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USDA" sheetId="6" r:id="rId9"/>
    <sheet state="visible" name="USDA without &quot;Fiber, total diet" sheetId="7" r:id="rId10"/>
    <sheet state="visible" name="USDA with &quot;Fiber, total dietary" sheetId="8" r:id="rId11"/>
    <sheet state="visible" name="01.01" sheetId="9" r:id="rId12"/>
  </sheets>
  <definedNames>
    <definedName hidden="1" localSheetId="5" name="_xlnm._FilterDatabase">USDA!$A$2:$M$500</definedName>
    <definedName hidden="1" localSheetId="6" name="_xlnm._FilterDatabase">'USDA without "Fiber, total diet'!$A$2:$M$500</definedName>
    <definedName hidden="1" localSheetId="7" name="_xlnm._FilterDatabase">'USDA with "Fiber, total dietary'!$A$2:$M$500</definedName>
    <definedName hidden="1" localSheetId="8" name="_xlnm._FilterDatabase">'01.01'!$A$2:$M$500</definedName>
  </definedNames>
  <calcPr/>
  <extLst>
    <ext uri="GoogleSheetsCustomDataVersion2">
      <go:sheetsCustomData xmlns:go="http://customooxmlschemas.google.com/" r:id="rId13" roundtripDataChecksum="7DTl4D82NS8IcQKZuV9e1HZqEa3hO75Qu7c+BeCG5M8="/>
    </ext>
  </extLst>
</workbook>
</file>

<file path=xl/sharedStrings.xml><?xml version="1.0" encoding="utf-8"?>
<sst xmlns="http://schemas.openxmlformats.org/spreadsheetml/2006/main" count="4158" uniqueCount="922">
  <si>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</si>
  <si>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</si>
  <si>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</si>
  <si>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</si>
  <si>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</si>
  <si>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</si>
  <si>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</si>
  <si>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rPr>
        <rFont val="Times New Roman"/>
      </rP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</si>
  <si>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</si>
  <si>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</si>
  <si>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</si>
  <si>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</si>
  <si>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</si>
  <si>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</si>
  <si>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</si>
  <si>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</si>
  <si>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</si>
  <si>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-  </t>
  </si>
  <si>
    <t>https://knowledge4policy.ec.europa.eu/health-promotion-knowledge-gateway/topic/food-based-dietary-guidelines-europe_en</t>
  </si>
  <si>
    <t xml:space="preserve">National Institute of Nutrition. Dietary Guidelines for Indians. Published 2020, -  </t>
  </si>
  <si>
    <t>https://www.nin.res.in/downloads/DietaryGuidelinesforNINwebsite.pdf</t>
  </si>
  <si>
    <t xml:space="preserve">Nordic Nutrition Recommendations. Integrating nutrition and physical activity. Published 2012. -  </t>
  </si>
  <si>
    <t>https://norden.diva-portal.org/smash/get/diva2:704251/FULLTEXT01.pdf</t>
  </si>
  <si>
    <t xml:space="preserve">Dietary Guidelines, UK. -  </t>
  </si>
  <si>
    <t>https://www.gov.uk/government/publications/the-eatwell-guide</t>
  </si>
  <si>
    <t xml:space="preserve">The Australian Dietary Guidelines. -  </t>
  </si>
  <si>
    <t>https://www.healt.h.gov.au/sites/default/files/australian-dietary-guidelines.pdf</t>
  </si>
  <si>
    <t xml:space="preserve">WHO. Draft WHO Guidelines: Saturated fatty acid and trans-fatty intake for adults and children. Published 2018. - 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</si>
  <si>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</si>
  <si>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-  </t>
  </si>
  <si>
    <t>https://www.who.int/publications-detail-redirect/9789241504836</t>
  </si>
  <si>
    <t xml:space="preserve">WHO. Guideline: potassium intake for adults and children. Published 2012. -  </t>
  </si>
  <si>
    <t>https://www.who.int/publications/i/item/9789241504829</t>
  </si>
  <si>
    <t>WHO. Child growth standards. Published 2006. - 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</si>
  <si>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</si>
  <si>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</si>
  <si>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</si>
  <si>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</si>
  <si>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</si>
  <si>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</si>
  <si>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</si>
  <si>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</si>
  <si>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</si>
  <si>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</si>
  <si>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</si>
  <si>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</si>
  <si>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</si>
  <si>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</si>
  <si>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</si>
  <si>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</si>
  <si>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</si>
  <si>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</si>
  <si>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</si>
  <si>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</si>
  <si>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</si>
  <si>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</si>
  <si>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</si>
  <si>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</si>
  <si>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</si>
  <si>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</si>
  <si>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</si>
  <si>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</si>
  <si>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</si>
  <si>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</si>
  <si>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</si>
  <si>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</si>
  <si>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</si>
  <si>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</si>
  <si>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</si>
  <si>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</si>
  <si>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</si>
  <si>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</si>
  <si>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</si>
  <si>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</si>
  <si>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</si>
  <si>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>Мартинчик А.Н. Общая нутрициология: Учебное пособие /А.Н.Мартинчик, И.В.Маев, О.О.Янушевич. - М .: МЕДпресс-информ, 2005. — 392 с., илл.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</si>
  <si>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</si>
  <si>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</si>
  <si>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</si>
  <si>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</si>
  <si>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</si>
  <si>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</si>
  <si>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</si>
  <si>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</si>
  <si>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</si>
  <si>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</si>
  <si>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</si>
  <si>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</si>
  <si>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</si>
  <si>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</si>
  <si>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</si>
  <si>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</si>
  <si>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</si>
  <si>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</si>
  <si>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</si>
  <si>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</si>
  <si>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</si>
  <si>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</si>
  <si>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</si>
  <si>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</si>
  <si>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</si>
  <si>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</si>
  <si>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</si>
  <si>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</si>
  <si>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</si>
  <si>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</si>
  <si>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</si>
  <si>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</si>
  <si>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</si>
  <si>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BMI - Body Mass Index  </t>
  </si>
  <si>
    <t>less than 18,5</t>
  </si>
  <si>
    <t>Underweight</t>
  </si>
  <si>
    <t>BMI is not suitable for bodybuilders!</t>
  </si>
  <si>
    <t>body weight (kg)</t>
  </si>
  <si>
    <t>«=</t>
  </si>
  <si>
    <t>18,5 - 24,9</t>
  </si>
  <si>
    <t>Normal weight</t>
  </si>
  <si>
    <t>height (m)</t>
  </si>
  <si>
    <t>25,0 - 29,9</t>
  </si>
  <si>
    <t>Overweight</t>
  </si>
  <si>
    <t>BMI - body mass index</t>
  </si>
  <si>
    <t>30,0 - 34,9</t>
  </si>
  <si>
    <t>Obesity class I</t>
  </si>
  <si>
    <t>35,0 - 39,9</t>
  </si>
  <si>
    <t>Obesity class II</t>
  </si>
  <si>
    <t>more than 40</t>
  </si>
  <si>
    <t>Obesity class III</t>
  </si>
  <si>
    <t>BMR - Basal Metabolic Rate for men</t>
  </si>
  <si>
    <t>Group I (very low physical activity; men and women) - predominantly mental work occupations.</t>
  </si>
  <si>
    <t>height (cm)</t>
  </si>
  <si>
    <t>PAL - 1.4</t>
  </si>
  <si>
    <t>age (years)</t>
  </si>
  <si>
    <t>BMR (M) - basal metabolic rate (male)</t>
  </si>
  <si>
    <t>Group II (low physical activity; men and women) - light physical work occupations.</t>
  </si>
  <si>
    <t>PAL 1.4 - physical activity level (sedentary/light activity)</t>
  </si>
  <si>
    <t>PAL - 1.6</t>
  </si>
  <si>
    <t>PAL 1.6 - physical activity level (moderately active)</t>
  </si>
  <si>
    <t>PAL 1.9 - physical activity level (very active)</t>
  </si>
  <si>
    <t>Group III (moderate physical activity; men and women) - medium physical work occupations.</t>
  </si>
  <si>
    <t>PAL 2.2 - physical activity level (extremely active)</t>
  </si>
  <si>
    <t>PAL - 1.9</t>
  </si>
  <si>
    <t>BMR - Basal Metabolic Rate for women</t>
  </si>
  <si>
    <t>Group IV (high physical activity; men and women) - heavy physical work occupations.</t>
  </si>
  <si>
    <t>PAL - 2.2</t>
  </si>
  <si>
    <t>Min. kcal</t>
  </si>
  <si>
    <t>Avg. kcal</t>
  </si>
  <si>
    <t>BMR - Basal Metabolic Rate for boys under 3 years</t>
  </si>
  <si>
    <t>Max kcal</t>
  </si>
  <si>
    <t>Protein %</t>
  </si>
  <si>
    <t>BMR(M3) - Basal Metabolic Rate (male under 3)</t>
  </si>
  <si>
    <t>Fat %*****</t>
  </si>
  <si>
    <t>Carbohydrate %</t>
  </si>
  <si>
    <t>BMR - Basal Metabolic Rate for girls under 3 years</t>
  </si>
  <si>
    <t>Fiber %*****</t>
  </si>
  <si>
    <t>Protein (g)</t>
  </si>
  <si>
    <t>BMR(F3) - Basal Metabolic Rate (female under 3)</t>
  </si>
  <si>
    <t>Fat (g)</t>
  </si>
  <si>
    <t>Carbohydrate (g)</t>
  </si>
  <si>
    <t>Fiber (g)</t>
  </si>
  <si>
    <t>BMR - Basal Metabolic Rate for boys 3-10 years</t>
  </si>
  <si>
    <t>BMR(M3-10) - Basal Metabolic Rate (male 3-10 years)</t>
  </si>
  <si>
    <t>Fiber:</t>
  </si>
  <si>
    <t>g.</t>
  </si>
  <si>
    <t>Soluble - 30%</t>
  </si>
  <si>
    <t>Insoluble - 70%</t>
  </si>
  <si>
    <t>Fiber intake distribution:</t>
  </si>
  <si>
    <t>breakfast - 30%</t>
  </si>
  <si>
    <t>ВОО - Величина Основного Обмена для девочек 3-10</t>
  </si>
  <si>
    <t>lunch - 33%</t>
  </si>
  <si>
    <t>dinner - 22%</t>
  </si>
  <si>
    <t>ВОО(д3-10)</t>
  </si>
  <si>
    <t>snacks - 15%</t>
  </si>
  <si>
    <t>SFA (Saturated Fatty Acids) - 25% of fats</t>
  </si>
  <si>
    <t>MUFA (Omega-9) - 40%</t>
  </si>
  <si>
    <t>ВОО - Величина Основного Обмена для мальчиков 10-17</t>
  </si>
  <si>
    <t>PUFA (Omega-6) - 25%</t>
  </si>
  <si>
    <t>PUFA (Omega-3) - 10%</t>
  </si>
  <si>
    <t>ВОО(м10-17)</t>
  </si>
  <si>
    <t>Trans fats - 0% - 1%</t>
  </si>
  <si>
    <t>Fat intake for a day:</t>
  </si>
  <si>
    <t>lunch - 35%</t>
  </si>
  <si>
    <t>ВОО - Величина Основного Обмена для девочек 10-17</t>
  </si>
  <si>
    <t>dinner - 20%</t>
  </si>
  <si>
    <t>ВОО(д10-17)</t>
  </si>
  <si>
    <t>Simple carbs (mono-/disaccharides) - 10% of carbohydrates</t>
  </si>
  <si>
    <t>Complex carbs (starch/±glycogen) - 90%</t>
  </si>
  <si>
    <t>Protein intake for a day:</t>
  </si>
  <si>
    <t>breakfast - 25%</t>
  </si>
  <si>
    <t>lunch - 27%</t>
  </si>
  <si>
    <t>dinner - 33%</t>
  </si>
  <si>
    <t>Acceptable daily dosage:</t>
  </si>
  <si>
    <t>max g</t>
  </si>
  <si>
    <t>g / kg</t>
  </si>
  <si>
    <t>correlate</t>
  </si>
  <si>
    <t>Button</t>
  </si>
  <si>
    <t>Erythritol</t>
  </si>
  <si>
    <t>Stevioside</t>
  </si>
  <si>
    <t>Sucralose</t>
  </si>
  <si>
    <t>Sweetness</t>
  </si>
  <si>
    <t>Erythritol is recommended with 'complex' slow-digesting carbohydrates and fiber!</t>
  </si>
  <si>
    <t>Stevioside is recommended with 'complex' slow-digesting carbohydrates, fiber and fats!</t>
  </si>
  <si>
    <t>Sucralose is recommended with 'complex' slow-digesting carbohydrates, fats, proteins and fiber!</t>
  </si>
  <si>
    <t>formula Moaquvee*</t>
  </si>
  <si>
    <t>adult men</t>
  </si>
  <si>
    <t>BMI – Body Mass Index</t>
  </si>
  <si>
    <t>% of metabolism******</t>
  </si>
  <si>
    <t>Body weight (kg) [actual/desired****]</t>
  </si>
  <si>
    <t>Height (cm)</t>
  </si>
  <si>
    <t>Age (years)</t>
  </si>
  <si>
    <t>«=(TODAY()-DATE(birth))/365,25</t>
  </si>
  <si>
    <t>Longness of a head**</t>
  </si>
  <si>
    <t>Head-to-height ratio</t>
  </si>
  <si>
    <t>Avg. heart rate / 24h</t>
  </si>
  <si>
    <t>Heart-rate-to-age ratio</t>
  </si>
  <si>
    <t>Body fat % [actual/desired****]</t>
  </si>
  <si>
    <t>Sleep-to-wakefulness ratio*****</t>
  </si>
  <si>
    <t>~</t>
  </si>
  <si>
    <t>Sleep</t>
  </si>
  <si>
    <t>Wakefulness</t>
  </si>
  <si>
    <t>Intensive walking (min)</t>
  </si>
  <si>
    <t>At-home body fat percentage calculation:</t>
  </si>
  <si>
    <t>Intensive exercise (min)</t>
  </si>
  <si>
    <t>1) Pinch 5-7 cm of skin on the abdomen while standing (relaxed state) 2-3 cm from the navel.</t>
  </si>
  <si>
    <t>Activity (0.033)</t>
  </si>
  <si>
    <t>Location: 2-3 cm to the right/left of the navel</t>
  </si>
  <si>
    <t>Walking (2)</t>
  </si>
  <si>
    <t>2) Compress the skin with fingers (using reasonable force) while maintaining a neutral body position to create a fold.</t>
  </si>
  <si>
    <t>Intensive exercise (3)</t>
  </si>
  <si>
    <t>Position: Standing with relaxed abdomen or slightly leaning forward (to relax abdominal muscles)</t>
  </si>
  <si>
    <t>Exercise %</t>
  </si>
  <si>
    <t>Tool: Calipers or ruler + string</t>
  </si>
  <si>
    <t>PAL***</t>
  </si>
  <si>
    <t>3) Measure the fold between fingers.</t>
  </si>
  <si>
    <t>Grasp skin with thumb and index finger.</t>
  </si>
  <si>
    <t>Do not include muscle! Only subcutaneous fat + skin.</t>
  </si>
  <si>
    <t>Measure thickness (not circumference!) in mm.</t>
  </si>
  <si>
    <t>4) Calculate the result:</t>
  </si>
  <si>
    <t>For men:</t>
  </si>
  <si>
    <t>Body fat % = (Fold thickness in mm × 0.783) + 1.6</t>
  </si>
  <si>
    <t xml:space="preserve"> =» мм</t>
  </si>
  <si>
    <t>~ 3-5%</t>
  </si>
  <si>
    <t>For women:</t>
  </si>
  <si>
    <t>Body fat % = (Fold thickness in mm × 0.546) + 9.7</t>
  </si>
  <si>
    <t>Пример:</t>
  </si>
  <si>
    <t>Fold (20 мм) man:</t>
  </si>
  <si>
    <t>(20 × 0.783) + 1.6 ≈ 17.3%</t>
  </si>
  <si>
    <t>Sources:</t>
  </si>
  <si>
    <t>measure of fat</t>
  </si>
  <si>
    <t>% of fat</t>
  </si>
  <si>
    <t>mass of body without fat</t>
  </si>
  <si>
    <t>Another:</t>
  </si>
  <si>
    <t>mass of fat</t>
  </si>
  <si>
    <t>cal of fat of body (7700/1kg)</t>
  </si>
  <si>
    <t xml:space="preserve">*without water </t>
  </si>
  <si>
    <t>Importan!</t>
  </si>
  <si>
    <t>For accuracy, take measurements in the morning on an empty stomach.</t>
  </si>
  <si>
    <t>child 0-3 old</t>
  </si>
  <si>
    <t>Height (cm) [actual/desired****]</t>
  </si>
  <si>
    <t>child 3+ old</t>
  </si>
  <si>
    <t>child 10 old</t>
  </si>
  <si>
    <t>child 16 old</t>
  </si>
  <si>
    <t xml:space="preserve">adult women </t>
  </si>
  <si>
    <t xml:space="preserve">Body weight (kg) </t>
  </si>
  <si>
    <t>girls 10 old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</si>
  <si>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</si>
  <si>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</si>
  <si>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</si>
  <si>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*new calculation formula ("pseudo-scientific") - has no relation to physiology as a science. For visual understanding of sleep and physical training importance.</t>
  </si>
  <si>
    <t>## License This project is in public domain (CC0 1.0). Formulas may be freely used without attribution.</t>
  </si>
  <si>
    <t>This formula is public domain (Public Domain). Free use is permitted without attribution.</t>
  </si>
  <si>
    <t>**from chin to crown (head measurement)</t>
  </si>
  <si>
    <t>***non-standard PAL (Physical Activity Level)</t>
  </si>
  <si>
    <t>****maximum 5 units deviation from actual data</t>
  </si>
  <si>
    <t>*****sleep-wake ratio, fat% and fiber% may vary based on age or physiological states (e.g. hibernation or coma)</t>
  </si>
  <si>
    <t>******different metabolism in men, women, pregnant women and children of different sex groups</t>
  </si>
  <si>
    <t>«= data input</t>
  </si>
  <si>
    <t>~personalized metric</t>
  </si>
  <si>
    <t>! Body fat percentage:</t>
  </si>
  <si>
    <t>- The higher the body fat percentage (especially above 25% in women and 20% in men), the worse carbohydrates are absorbed (down to 60-75% in obesity) due to insulin resistance,</t>
  </si>
  <si>
    <t>- активность ферментов (например, амилаза, целлюлаза)</t>
  </si>
  <si>
    <t>while fat absorption conversely increases to 90-95% as the body adapts to excessive accumulation.</t>
  </si>
  <si>
    <t>Protein absorption also worsens (down to 75-85%) due to chronic inflammation and changes in gastrointestinal function, particularly pronounced in obesity (30%+ fat).</t>
  </si>
  <si>
    <t>- The lower the body fat percentage (especially below 18% in women and 8% in men), the worse fats are absorbed (down to 80-83%) and hormonal balance is disrupted,</t>
  </si>
  <si>
    <t>while carbohydrates and proteins are absorbed most efficiently (92-96%),</t>
  </si>
  <si>
    <t>though their excess is more often stored as fat due to metabolic adaptation to energy deficit.</t>
  </si>
  <si>
    <t>In women these changes occur earlier and are more pronounced due to physiological need to maintain higher fat percentage for reproductive function.</t>
  </si>
  <si>
    <t>- Additional factors:</t>
  </si>
  <si>
    <t>Protein absorption in obesity:</t>
  </si>
  <si>
    <t>• Chronic inflammation accompanying obesity, plus gastrointestinal and liver dysfunction (steatosis, steatohepatitis) may reduce protein digestion and amino acid absorption efficiency.</t>
  </si>
  <si>
    <t>• This may lead to decreased muscle protein synthesis and disrupted nitrogen balance.</t>
  </si>
  <si>
    <t>Gut dysbiosis - alters fat and carbohydrate metabolism</t>
  </si>
  <si>
    <t>Hyperlipidemia - excess free fatty acids increases insulin resistance</t>
  </si>
  <si>
    <t>Hormonal disorders (leptin resistance, low adiponectin levels)</t>
  </si>
  <si>
    <t>Leptin resistance and low adiponectin levels:</t>
  </si>
  <si>
    <t>• In obesity leptin levels increase but sensitivity decreases - developing leptin resistance that disrupts appetite and energy metabolism regulation.</t>
  </si>
  <si>
    <t>• Simultaneously adiponectin levels decrease - this hormone normally increases insulin sensitivity and protects blood vessels.</t>
  </si>
  <si>
    <t>Low fat percentage and hormonal disorders:</t>
  </si>
  <si>
    <t>• At extremely low body fat percentages (below 8% in men and 18% in women) hormonal balance is disrupted: leptin and other fat hormone levels decrease, sex hormone regulation worsens.</t>
  </si>
  <si>
    <t>• In women this may cause amenorrhea and reduced fertility. The body switches to "energy-saving" mode.</t>
  </si>
  <si>
    <t>!! Fiber percentage:</t>
  </si>
  <si>
    <t>Depends on ethnic differences in digestive physiology and fiber requirements:</t>
  </si>
  <si>
    <t>• Cultural dietary traditions</t>
  </si>
  <si>
    <t>• Genetically determined fiber tolerance</t>
  </si>
  <si>
    <t>• Ethnic-specific nutritional adaptation (evolutionary and cultural features)</t>
  </si>
  <si>
    <t>- Сохранение данного уведомления (необязательно)</t>
  </si>
  <si>
    <t>- intestinal length and motility</t>
  </si>
  <si>
    <t>- microbiome composition</t>
  </si>
  <si>
    <t>- enzyme activity (e.g., amylase, cellulase)</t>
  </si>
  <si>
    <t>TERMS OF USE</t>
  </si>
  <si>
    <t>1. All mathematical formulas in this table are not protected by copyright according to Article 1259 of the Russian Civil Code.</t>
  </si>
  <si>
    <t>2. Permitted:</t>
  </si>
  <si>
    <t>- Free copying of formulas</t>
  </si>
  <si>
    <t>- Modification and adaptation</t>
  </si>
  <si>
    <t>- Commercial use</t>
  </si>
  <si>
    <t>3. Required:</t>
  </si>
  <si>
    <t>- Preservation of this notice (optional)</t>
  </si>
  <si>
    <t>(Note: Strictly followed:</t>
  </si>
  <si>
    <t>1. Legal terminology from Russian Civil Code</t>
  </si>
  <si>
    <t>2. Numbered list structure</t>
  </si>
  <si>
    <t>3. Section capitalization</t>
  </si>
  <si>
    <t>4. Plain text formatting</t>
  </si>
  <si>
    <t>5. Parenthetical clarification for "необязательно" as "(optional)")</t>
  </si>
  <si>
    <t>http://pravo.gov.ru/proxy/ips/?docbody=&amp;nd=102110716</t>
  </si>
  <si>
    <t>https://github.com/Moaquvee/Moaquvee-</t>
  </si>
  <si>
    <t>Addition and update:</t>
  </si>
  <si>
    <t>https://github.com/Moaquvee/Moaquvee-/tree/Addition</t>
  </si>
  <si>
    <t>Types of proteins:</t>
  </si>
  <si>
    <t>It is important to understand.</t>
  </si>
  <si>
    <t>1. Simple proteins (proteins):</t>
  </si>
  <si>
    <t>- Albumins [95%]</t>
  </si>
  <si>
    <t>The nutritional value of foods is determined not only by the content of proteins, fats and carbohydrates.</t>
  </si>
  <si>
    <t>- Globulins [90%]</t>
  </si>
  <si>
    <t>But also by a whole range of micronutrients that play a key role in maintaining health.</t>
  </si>
  <si>
    <t>- Prolamins [85%]</t>
  </si>
  <si>
    <t>Vitamins, minerals and biologically active compounds in food affect all processes in the body.</t>
  </si>
  <si>
    <t>- Glutelins [80%]</t>
  </si>
  <si>
    <t>From energy metabolism to protecting cells from damage.</t>
  </si>
  <si>
    <t>- Scleroproteins [50%]</t>
  </si>
  <si>
    <t>During cultivation, transportation, storage and cooking, food products gradually lose a significant part of their nutrients.</t>
  </si>
  <si>
    <t>Already at the agricultural production stage, the vitamin and mineral content in plants decreases.</t>
  </si>
  <si>
    <t>2. Conjugated proteins (proteids):</t>
  </si>
  <si>
    <t>Due to soil depletion, use of chemical fertilizers and early harvesting to extend shelf life.</t>
  </si>
  <si>
    <t>- Glycoproteins [85%]</t>
  </si>
  <si>
    <t>Modern varieties of fruits and vegetables, bred to improve appearance and disease resistance.</t>
  </si>
  <si>
    <t>- Lipoproteins [75%]</t>
  </si>
  <si>
    <t>Often contain fewer micronutrients compared to traditional varieties.</t>
  </si>
  <si>
    <t>- Nucleoproteins [70%]</t>
  </si>
  <si>
    <t>- Phosphoproteins [80%]</t>
  </si>
  <si>
    <t>Modern foods lose significant nutritional value at all stages.</t>
  </si>
  <si>
    <t>- Metalloproteins [65%]</t>
  </si>
  <si>
    <t>1. The mineral content in plant products directly depends on the soil composition where they were grown.</t>
  </si>
  <si>
    <t>3. Animal proteins:</t>
  </si>
  <si>
    <t>Plants can only absorb micro- and macronutrients that are present in available form in the soil.</t>
  </si>
  <si>
    <t>- Casein [90%]</t>
  </si>
  <si>
    <t>Soils vary significantly in mineral composition across different regions of the world.</t>
  </si>
  <si>
    <t>- Albumin [95%]</t>
  </si>
  <si>
    <t>Some areas naturally have high selenium, iodine or zinc content.</t>
  </si>
  <si>
    <t>- Myosin [85%]</t>
  </si>
  <si>
    <t>While others are critically deficient in these elements.</t>
  </si>
  <si>
    <t>- Collagen [60%]</t>
  </si>
  <si>
    <t>Even within a single field, mineral concentrations can vary due to terrain and hydrology.</t>
  </si>
  <si>
    <t>4. Plant proteins:</t>
  </si>
  <si>
    <t>In animal products, the mineral composition also reflects regional soil characteristics.</t>
  </si>
  <si>
    <t>- Gluten [75%]</t>
  </si>
  <si>
    <t>Herbivores obtain minerals mainly from the plants they consume.</t>
  </si>
  <si>
    <t>- Legumin [70%]</t>
  </si>
  <si>
    <t>While carnivores get them from their prey's tissues.</t>
  </si>
  <si>
    <t>- Zein [65%]</t>
  </si>
  <si>
    <t>For example, cow's milk and meat will contain more calcium and iodine.</t>
  </si>
  <si>
    <t>In regions with soils rich in these elements.</t>
  </si>
  <si>
    <t>Types of Carbohydrates:</t>
  </si>
  <si>
    <t>Sea fish and seafood accumulate iodine, selenium and other trace elements from water.</t>
  </si>
  <si>
    <t>1. Simple carbohydrates:</t>
  </si>
  <si>
    <t>Whose composition also depends on the geological features of the area.</t>
  </si>
  <si>
    <t>- Monosaccharides:</t>
  </si>
  <si>
    <t>Thus, the mineral composition of animal products is secondarily.</t>
  </si>
  <si>
    <t>- Glucose [99%]</t>
  </si>
  <si>
    <t>But inextricably linked to the soil and water resources of the territory.</t>
  </si>
  <si>
    <t>- Fructose [95%]</t>
  </si>
  <si>
    <t>Where the animals were raised or lived.</t>
  </si>
  <si>
    <t>- Galactose [90%]</t>
  </si>
  <si>
    <t>2. During transportation and storage, further nutrient degradation occurs.</t>
  </si>
  <si>
    <t>- Disaccharides:</t>
  </si>
  <si>
    <t>B vitamins and ascorbic acid are particularly sensitive to oxygen, light and temperature fluctuations.</t>
  </si>
  <si>
    <t>- Sucrose [95%]</t>
  </si>
  <si>
    <t>For example, spinach loses up to 90% of its vitamin C.</t>
  </si>
  <si>
    <t>- Lactose [60%]</t>
  </si>
  <si>
    <t>Within 24 hours after harvesting at room temperature.</t>
  </si>
  <si>
    <t>- Maltose [95%]</t>
  </si>
  <si>
    <t>Freezing, contrary to popular belief, preserves more nutrients.</t>
  </si>
  <si>
    <t>Compared to fresh produce that has been stored on shelves for a long time.</t>
  </si>
  <si>
    <t>2. Complex carbohydrates:</t>
  </si>
  <si>
    <t>- Digestible:</t>
  </si>
  <si>
    <t>3. Cooking is another critical stage of nutrient loss.</t>
  </si>
  <si>
    <t>- Starchs:</t>
  </si>
  <si>
    <t>Water-soluble vitamins (C, B1, B5, B9) leach into cooking water.</t>
  </si>
  <si>
    <t>• Rapidly digestible:</t>
  </si>
  <si>
    <t>While heat exposure destroys heat-sensitive compounds.</t>
  </si>
  <si>
    <t>› Amylopectin [90%]</t>
  </si>
  <si>
    <t>Frying reduces polyunsaturated fatty acid content as they oxidize when heated.</t>
  </si>
  <si>
    <t>› Gelatinized forms [85%]</t>
  </si>
  <si>
    <t>Even stable substances like minerals can lose bioavailability.</t>
  </si>
  <si>
    <t>Due to formation of indigestible complexes with other food components.</t>
  </si>
  <si>
    <t>• Slowly digestible:</t>
  </si>
  <si>
    <t>› Amylose [70%]</t>
  </si>
  <si>
    <t>⟩ Modern food processing technologies, including refining, pasteurization and canning.</t>
  </si>
  <si>
    <t>› Starch-lipid complexes [65%]</t>
  </si>
  <si>
    <t>Also contribute to reduced nutritional value.</t>
  </si>
  <si>
    <t>Long-term canned food storage leads to gradual destruction.</t>
  </si>
  <si>
    <t>• Resistant starch:</t>
  </si>
  <si>
    <t>Of even stable substances like fat-soluble vitamins.</t>
  </si>
  <si>
    <t>› In cell walls [40%]</t>
  </si>
  <si>
    <t>› Native granular [50%]</t>
  </si>
  <si>
    <t>⟩⟩ These losses are cumulative - by the time of consumption.</t>
  </si>
  <si>
    <t>› Retrograded [30%]</t>
  </si>
  <si>
    <t>Many products retain only part of their original nutrient composition.</t>
  </si>
  <si>
    <t>› Modified [45%]</t>
  </si>
  <si>
    <t>These losses can be compensated by a varied diet.</t>
  </si>
  <si>
    <t>Including fresh local produce, fermented foods.</t>
  </si>
  <si>
    <t>- Glycogen [95%]</t>
  </si>
  <si>
    <t>And minimally processed whole grains.</t>
  </si>
  <si>
    <t>- Indigestible (fiber):</t>
  </si>
  <si>
    <t>Conclusion.</t>
  </si>
  <si>
    <t>• Insoluble:</t>
  </si>
  <si>
    <t>› Cellulose [5%]</t>
  </si>
  <si>
    <t>All these factors make the nutritional value of foods a variable rather than constant characteristic.</t>
  </si>
  <si>
    <t>› Hemicellulose [10%]</t>
  </si>
  <si>
    <t>Therefore, for complete nutrition it's important.</t>
  </si>
  <si>
    <t>› Lignin [0%]</t>
  </si>
  <si>
    <t>Not only to count calories and macronutrient balance.</t>
  </si>
  <si>
    <t>But also to pay attention to food quality, origin and freshness.</t>
  </si>
  <si>
    <t>• Soluble:</t>
  </si>
  <si>
    <t>As well as cooking methods.</t>
  </si>
  <si>
    <t>› Inulin [15%]</t>
  </si>
  <si>
    <t>A varied diet including local seasonal products.</t>
  </si>
  <si>
    <t>› Pectin [20%]</t>
  </si>
  <si>
    <t>Helps provide the body with the full spectrum of necessary nutrients.</t>
  </si>
  <si>
    <t>› Gums [10%]</t>
  </si>
  <si>
    <t>› Mucilages [15%]</t>
  </si>
  <si>
    <t>› Fructans [25%]</t>
  </si>
  <si>
    <t>› β-glucans [30%]</t>
  </si>
  <si>
    <t>Types of Fats:</t>
  </si>
  <si>
    <t>1. Triglycerides:</t>
  </si>
  <si>
    <t>- Saturated</t>
  </si>
  <si>
    <t>Short-chain (SCFA):</t>
  </si>
  <si>
    <t>- Acetic (C2) [95%]</t>
  </si>
  <si>
    <t>- Propionic (C3) [90%]</t>
  </si>
  <si>
    <t>- Butyric (C4) [95%]</t>
  </si>
  <si>
    <t>Medium-chain (MCFA):</t>
  </si>
  <si>
    <t>- Caproic (C6) [95%]</t>
  </si>
  <si>
    <t>- Caprylic (C8) [98%]</t>
  </si>
  <si>
    <t>- Capric (C10) [95%]</t>
  </si>
  <si>
    <t>- Lauric (C12) [90%]</t>
  </si>
  <si>
    <t>Long-chain (LCFA):</t>
  </si>
  <si>
    <t>- Myristic (C14) [85%]</t>
  </si>
  <si>
    <t>- Palmitic (C16) [80%]</t>
  </si>
  <si>
    <t>- Stearic (C18) [75%]</t>
  </si>
  <si>
    <t>- Arachidic (C20) [70%]</t>
  </si>
  <si>
    <t>- Behenic (C22) [60%]</t>
  </si>
  <si>
    <t>Very long-chain (VLCFA):</t>
  </si>
  <si>
    <t>- Lignoceric (C24) [40%]</t>
  </si>
  <si>
    <t>- Cerotic (C26) [30%]</t>
  </si>
  <si>
    <t>- Monounsaturated (Omega-9)</t>
  </si>
  <si>
    <t>› Omega-7 [90%]</t>
  </si>
  <si>
    <t>› Omega-9 [95%]</t>
  </si>
  <si>
    <t>› Omega-11 [85%]</t>
  </si>
  <si>
    <t>- Polyunsaturated:</t>
  </si>
  <si>
    <t>› Omega-6 [85%]</t>
  </si>
  <si>
    <t>› Omega-5 [80%]</t>
  </si>
  <si>
    <t>› Omega-3 [90%]</t>
  </si>
  <si>
    <t>2. Phospholipids:</t>
  </si>
  <si>
    <t>- Lecithin [85%]</t>
  </si>
  <si>
    <t>- Cephalin [80%]</t>
  </si>
  <si>
    <t>3. Steroids:</t>
  </si>
  <si>
    <t>- Cholesterol [50%]</t>
  </si>
  <si>
    <t>- Hormones (metabolites):</t>
  </si>
  <si>
    <t>• Testosterone [95%]</t>
  </si>
  <si>
    <t>• Estrogen [95%]</t>
  </si>
  <si>
    <t>*[%] of digestibility</t>
  </si>
  <si>
    <t>Name of Sheet ↓</t>
  </si>
  <si>
    <t>PFC and fiber / ref ↓</t>
  </si>
  <si>
    <t>products / Ref ↓</t>
  </si>
  <si>
    <t>a day or week: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</si>
  <si>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</si>
  <si>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</si>
  <si>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</si>
  <si>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</si>
  <si>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products</t>
  </si>
  <si>
    <t>cal/100g</t>
  </si>
  <si>
    <t>protein</t>
  </si>
  <si>
    <t>fat</t>
  </si>
  <si>
    <t>carb</t>
  </si>
  <si>
    <t>fiber</t>
  </si>
  <si>
    <t>weight</t>
  </si>
  <si>
    <t>Ultra-pasteurized milk 2.5% fat</t>
  </si>
  <si>
    <t>Sweetener 1:10 (sugar substitute ratio)</t>
  </si>
  <si>
    <t>Vanillin</t>
  </si>
  <si>
    <t>Butter 72.5% fat</t>
  </si>
  <si>
    <t>Cocoa Rahat (brand or type name)</t>
  </si>
  <si>
    <t>Powdered milk / Dried milk</t>
  </si>
  <si>
    <t>product</t>
  </si>
  <si>
    <t>dried - С°</t>
  </si>
  <si>
    <t>Food Name</t>
  </si>
  <si>
    <t>Calories (kcal)</t>
  </si>
  <si>
    <t>Carbs (g)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</si>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</sst>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2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rgb="FF262727"/>
      <name val="Times New Roman"/>
    </font>
    <font>
      <color theme="1"/>
      <name val="Arial"/>
      <scheme val="minor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u/>
      <color rgb="FF0000FF"/>
      <name val="Times New Roman"/>
    </font>
    <font>
      <sz val="9.0"/>
      <color theme="1"/>
      <name val="Times New Roman"/>
    </font>
    <font>
      <b/>
      <color theme="1"/>
      <name val="Times New Roman"/>
    </font>
  </fonts>
  <fills count="2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0" fillId="2" fontId="2" numFmtId="0" xfId="0" applyAlignment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ill="1" applyFont="1">
      <alignment horizontal="center" vertical="center"/>
    </xf>
    <xf borderId="5" fillId="9" fontId="2" numFmtId="2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5" fillId="9" fontId="2" numFmtId="10" xfId="0" applyAlignment="1" applyBorder="1" applyFont="1" applyNumberFormat="1">
      <alignment horizontal="center" shrinkToFit="0" vertical="center" wrapText="0"/>
    </xf>
    <xf borderId="5" fillId="10" fontId="2" numFmtId="10" xfId="0" applyAlignment="1" applyBorder="1" applyFill="1" applyFont="1" applyNumberFormat="1">
      <alignment horizontal="center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readingOrder="0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vertical="center"/>
    </xf>
    <xf borderId="4" fillId="4" fontId="2" numFmtId="0" xfId="0" applyAlignment="1" applyBorder="1" applyFont="1">
      <alignment horizontal="center" shrinkToFit="0" vertical="center" wrapText="1"/>
    </xf>
    <xf borderId="4" fillId="8" fontId="2" numFmtId="0" xfId="0" applyAlignment="1" applyBorder="1" applyFont="1">
      <alignment horizontal="center" shrinkToFit="0" vertical="center" wrapText="1"/>
    </xf>
    <xf borderId="5" fillId="9" fontId="2" numFmtId="49" xfId="0" applyAlignment="1" applyBorder="1" applyFont="1" applyNumberFormat="1">
      <alignment horizontal="center" shrinkToFit="0" vertical="center" wrapText="0"/>
    </xf>
    <xf borderId="2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shrinkToFit="0" vertical="center" wrapText="0"/>
    </xf>
    <xf borderId="2" fillId="5" fontId="2" numFmtId="0" xfId="0" applyAlignment="1" applyBorder="1" applyFont="1">
      <alignment horizontal="center" readingOrder="0" shrinkToFit="0" vertical="center" wrapText="0"/>
    </xf>
    <xf borderId="2" fillId="9" fontId="2" numFmtId="49" xfId="0" applyAlignment="1" applyBorder="1" applyFont="1" applyNumberFormat="1">
      <alignment horizontal="center" shrinkToFit="0" vertical="center" wrapText="0"/>
    </xf>
    <xf borderId="4" fillId="8" fontId="2" numFmtId="0" xfId="0" applyAlignment="1" applyBorder="1" applyFont="1">
      <alignment horizontal="center" readingOrder="0" shrinkToFit="0" vertical="center" wrapText="1"/>
    </xf>
    <xf borderId="2" fillId="11" fontId="2" numFmtId="0" xfId="0" applyAlignment="1" applyBorder="1" applyFill="1" applyFont="1">
      <alignment horizontal="center" shrinkToFit="0" vertical="center" wrapText="0"/>
    </xf>
    <xf borderId="2" fillId="8" fontId="2" numFmtId="0" xfId="0" applyAlignment="1" applyBorder="1" applyFont="1">
      <alignment horizontal="center" vertical="center"/>
    </xf>
    <xf borderId="2" fillId="9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vertical="center"/>
    </xf>
    <xf borderId="2" fillId="12" fontId="2" numFmtId="0" xfId="0" applyAlignment="1" applyBorder="1" applyFill="1" applyFont="1">
      <alignment horizontal="center" readingOrder="0" shrinkToFit="0" vertical="center" wrapText="0"/>
    </xf>
    <xf borderId="2" fillId="13" fontId="2" numFmtId="0" xfId="0" applyAlignment="1" applyBorder="1" applyFill="1" applyFont="1">
      <alignment horizontal="center" readingOrder="0" shrinkToFit="0" vertical="center" wrapText="0"/>
    </xf>
    <xf borderId="2" fillId="14" fontId="2" numFmtId="0" xfId="0" applyAlignment="1" applyBorder="1" applyFill="1" applyFont="1">
      <alignment horizontal="center" shrinkToFit="0" vertical="center" wrapText="1"/>
    </xf>
    <xf borderId="6" fillId="14" fontId="2" numFmtId="0" xfId="0" applyAlignment="1" applyBorder="1" applyFont="1">
      <alignment horizontal="center" shrinkToFit="0" vertical="center" wrapText="1"/>
    </xf>
    <xf borderId="6" fillId="14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5" fillId="14" fontId="2" numFmtId="4" xfId="0" applyAlignment="1" applyBorder="1" applyFont="1" applyNumberFormat="1">
      <alignment horizontal="center" shrinkToFit="0" vertical="center" wrapText="0"/>
    </xf>
    <xf borderId="5" fillId="14" fontId="4" numFmtId="4" xfId="0" applyAlignment="1" applyBorder="1" applyFont="1" applyNumberFormat="1">
      <alignment horizontal="center" shrinkToFit="0" vertical="center" wrapText="0"/>
    </xf>
    <xf borderId="2" fillId="15" fontId="2" numFmtId="0" xfId="0" applyAlignment="1" applyBorder="1" applyFill="1" applyFont="1">
      <alignment horizontal="center" shrinkToFit="0" vertical="center" wrapText="0"/>
    </xf>
    <xf borderId="5" fillId="14" fontId="2" numFmtId="164" xfId="0" applyAlignment="1" applyBorder="1" applyFont="1" applyNumberFormat="1">
      <alignment horizontal="center" shrinkToFit="0" vertical="center" wrapText="0"/>
    </xf>
    <xf borderId="7" fillId="9" fontId="2" numFmtId="4" xfId="0" applyAlignment="1" applyBorder="1" applyFont="1" applyNumberFormat="1">
      <alignment horizontal="center" shrinkToFit="0" vertical="center" wrapText="0"/>
    </xf>
    <xf borderId="7" fillId="9" fontId="2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shrinkToFit="0" vertical="center" wrapText="0"/>
    </xf>
    <xf borderId="8" fillId="3" fontId="2" numFmtId="0" xfId="0" applyAlignment="1" applyBorder="1" applyFont="1">
      <alignment shrinkToFit="0" vertical="center" wrapText="0"/>
    </xf>
    <xf borderId="1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2" fillId="9" fontId="2" numFmtId="2" xfId="0" applyAlignment="1" applyBorder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shrinkToFit="0" vertical="center" wrapText="0"/>
    </xf>
    <xf borderId="2" fillId="10" fontId="2" numFmtId="9" xfId="0" applyAlignment="1" applyBorder="1" applyFont="1" applyNumberFormat="1">
      <alignment horizontal="center" shrinkToFit="0" vertical="center" wrapText="0"/>
    </xf>
    <xf borderId="2" fillId="10" fontId="2" numFmtId="4" xfId="0" applyAlignment="1" applyBorder="1" applyFont="1" applyNumberFormat="1">
      <alignment horizontal="center" shrinkToFit="0" vertical="center" wrapText="0"/>
    </xf>
    <xf borderId="2" fillId="1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0" fillId="2" fontId="5" numFmtId="0" xfId="0" applyFont="1"/>
    <xf borderId="2" fillId="9" fontId="2" numFmtId="4" xfId="0" applyAlignment="1" applyBorder="1" applyFont="1" applyNumberFormat="1">
      <alignment horizontal="center" shrinkToFit="0" vertical="center" wrapText="0"/>
    </xf>
    <xf borderId="2" fillId="9" fontId="2" numFmtId="10" xfId="0" applyAlignment="1" applyBorder="1" applyFont="1" applyNumberFormat="1">
      <alignment horizontal="center" shrinkToFit="0" vertical="center" wrapText="0"/>
    </xf>
    <xf borderId="2" fillId="10" fontId="2" numFmtId="10" xfId="0" applyAlignment="1" applyBorder="1" applyFont="1" applyNumberForma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right" shrinkToFit="0" vertical="center" wrapText="0"/>
    </xf>
    <xf borderId="0" fillId="10" fontId="2" numFmtId="0" xfId="0" applyAlignment="1" applyFont="1">
      <alignment horizontal="center" shrinkToFit="0" vertical="center" wrapText="0"/>
    </xf>
    <xf borderId="0" fillId="9" fontId="2" numFmtId="0" xfId="0" applyAlignment="1" applyFont="1">
      <alignment horizontal="center" shrinkToFit="0" vertical="center" wrapText="0"/>
    </xf>
    <xf borderId="2" fillId="4" fontId="2" numFmtId="0" xfId="0" applyAlignment="1" applyBorder="1" applyFont="1">
      <alignment horizontal="center" readingOrder="0" shrinkToFit="0" vertical="center" wrapText="0"/>
    </xf>
    <xf borderId="0" fillId="2" fontId="6" numFmtId="0" xfId="0" applyAlignment="1" applyFont="1">
      <alignment horizontal="left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6" fillId="9" fontId="2" numFmtId="0" xfId="0" applyAlignment="1" applyBorder="1" applyFont="1">
      <alignment horizontal="center" shrinkToFit="0" vertical="center" wrapText="0"/>
    </xf>
    <xf borderId="6" fillId="6" fontId="2" numFmtId="0" xfId="0" applyAlignment="1" applyBorder="1" applyFont="1">
      <alignment horizontal="center" readingOrder="0" shrinkToFit="0" vertical="center" wrapText="0"/>
    </xf>
    <xf borderId="6" fillId="16" fontId="2" numFmtId="9" xfId="0" applyAlignment="1" applyBorder="1" applyFill="1" applyFont="1" applyNumberFormat="1">
      <alignment horizontal="center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6" fontId="2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shrinkToFit="0" vertical="center" wrapText="0"/>
    </xf>
    <xf borderId="0" fillId="2" fontId="7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2" fillId="5" fontId="2" numFmtId="0" xfId="0" applyAlignment="1" applyBorder="1" applyFont="1">
      <alignment horizontal="center" shrinkToFit="0" vertical="center" wrapText="0"/>
    </xf>
    <xf borderId="2" fillId="3" fontId="2" numFmtId="0" xfId="0" applyAlignment="1" applyBorder="1" applyFont="1">
      <alignment horizontal="center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2" fillId="14" fontId="2" numFmtId="4" xfId="0" applyAlignment="1" applyBorder="1" applyFont="1" applyNumberFormat="1">
      <alignment horizontal="center" shrinkToFit="0" vertical="center" wrapText="0"/>
    </xf>
    <xf borderId="9" fillId="14" fontId="4" numFmtId="4" xfId="0" applyAlignment="1" applyBorder="1" applyFont="1" applyNumberFormat="1">
      <alignment horizontal="center" shrinkToFit="0" vertical="center" wrapText="0"/>
    </xf>
    <xf borderId="2" fillId="14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9" fillId="14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 vertical="center"/>
    </xf>
    <xf borderId="4" fillId="9" fontId="2" numFmtId="2" xfId="0" applyAlignment="1" applyBorder="1" applyFont="1" applyNumberFormat="1">
      <alignment horizontal="center" vertical="center"/>
    </xf>
    <xf borderId="4" fillId="10" fontId="2" numFmtId="9" xfId="0" applyAlignment="1" applyBorder="1" applyFont="1" applyNumberFormat="1">
      <alignment horizontal="center" vertical="center"/>
    </xf>
    <xf borderId="4" fillId="10" fontId="2" numFmtId="0" xfId="0" applyAlignment="1" applyBorder="1" applyFont="1">
      <alignment horizontal="center" vertical="center"/>
    </xf>
    <xf borderId="4" fillId="9" fontId="2" numFmtId="0" xfId="0" applyAlignment="1" applyBorder="1" applyFont="1">
      <alignment horizontal="center" vertical="center"/>
    </xf>
    <xf borderId="10" fillId="9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vertical="center"/>
    </xf>
    <xf borderId="4" fillId="9" fontId="2" numFmtId="10" xfId="0" applyAlignment="1" applyBorder="1" applyFont="1" applyNumberFormat="1">
      <alignment horizontal="center" vertical="center"/>
    </xf>
    <xf borderId="4" fillId="10" fontId="2" numFmtId="10" xfId="0" applyAlignment="1" applyBorder="1" applyFont="1" applyNumberFormat="1">
      <alignment horizontal="center" vertical="center"/>
    </xf>
    <xf borderId="4" fillId="10" fontId="2" numFmtId="4" xfId="0" applyAlignment="1" applyBorder="1" applyFont="1" applyNumberFormat="1">
      <alignment horizontal="center" vertical="center"/>
    </xf>
    <xf borderId="0" fillId="0" fontId="8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vertical="center"/>
    </xf>
    <xf borderId="0" fillId="17" fontId="2" numFmtId="0" xfId="0" applyAlignment="1" applyFill="1" applyFont="1">
      <alignment shrinkToFit="0" vertical="center" wrapText="0"/>
    </xf>
    <xf borderId="0" fillId="17" fontId="2" numFmtId="0" xfId="0" applyAlignment="1" applyFont="1">
      <alignment horizontal="center" shrinkToFit="0" vertical="center" wrapText="0"/>
    </xf>
    <xf borderId="0" fillId="17" fontId="2" numFmtId="0" xfId="0" applyAlignment="1" applyFont="1">
      <alignment horizontal="left" readingOrder="0" shrinkToFit="0" vertical="center" wrapText="0"/>
    </xf>
    <xf borderId="0" fillId="17" fontId="2" numFmtId="0" xfId="0" applyAlignment="1" applyFont="1">
      <alignment horizontal="center" vertical="center"/>
    </xf>
    <xf borderId="0" fillId="17" fontId="2" numFmtId="0" xfId="0" applyAlignment="1" applyFont="1">
      <alignment readingOrder="0" shrinkToFit="0" vertical="center" wrapText="0"/>
    </xf>
    <xf borderId="0" fillId="17" fontId="2" numFmtId="0" xfId="0" applyAlignment="1" applyFont="1">
      <alignment horizontal="left" shrinkToFit="0" vertical="center" wrapText="0"/>
    </xf>
    <xf borderId="0" fillId="0" fontId="2" numFmtId="0" xfId="0" applyFont="1"/>
    <xf borderId="0" fillId="18" fontId="2" numFmtId="0" xfId="0" applyAlignment="1" applyFill="1" applyFont="1">
      <alignment readingOrder="0" vertical="center"/>
    </xf>
    <xf borderId="0" fillId="18" fontId="2" numFmtId="0" xfId="0" applyAlignment="1" applyFont="1">
      <alignment shrinkToFit="0" vertical="center" wrapText="0"/>
    </xf>
    <xf borderId="0" fillId="18" fontId="2" numFmtId="0" xfId="0" applyAlignment="1" applyFont="1">
      <alignment horizontal="center" shrinkToFit="0" vertical="center" wrapText="0"/>
    </xf>
    <xf borderId="0" fillId="18" fontId="2" numFmtId="0" xfId="0" applyAlignment="1" applyFont="1">
      <alignment vertical="center"/>
    </xf>
    <xf borderId="0" fillId="18" fontId="9" numFmtId="0" xfId="0" applyFont="1"/>
    <xf borderId="0" fillId="18" fontId="2" numFmtId="0" xfId="0" applyAlignment="1" applyFont="1">
      <alignment readingOrder="0"/>
    </xf>
    <xf borderId="11" fillId="13" fontId="2" numFmtId="0" xfId="0" applyAlignment="1" applyBorder="1" applyFont="1">
      <alignment vertical="center"/>
    </xf>
    <xf borderId="0" fillId="19" fontId="2" numFmtId="0" xfId="0" applyAlignment="1" applyFill="1" applyFont="1">
      <alignment readingOrder="0" vertical="center"/>
    </xf>
    <xf borderId="0" fillId="19" fontId="2" numFmtId="0" xfId="0" applyAlignment="1" applyFont="1">
      <alignment vertical="center"/>
    </xf>
    <xf borderId="7" fillId="20" fontId="2" numFmtId="0" xfId="0" applyAlignment="1" applyBorder="1" applyFill="1" applyFont="1">
      <alignment vertical="center"/>
    </xf>
    <xf borderId="0" fillId="21" fontId="2" numFmtId="0" xfId="0" applyAlignment="1" applyFill="1" applyFont="1">
      <alignment vertical="center"/>
    </xf>
    <xf borderId="0" fillId="21" fontId="2" numFmtId="0" xfId="0" applyAlignment="1" applyFont="1">
      <alignment readingOrder="0" vertical="center"/>
    </xf>
    <xf borderId="0" fillId="21" fontId="2" numFmtId="0" xfId="0" applyFont="1"/>
    <xf borderId="5" fillId="20" fontId="2" numFmtId="0" xfId="0" applyAlignment="1" applyBorder="1" applyFont="1">
      <alignment vertical="center"/>
    </xf>
    <xf borderId="11" fillId="9" fontId="2" numFmtId="0" xfId="0" applyAlignment="1" applyBorder="1" applyFont="1">
      <alignment vertical="center"/>
    </xf>
    <xf borderId="7" fillId="22" fontId="2" numFmtId="0" xfId="0" applyAlignment="1" applyBorder="1" applyFill="1" applyFont="1">
      <alignment vertical="center"/>
    </xf>
    <xf borderId="0" fillId="21" fontId="2" numFmtId="0" xfId="0" applyAlignment="1" applyFont="1">
      <alignment readingOrder="0"/>
    </xf>
    <xf borderId="5" fillId="22" fontId="2" numFmtId="0" xfId="0" applyAlignment="1" applyBorder="1" applyFont="1">
      <alignment vertical="center"/>
    </xf>
    <xf borderId="11" fillId="5" fontId="2" numFmtId="0" xfId="0" applyAlignment="1" applyBorder="1" applyFont="1">
      <alignment vertical="center"/>
    </xf>
    <xf borderId="7" fillId="23" fontId="2" numFmtId="0" xfId="0" applyAlignment="1" applyBorder="1" applyFill="1" applyFont="1">
      <alignment vertical="center"/>
    </xf>
    <xf borderId="5" fillId="23" fontId="2" numFmtId="0" xfId="0" applyAlignment="1" applyBorder="1" applyFont="1">
      <alignment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2" fillId="0" fontId="2" numFmtId="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5" fillId="0" fontId="2" numFmtId="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6" fillId="5" fontId="10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24" fontId="2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2" fillId="24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readingOrder="0" vertical="center"/>
    </xf>
    <xf borderId="5" fillId="24" fontId="2" numFmtId="0" xfId="0" applyAlignment="1" applyBorder="1" applyFont="1">
      <alignment horizontal="center" vertical="center"/>
    </xf>
    <xf borderId="7" fillId="0" fontId="10" numFmtId="49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4" fillId="4" fontId="2" numFmtId="4" xfId="0" applyAlignment="1" applyBorder="1" applyFont="1" applyNumberFormat="1">
      <alignment horizontal="center" readingOrder="0" vertical="center"/>
    </xf>
    <xf borderId="5" fillId="4" fontId="10" numFmtId="4" xfId="0" applyAlignment="1" applyBorder="1" applyFont="1" applyNumberFormat="1">
      <alignment horizontal="center" vertical="center"/>
    </xf>
    <xf borderId="5" fillId="4" fontId="10" numFmtId="0" xfId="0" applyAlignment="1" applyBorder="1" applyFont="1">
      <alignment horizontal="center" vertical="center"/>
    </xf>
    <xf borderId="2" fillId="25" fontId="2" numFmtId="4" xfId="0" applyAlignment="1" applyBorder="1" applyFill="1" applyFont="1" applyNumberFormat="1">
      <alignment horizontal="center" readingOrder="0" vertical="center"/>
    </xf>
    <xf borderId="6" fillId="25" fontId="10" numFmtId="4" xfId="0" applyAlignment="1" applyBorder="1" applyFont="1" applyNumberFormat="1">
      <alignment horizontal="center" vertical="center"/>
    </xf>
    <xf borderId="6" fillId="25" fontId="10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5" fontId="11" numFmtId="0" xfId="0" applyAlignment="1" applyBorder="1" applyFont="1">
      <alignment horizontal="center" vertical="center"/>
    </xf>
    <xf borderId="6" fillId="4" fontId="2" numFmtId="4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vertical="center"/>
    </xf>
    <xf borderId="4" fillId="6" fontId="11" numFmtId="0" xfId="0" applyAlignment="1" applyBorder="1" applyFont="1">
      <alignment horizontal="center" vertical="center"/>
    </xf>
    <xf borderId="5" fillId="6" fontId="11" numFmtId="0" xfId="0" applyAlignment="1" applyBorder="1" applyFont="1">
      <alignment horizontal="center" vertical="center"/>
    </xf>
    <xf borderId="5" fillId="6" fontId="11" numFmtId="4" xfId="0" applyAlignment="1" applyBorder="1" applyFont="1" applyNumberForma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statistic!$B$3:$B$367</c:f>
            </c:strRef>
          </c:cat>
          <c:val>
            <c:numRef>
              <c:f>statistic!$C$3:$C$367</c:f>
              <c:numCache/>
            </c:numRef>
          </c:val>
          <c:smooth val="0"/>
        </c:ser>
        <c:axId val="1131790603"/>
        <c:axId val="1817490107"/>
      </c:lineChart>
      <c:catAx>
        <c:axId val="1131790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17490107"/>
      </c:catAx>
      <c:valAx>
        <c:axId val="1817490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3179060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95</xdr:row>
      <xdr:rowOff>114300</xdr:rowOff>
    </xdr:from>
    <xdr:ext cx="7467600" cy="535305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497</xdr:row>
      <xdr:rowOff>133350</xdr:rowOff>
    </xdr:from>
    <xdr:ext cx="2847975" cy="58102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397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398</xdr:row>
      <xdr:rowOff>0</xdr:rowOff>
    </xdr:from>
    <xdr:ext cx="1066800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7</xdr:row>
      <xdr:rowOff>123825</xdr:rowOff>
    </xdr:from>
    <xdr:ext cx="18830925" cy="4010025"/>
    <xdr:graphicFrame>
      <xdr:nvGraphicFramePr>
        <xdr:cNvPr id="20385686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57.13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6" t="s">
        <v>109</v>
      </c>
      <c r="B1" s="7"/>
      <c r="C1" s="7"/>
      <c r="D1" s="8" t="s">
        <v>110</v>
      </c>
      <c r="E1" s="9" t="s">
        <v>111</v>
      </c>
      <c r="F1" s="10"/>
      <c r="G1" s="11" t="s">
        <v>112</v>
      </c>
      <c r="H1" s="1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3" t="s">
        <v>113</v>
      </c>
      <c r="B2" s="14">
        <v>65.0</v>
      </c>
      <c r="C2" s="15" t="s">
        <v>114</v>
      </c>
      <c r="D2" s="14" t="s">
        <v>115</v>
      </c>
      <c r="E2" s="9" t="s">
        <v>116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3" t="s">
        <v>117</v>
      </c>
      <c r="B3" s="14">
        <v>1.7</v>
      </c>
      <c r="C3" s="15" t="s">
        <v>114</v>
      </c>
      <c r="D3" s="14" t="s">
        <v>118</v>
      </c>
      <c r="E3" s="9" t="s">
        <v>119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3" t="s">
        <v>120</v>
      </c>
      <c r="B4" s="14">
        <f>B2/B3^2</f>
        <v>22.49134948</v>
      </c>
      <c r="C4" s="10"/>
      <c r="D4" s="14" t="s">
        <v>121</v>
      </c>
      <c r="E4" s="9" t="s">
        <v>122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"/>
      <c r="B5" s="10"/>
      <c r="C5" s="10"/>
      <c r="D5" s="14" t="s">
        <v>123</v>
      </c>
      <c r="E5" s="9" t="s">
        <v>124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"/>
      <c r="B6" s="10"/>
      <c r="C6" s="10"/>
      <c r="D6" s="8" t="s">
        <v>125</v>
      </c>
      <c r="E6" s="9" t="s">
        <v>126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" t="s">
        <v>127</v>
      </c>
      <c r="B8" s="7"/>
      <c r="C8" s="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3" t="s">
        <v>113</v>
      </c>
      <c r="B9" s="14">
        <f>B2</f>
        <v>65</v>
      </c>
      <c r="C9" s="15" t="s">
        <v>114</v>
      </c>
      <c r="D9" s="16" t="s">
        <v>128</v>
      </c>
      <c r="E9" s="17"/>
      <c r="F9" s="17"/>
      <c r="G9" s="1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3" t="s">
        <v>129</v>
      </c>
      <c r="B10" s="14">
        <f>$B$3*100</f>
        <v>170</v>
      </c>
      <c r="C10" s="15" t="s">
        <v>114</v>
      </c>
      <c r="D10" s="16" t="s">
        <v>130</v>
      </c>
      <c r="E10" s="17"/>
      <c r="F10" s="17"/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3" t="s">
        <v>131</v>
      </c>
      <c r="B11" s="14">
        <v>25.0</v>
      </c>
      <c r="C11" s="15" t="s">
        <v>114</v>
      </c>
      <c r="D11" s="1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3" t="s">
        <v>132</v>
      </c>
      <c r="B12" s="14">
        <f>9.99*B9+6.25*B10-4.92*B11+5</f>
        <v>1593.85</v>
      </c>
      <c r="C12" s="15"/>
      <c r="D12" s="18" t="s">
        <v>133</v>
      </c>
      <c r="E12" s="19"/>
      <c r="F12" s="19"/>
      <c r="G12" s="1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3" t="s">
        <v>134</v>
      </c>
      <c r="B13" s="14">
        <f>B12*1.4</f>
        <v>2231.39</v>
      </c>
      <c r="C13" s="15"/>
      <c r="D13" s="18" t="s">
        <v>135</v>
      </c>
      <c r="E13" s="19"/>
      <c r="F13" s="19"/>
      <c r="G13" s="1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3" t="s">
        <v>136</v>
      </c>
      <c r="B14" s="14">
        <f>B12*1.6</f>
        <v>2550.16</v>
      </c>
      <c r="C14" s="15"/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3" t="s">
        <v>137</v>
      </c>
      <c r="B15" s="14">
        <f>B12*1.9</f>
        <v>3028.315</v>
      </c>
      <c r="C15" s="15"/>
      <c r="D15" s="20" t="s">
        <v>138</v>
      </c>
      <c r="E15" s="21"/>
      <c r="F15" s="21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3" t="s">
        <v>139</v>
      </c>
      <c r="B16" s="14">
        <f>B12*2.2</f>
        <v>3506.47</v>
      </c>
      <c r="C16" s="15"/>
      <c r="D16" s="20" t="s">
        <v>140</v>
      </c>
      <c r="E16" s="21"/>
      <c r="F16" s="21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2"/>
      <c r="B17" s="10"/>
      <c r="C17" s="15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6" t="s">
        <v>141</v>
      </c>
      <c r="B18" s="7"/>
      <c r="C18" s="7"/>
      <c r="D18" s="22" t="s">
        <v>142</v>
      </c>
      <c r="E18" s="23"/>
      <c r="F18" s="23"/>
      <c r="G18" s="2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3" t="s">
        <v>113</v>
      </c>
      <c r="B19" s="14">
        <f>B2</f>
        <v>65</v>
      </c>
      <c r="C19" s="15" t="s">
        <v>114</v>
      </c>
      <c r="D19" s="22" t="s">
        <v>143</v>
      </c>
      <c r="E19" s="23"/>
      <c r="F19" s="23"/>
      <c r="G19" s="2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3" t="s">
        <v>129</v>
      </c>
      <c r="B20" s="14">
        <f>$B$3*100</f>
        <v>170</v>
      </c>
      <c r="C20" s="15" t="s">
        <v>114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3" t="s">
        <v>131</v>
      </c>
      <c r="B21" s="14">
        <v>25.0</v>
      </c>
      <c r="C21" s="15" t="s">
        <v>114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3" t="s">
        <v>132</v>
      </c>
      <c r="B22" s="14">
        <f>9.99*B19+6.25*B20-4.92*B21-161</f>
        <v>1427.85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 t="s">
        <v>134</v>
      </c>
      <c r="B23" s="14">
        <f>B22*1.4</f>
        <v>1998.99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3" t="s">
        <v>136</v>
      </c>
      <c r="B24" s="14">
        <f>B22*1.6</f>
        <v>2284.56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3" t="s">
        <v>137</v>
      </c>
      <c r="B25" s="14">
        <f>B22*1.9</f>
        <v>2712.915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3" t="s">
        <v>139</v>
      </c>
      <c r="B26" s="14">
        <f>B22*2.2</f>
        <v>3141.27</v>
      </c>
      <c r="C26" s="10"/>
      <c r="D26" s="10"/>
      <c r="E26" s="10"/>
      <c r="F26" s="24"/>
      <c r="G26" s="2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"/>
      <c r="B27" s="10"/>
      <c r="C27" s="10"/>
      <c r="D27" s="10"/>
      <c r="E27" s="10"/>
      <c r="F27" s="26" t="s">
        <v>144</v>
      </c>
      <c r="G27" s="27">
        <f>B13</f>
        <v>2231.39</v>
      </c>
      <c r="H27" s="28"/>
      <c r="I27" s="28"/>
      <c r="J27" s="2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"/>
      <c r="B28" s="10"/>
      <c r="C28" s="10"/>
      <c r="D28" s="10"/>
      <c r="E28" s="10"/>
      <c r="F28" s="26" t="s">
        <v>145</v>
      </c>
      <c r="G28" s="27">
        <f>AVERAGE(B14:B15)</f>
        <v>2789.2375</v>
      </c>
      <c r="H28" s="28"/>
      <c r="I28" s="28"/>
      <c r="J28" s="2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 t="s">
        <v>146</v>
      </c>
      <c r="B29" s="7"/>
      <c r="C29" s="7"/>
      <c r="D29" s="10"/>
      <c r="E29" s="10"/>
      <c r="F29" s="26" t="s">
        <v>147</v>
      </c>
      <c r="G29" s="27">
        <f>B16</f>
        <v>3506.47</v>
      </c>
      <c r="H29" s="28"/>
      <c r="I29" s="28"/>
      <c r="J29" s="2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3" t="s">
        <v>113</v>
      </c>
      <c r="B30" s="14">
        <v>18.0</v>
      </c>
      <c r="C30" s="15" t="s">
        <v>114</v>
      </c>
      <c r="D30" s="10"/>
      <c r="E30" s="10"/>
      <c r="F30" s="26" t="s">
        <v>148</v>
      </c>
      <c r="G30" s="29">
        <f>((B9*1.4)*4)/G27</f>
        <v>0.1631270195</v>
      </c>
      <c r="H30" s="28"/>
      <c r="I30" s="28"/>
      <c r="J30" s="2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3" t="s">
        <v>149</v>
      </c>
      <c r="B31" s="14">
        <f>59.5*B30-31.4</f>
        <v>1039.6</v>
      </c>
      <c r="C31" s="10"/>
      <c r="D31" s="10"/>
      <c r="E31" s="10"/>
      <c r="F31" s="26" t="s">
        <v>150</v>
      </c>
      <c r="G31" s="30">
        <v>0.3</v>
      </c>
      <c r="H31" s="15" t="s">
        <v>114</v>
      </c>
      <c r="I31" s="28"/>
      <c r="J31" s="2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"/>
      <c r="B32" s="10"/>
      <c r="C32" s="10"/>
      <c r="D32" s="10"/>
      <c r="E32" s="10"/>
      <c r="F32" s="26" t="s">
        <v>151</v>
      </c>
      <c r="G32" s="29">
        <f>100%-(G30+G31+G33)</f>
        <v>0.5168729805</v>
      </c>
      <c r="H32" s="28"/>
      <c r="I32" s="28"/>
      <c r="J32" s="2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 t="s">
        <v>152</v>
      </c>
      <c r="B33" s="7"/>
      <c r="C33" s="7"/>
      <c r="D33" s="10"/>
      <c r="E33" s="10"/>
      <c r="F33" s="26" t="s">
        <v>153</v>
      </c>
      <c r="G33" s="30">
        <v>0.02</v>
      </c>
      <c r="H33" s="15" t="s">
        <v>114</v>
      </c>
      <c r="I33" s="28"/>
      <c r="J33" s="2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3" t="s">
        <v>113</v>
      </c>
      <c r="B34" s="14">
        <v>18.0</v>
      </c>
      <c r="C34" s="15" t="s">
        <v>114</v>
      </c>
      <c r="D34" s="10"/>
      <c r="E34" s="10"/>
      <c r="F34" s="26" t="s">
        <v>154</v>
      </c>
      <c r="G34" s="31" t="str">
        <f>TEXT(G30*G27/4 , "?0.0?") &amp; " — " &amp; TEXT(G30*G29/4 , "?0.0?")</f>
        <v>91,0  — 143,0 </v>
      </c>
      <c r="H34" s="28"/>
      <c r="I34" s="28"/>
      <c r="J34" s="2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3" t="s">
        <v>155</v>
      </c>
      <c r="B35" s="14">
        <f>58.3*B34-31.1</f>
        <v>1018.3</v>
      </c>
      <c r="C35" s="10"/>
      <c r="D35" s="10"/>
      <c r="E35" s="10"/>
      <c r="F35" s="26" t="s">
        <v>156</v>
      </c>
      <c r="G35" s="31" t="str">
        <f>TEXT(G31*G27/9 , "?0.0?") &amp; " — " &amp; TEXT(G31*G29/9 , "?0.0?")</f>
        <v>74,38 — 116,88</v>
      </c>
      <c r="H35" s="28"/>
      <c r="I35" s="28"/>
      <c r="J35" s="2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"/>
      <c r="B36" s="10"/>
      <c r="C36" s="10"/>
      <c r="D36" s="10"/>
      <c r="E36" s="10"/>
      <c r="F36" s="26" t="s">
        <v>157</v>
      </c>
      <c r="G36" s="31" t="str">
        <f>TEXT(G32*G27/4 , "?0.0?") &amp; " — " &amp; TEXT(G32*G29/4 , "?0.0?")</f>
        <v>288,34 — 453,1 </v>
      </c>
      <c r="H36" s="28"/>
      <c r="I36" s="28"/>
      <c r="J36" s="2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"/>
      <c r="B37" s="10"/>
      <c r="C37" s="10"/>
      <c r="D37" s="10"/>
      <c r="E37" s="10"/>
      <c r="F37" s="26" t="s">
        <v>158</v>
      </c>
      <c r="G37" s="31" t="str">
        <f>TEXT(G33*G27/2 , "?0.0?") &amp; " — " &amp; TEXT(G33*G29/2 , "?0.0?")</f>
        <v>22,31 — 35,06</v>
      </c>
      <c r="H37" s="28"/>
      <c r="I37" s="28"/>
      <c r="J37" s="2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 t="s">
        <v>159</v>
      </c>
      <c r="B38" s="7"/>
      <c r="C38" s="7"/>
      <c r="D38" s="10"/>
      <c r="E38" s="10"/>
      <c r="F38" s="28"/>
      <c r="G38" s="28"/>
      <c r="H38" s="28"/>
      <c r="I38" s="28"/>
      <c r="J38" s="2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3" t="s">
        <v>113</v>
      </c>
      <c r="B39" s="14">
        <v>25.0</v>
      </c>
      <c r="C39" s="15" t="s">
        <v>114</v>
      </c>
      <c r="D39" s="10"/>
      <c r="E39" s="10"/>
      <c r="F39" s="32"/>
      <c r="G39" s="32"/>
      <c r="H39" s="28"/>
      <c r="I39" s="28"/>
      <c r="J39" s="2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3" t="s">
        <v>160</v>
      </c>
      <c r="B40" s="14">
        <f>22.7*B39+504.3</f>
        <v>1071.8</v>
      </c>
      <c r="C40" s="10"/>
      <c r="D40" s="10"/>
      <c r="E40" s="10"/>
      <c r="F40" s="33" t="s">
        <v>161</v>
      </c>
      <c r="G40" s="34" t="s">
        <v>162</v>
      </c>
      <c r="H40" s="28"/>
      <c r="I40" s="28"/>
      <c r="J40" s="2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3" t="s">
        <v>134</v>
      </c>
      <c r="B41" s="14">
        <f>B40*1.4</f>
        <v>1500.52</v>
      </c>
      <c r="C41" s="10"/>
      <c r="D41" s="10"/>
      <c r="E41" s="10"/>
      <c r="F41" s="26" t="s">
        <v>163</v>
      </c>
      <c r="G41" s="35" t="str">
        <f>TEXT((G33*G27/2)*0.3 , "?0.0?") &amp; " — " &amp; TEXT((G33*G29/2)*0.3 , "?0.0?")</f>
        <v> 6,69 — 10,52</v>
      </c>
      <c r="H41" s="28"/>
      <c r="I41" s="28"/>
      <c r="J41" s="2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3" t="s">
        <v>136</v>
      </c>
      <c r="B42" s="14">
        <f>B40*1.6</f>
        <v>1714.88</v>
      </c>
      <c r="C42" s="10"/>
      <c r="D42" s="10"/>
      <c r="E42" s="10"/>
      <c r="F42" s="26" t="s">
        <v>164</v>
      </c>
      <c r="G42" s="35" t="str">
        <f>TEXT((G33*G27/2)*0.7 , "??.??") &amp; " — " &amp; TEXT((G33*G29/2)*0.7 , "??.??")</f>
        <v>15,62 — 24,55</v>
      </c>
      <c r="H42" s="28"/>
      <c r="I42" s="28"/>
      <c r="J42" s="2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3" t="s">
        <v>137</v>
      </c>
      <c r="B43" s="14">
        <f>B40*1.9</f>
        <v>2036.42</v>
      </c>
      <c r="C43" s="10"/>
      <c r="D43" s="10"/>
      <c r="E43" s="10"/>
      <c r="F43" s="36"/>
      <c r="G43" s="32"/>
      <c r="H43" s="28"/>
      <c r="I43" s="28"/>
      <c r="J43" s="2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3" t="s">
        <v>139</v>
      </c>
      <c r="B44" s="14">
        <f>B40*2.2</f>
        <v>2357.96</v>
      </c>
      <c r="C44" s="10"/>
      <c r="D44" s="10"/>
      <c r="E44" s="10"/>
      <c r="F44" s="37" t="s">
        <v>165</v>
      </c>
      <c r="G44" s="34" t="s">
        <v>162</v>
      </c>
      <c r="H44" s="28"/>
      <c r="I44" s="28"/>
      <c r="J44" s="2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"/>
      <c r="B45" s="10"/>
      <c r="C45" s="10"/>
      <c r="D45" s="10"/>
      <c r="E45" s="10"/>
      <c r="F45" s="38" t="s">
        <v>166</v>
      </c>
      <c r="G45" s="39" t="str">
        <f>TEXT((G33*G27/2)*0.3 , "?0.0?") &amp; " — " &amp; TEXT((G33*G29/2)*0.3 , "?0.0?")</f>
        <v> 6,69 — 10,52</v>
      </c>
      <c r="H45" s="28"/>
      <c r="I45" s="28"/>
      <c r="J45" s="2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 t="s">
        <v>167</v>
      </c>
      <c r="B46" s="7"/>
      <c r="C46" s="7"/>
      <c r="D46" s="10"/>
      <c r="E46" s="10"/>
      <c r="F46" s="38" t="s">
        <v>168</v>
      </c>
      <c r="G46" s="39" t="str">
        <f>TEXT((G33*G27/2)*0.33 , "?0.0?") &amp; " — " &amp; TEXT((G33*G29/2)*0.33 , "?0.0?")</f>
        <v> 7,36 — 11,57</v>
      </c>
      <c r="H46" s="28"/>
      <c r="I46" s="28"/>
      <c r="J46" s="2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3" t="s">
        <v>113</v>
      </c>
      <c r="B47" s="14">
        <v>35.0</v>
      </c>
      <c r="C47" s="15" t="s">
        <v>114</v>
      </c>
      <c r="D47" s="10"/>
      <c r="E47" s="10"/>
      <c r="F47" s="38" t="s">
        <v>169</v>
      </c>
      <c r="G47" s="39" t="str">
        <f>TEXT((G33*G27/2)*0.22 , "?0.0?") &amp; " — " &amp; TEXT((G33*G29/2)*0.22 , "?0.0?")</f>
        <v> 4,91 —  7,71</v>
      </c>
      <c r="H47" s="28"/>
      <c r="I47" s="28"/>
      <c r="J47" s="2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3" t="s">
        <v>170</v>
      </c>
      <c r="B48" s="14">
        <f>20.3*B47+485.9</f>
        <v>1196.4</v>
      </c>
      <c r="C48" s="10"/>
      <c r="D48" s="10"/>
      <c r="E48" s="10"/>
      <c r="F48" s="38" t="s">
        <v>171</v>
      </c>
      <c r="G48" s="39" t="str">
        <f>TEXT((G33*G27/2)*0.15 , "?0.0?") &amp; " — " &amp; TEXT((G33*G29/2)*0.15 , "?0.0?")</f>
        <v> 3,35 —  5,26</v>
      </c>
      <c r="H48" s="28"/>
      <c r="I48" s="28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3" t="s">
        <v>134</v>
      </c>
      <c r="B49" s="14">
        <f>B48*1.4</f>
        <v>1674.96</v>
      </c>
      <c r="C49" s="10"/>
      <c r="D49" s="10"/>
      <c r="E49" s="10"/>
      <c r="F49" s="28"/>
      <c r="G49" s="28"/>
      <c r="H49" s="28"/>
      <c r="I49" s="28"/>
      <c r="J49" s="2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3" t="s">
        <v>136</v>
      </c>
      <c r="B50" s="14">
        <f>B48*1.6</f>
        <v>1914.24</v>
      </c>
      <c r="C50" s="10"/>
      <c r="D50" s="10"/>
      <c r="E50" s="10"/>
      <c r="F50" s="10"/>
      <c r="G50" s="32"/>
      <c r="H50" s="28"/>
      <c r="I50" s="28"/>
      <c r="J50" s="2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3" t="s">
        <v>137</v>
      </c>
      <c r="B51" s="14">
        <f>B48*1.9</f>
        <v>2273.16</v>
      </c>
      <c r="C51" s="10"/>
      <c r="D51" s="10"/>
      <c r="E51" s="10"/>
      <c r="F51" s="40" t="str">
        <f>"Fat intake - " &amp; TEXT(G31, "?0.0?%")</f>
        <v>Fat intake - 30,0 %</v>
      </c>
      <c r="G51" s="41" t="str">
        <f>TEXT(G31*G27/9 , "?0.0? g.") &amp; " — " &amp; TEXT(G31*G29/9 , "?0.0? g.")</f>
        <v>74,38 g. — 116,88 g.</v>
      </c>
      <c r="H51" s="28"/>
      <c r="I51" s="28"/>
      <c r="J51" s="2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3" t="s">
        <v>139</v>
      </c>
      <c r="B52" s="14">
        <f>B48*2.2</f>
        <v>2632.08</v>
      </c>
      <c r="C52" s="10"/>
      <c r="D52" s="10"/>
      <c r="E52" s="10"/>
      <c r="F52" s="26" t="s">
        <v>172</v>
      </c>
      <c r="G52" s="35" t="str">
        <f>TEXT(G31*G27/9*25% , "?0.0?") &amp; " — " &amp; TEXT(G31*G29/9*25% , "?0.0?")</f>
        <v>18,59 — 29,22</v>
      </c>
      <c r="H52" s="28"/>
      <c r="I52" s="28"/>
      <c r="J52" s="2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"/>
      <c r="B53" s="10"/>
      <c r="C53" s="10"/>
      <c r="D53" s="10"/>
      <c r="E53" s="10"/>
      <c r="F53" s="26" t="s">
        <v>173</v>
      </c>
      <c r="G53" s="35" t="str">
        <f>TEXT(G31*G27/9*40% , "?0.0?") &amp; " — " &amp; TEXT(G31*G29/9*40% , "?0.0?")</f>
        <v>29,75 — 46,75</v>
      </c>
      <c r="H53" s="28"/>
      <c r="I53" s="28"/>
      <c r="J53" s="2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 t="s">
        <v>174</v>
      </c>
      <c r="B54" s="7"/>
      <c r="C54" s="7"/>
      <c r="D54" s="10"/>
      <c r="E54" s="10"/>
      <c r="F54" s="26" t="s">
        <v>175</v>
      </c>
      <c r="G54" s="35" t="str">
        <f>TEXT(G31*G27/9*25% , "?0.0?") &amp; " — " &amp; TEXT(G31*G29/9*25% , "?0.0?")</f>
        <v>18,59 — 29,22</v>
      </c>
      <c r="H54" s="28"/>
      <c r="I54" s="28"/>
      <c r="J54" s="2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3" t="s">
        <v>113</v>
      </c>
      <c r="B55" s="14">
        <v>40.0</v>
      </c>
      <c r="C55" s="15" t="s">
        <v>114</v>
      </c>
      <c r="D55" s="10"/>
      <c r="E55" s="10"/>
      <c r="F55" s="26" t="s">
        <v>176</v>
      </c>
      <c r="G55" s="35" t="str">
        <f>TEXT(G31*G27/9*10% , "?0.0?") &amp; " — " &amp; TEXT(G31*G29/9*10% , "?0.0?")</f>
        <v> 7,44 — 11,69</v>
      </c>
      <c r="H55" s="28"/>
      <c r="I55" s="28"/>
      <c r="J55" s="2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3" t="s">
        <v>177</v>
      </c>
      <c r="B56" s="14">
        <f>17.7*B55+658.2</f>
        <v>1366.2</v>
      </c>
      <c r="C56" s="10"/>
      <c r="D56" s="10"/>
      <c r="E56" s="10"/>
      <c r="F56" s="42" t="s">
        <v>178</v>
      </c>
      <c r="G56" s="43" t="str">
        <f>TEXT(G31*G27/9*1% , "?0.0?") &amp; " — " &amp; TEXT(G31*G29/9*1% , "?0.0?")</f>
        <v> 0,74 —  1,17</v>
      </c>
      <c r="H56" s="28"/>
      <c r="I56" s="28"/>
      <c r="J56" s="2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3" t="s">
        <v>134</v>
      </c>
      <c r="B57" s="14">
        <f>B56*1.4</f>
        <v>1912.68</v>
      </c>
      <c r="C57" s="10"/>
      <c r="D57" s="10"/>
      <c r="E57" s="10"/>
      <c r="F57" s="10"/>
      <c r="G57" s="28"/>
      <c r="H57" s="28"/>
      <c r="I57" s="28"/>
      <c r="J57" s="2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3" t="s">
        <v>136</v>
      </c>
      <c r="B58" s="14">
        <f>B56*1.6</f>
        <v>2185.92</v>
      </c>
      <c r="C58" s="10"/>
      <c r="D58" s="10"/>
      <c r="E58" s="10"/>
      <c r="F58" s="10"/>
      <c r="G58" s="2"/>
      <c r="H58" s="2"/>
      <c r="I58" s="2"/>
      <c r="J58" s="2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3" t="s">
        <v>137</v>
      </c>
      <c r="B59" s="14">
        <f>B56*1.9</f>
        <v>2595.78</v>
      </c>
      <c r="C59" s="10"/>
      <c r="D59" s="10"/>
      <c r="E59" s="10"/>
      <c r="F59" s="44" t="s">
        <v>179</v>
      </c>
      <c r="G59" s="44" t="s">
        <v>162</v>
      </c>
      <c r="H59" s="2"/>
      <c r="I59" s="2"/>
      <c r="J59" s="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3" t="s">
        <v>139</v>
      </c>
      <c r="B60" s="14">
        <f>B56*2.2</f>
        <v>3005.64</v>
      </c>
      <c r="C60" s="10"/>
      <c r="D60" s="10"/>
      <c r="E60" s="10"/>
      <c r="F60" s="38" t="s">
        <v>166</v>
      </c>
      <c r="G60" s="45" t="str">
        <f>text((G31*G27/9)*0.3 , "?0.0?") &amp; " — " &amp; text((G31*G29/9)*0.3 , "?0.0?")</f>
        <v>22,31 — 35,06</v>
      </c>
      <c r="H60" s="2"/>
      <c r="I60" s="2"/>
      <c r="J60" s="2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2"/>
      <c r="B61" s="10"/>
      <c r="C61" s="10"/>
      <c r="D61" s="10"/>
      <c r="E61" s="10"/>
      <c r="F61" s="46" t="s">
        <v>180</v>
      </c>
      <c r="G61" s="45" t="str">
        <f>text((G31*G27/9)*0.35 , "?0.0?") &amp; " — " &amp; text((G31*G29/9)*0.35 , "?0.0?")</f>
        <v>26,03 — 40,91</v>
      </c>
      <c r="H61" s="2"/>
      <c r="I61" s="2"/>
      <c r="J61" s="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 t="s">
        <v>181</v>
      </c>
      <c r="B62" s="7"/>
      <c r="C62" s="7"/>
      <c r="D62" s="10"/>
      <c r="E62" s="10"/>
      <c r="F62" s="46" t="s">
        <v>182</v>
      </c>
      <c r="G62" s="45" t="str">
        <f>text((G31*G27/9)*0.2 , "?0.0?") &amp; " — " &amp; text((G31*G29/9)*0.2 , "?0.0?")</f>
        <v>14,88 — 23,38</v>
      </c>
      <c r="H62" s="2"/>
      <c r="I62" s="2"/>
      <c r="J62" s="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3" t="s">
        <v>113</v>
      </c>
      <c r="B63" s="14">
        <v>40.0</v>
      </c>
      <c r="C63" s="15" t="s">
        <v>114</v>
      </c>
      <c r="D63" s="10"/>
      <c r="E63" s="10"/>
      <c r="F63" s="38" t="s">
        <v>171</v>
      </c>
      <c r="G63" s="39" t="str">
        <f>text((G31*G27/9)*0.15 , "?0.0?") &amp; " — " &amp; text((G31*G29/9)*0.15 , "?0.0?")</f>
        <v>11,16 — 17,53</v>
      </c>
      <c r="H63" s="2"/>
      <c r="I63" s="2"/>
      <c r="J63" s="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3" t="s">
        <v>183</v>
      </c>
      <c r="B64" s="14">
        <f>13.4*B63+692.6</f>
        <v>1228.6</v>
      </c>
      <c r="C64" s="10"/>
      <c r="D64" s="10"/>
      <c r="E64" s="10"/>
      <c r="F64" s="10"/>
      <c r="G64" s="2"/>
      <c r="H64" s="2"/>
      <c r="I64" s="2"/>
      <c r="J64" s="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3" t="s">
        <v>134</v>
      </c>
      <c r="B65" s="14">
        <f>B64*1.4</f>
        <v>1720.04</v>
      </c>
      <c r="C65" s="10"/>
      <c r="D65" s="10"/>
      <c r="E65" s="10"/>
      <c r="F65" s="10"/>
      <c r="G65" s="2"/>
      <c r="H65" s="2"/>
      <c r="I65" s="2"/>
      <c r="J65" s="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3" t="s">
        <v>136</v>
      </c>
      <c r="B66" s="14">
        <f>B64*1.6</f>
        <v>1965.76</v>
      </c>
      <c r="C66" s="10"/>
      <c r="D66" s="10"/>
      <c r="E66" s="10"/>
      <c r="F66" s="47" t="str">
        <f>"Carbohydrate intake - " &amp; text(G32, "?0.0?% ") &amp;"of kcal"</f>
        <v>Carbohydrate intake - 51,69% of kcal</v>
      </c>
      <c r="G66" s="47" t="str">
        <f>TEXT(G32*G27/4 , "?0.0? g.") &amp; " — " &amp; TEXT(G32*G29/4 , "?0.0? g.")</f>
        <v>288,34 g. — 453,1  g.</v>
      </c>
      <c r="H66" s="28"/>
      <c r="I66" s="28"/>
      <c r="J66" s="2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3" t="s">
        <v>137</v>
      </c>
      <c r="B67" s="14">
        <f>B64*1.9</f>
        <v>2334.34</v>
      </c>
      <c r="C67" s="10"/>
      <c r="D67" s="10"/>
      <c r="E67" s="10"/>
      <c r="F67" s="48" t="s">
        <v>184</v>
      </c>
      <c r="G67" s="49" t="str">
        <f>TEXT(G32*G27/4*10% , "?0.0?") &amp; " — " &amp; TEXT(G32*G29/4*10% , "?0.0?")</f>
        <v>28,83 — 45,31</v>
      </c>
      <c r="H67" s="28"/>
      <c r="I67" s="28"/>
      <c r="J67" s="2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3" t="s">
        <v>139</v>
      </c>
      <c r="B68" s="14">
        <f>B64*2.2</f>
        <v>2702.92</v>
      </c>
      <c r="C68" s="10"/>
      <c r="D68" s="10"/>
      <c r="E68" s="10"/>
      <c r="F68" s="26" t="s">
        <v>185</v>
      </c>
      <c r="G68" s="49" t="str">
        <f>TEXT(G32*G27/4*90% , "?0.0?") &amp; " — " &amp; TEXT(G32*G29/4*90% , "?0.0?")</f>
        <v>259,5  — 407,79</v>
      </c>
      <c r="H68" s="28"/>
      <c r="I68" s="28"/>
      <c r="J68" s="2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28"/>
      <c r="H69" s="28"/>
      <c r="I69" s="28"/>
      <c r="J69" s="2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50"/>
      <c r="H70" s="50"/>
      <c r="I70" s="50"/>
      <c r="J70" s="50"/>
      <c r="K70" s="5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51" t="s">
        <v>186</v>
      </c>
      <c r="G71" s="52" t="s">
        <v>162</v>
      </c>
      <c r="H71" s="50"/>
      <c r="I71" s="50"/>
      <c r="J71" s="50"/>
      <c r="K71" s="5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46" t="s">
        <v>187</v>
      </c>
      <c r="G72" s="45" t="str">
        <f>text((G30*G27/4)*0.25 , "?0.0?") &amp; " — " &amp; text((G30*G29/4)*0.25 , "?0.0?")</f>
        <v>22,75 — 35,75</v>
      </c>
      <c r="H72" s="50"/>
      <c r="I72" s="50"/>
      <c r="J72" s="50"/>
      <c r="K72" s="5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46" t="s">
        <v>188</v>
      </c>
      <c r="G73" s="45" t="str">
        <f>text((G30*G27/4)*0.27 , "?0.0?") &amp; " — " &amp; text((G30*G29/4)*0.27 , "?0.0?")</f>
        <v>24,57 — 38,61</v>
      </c>
      <c r="H73" s="50"/>
      <c r="I73" s="50"/>
      <c r="J73" s="50"/>
      <c r="K73" s="5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46" t="s">
        <v>189</v>
      </c>
      <c r="G74" s="45" t="str">
        <f>text((G30*G27/4)*0.33 , "?0.0?") &amp; " — " &amp; text((G30*G29/4)*0.33 , "?0.0?")</f>
        <v>30,03 — 47,19</v>
      </c>
      <c r="H74" s="50"/>
      <c r="I74" s="50"/>
      <c r="J74" s="50"/>
      <c r="K74" s="5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38" t="s">
        <v>171</v>
      </c>
      <c r="G75" s="39" t="str">
        <f>text((G30*G27/4)*0.15 , "?0.0?") &amp; " — " &amp; text((G30*G29/4)*0.15 , "?0.0?")</f>
        <v>13,65 — 21,45</v>
      </c>
      <c r="H75" s="50"/>
      <c r="I75" s="50"/>
      <c r="J75" s="50"/>
      <c r="K75" s="5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50"/>
      <c r="H76" s="50"/>
      <c r="I76" s="50"/>
      <c r="J76" s="50"/>
      <c r="K76" s="5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32"/>
      <c r="H77" s="32"/>
      <c r="I77" s="32"/>
      <c r="J77" s="2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53" t="s">
        <v>190</v>
      </c>
      <c r="G78" s="53" t="s">
        <v>191</v>
      </c>
      <c r="H78" s="54" t="s">
        <v>192</v>
      </c>
      <c r="I78" s="55" t="s">
        <v>193</v>
      </c>
      <c r="J78" s="56" t="s">
        <v>194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38" t="s">
        <v>195</v>
      </c>
      <c r="G79" s="31">
        <f t="shared" ref="G79:G81" si="1">$B$2*H79</f>
        <v>32.5</v>
      </c>
      <c r="H79" s="57">
        <f>IF(J79=FALSE,"", 1/2)</f>
        <v>0.5</v>
      </c>
      <c r="I79" s="58">
        <f>7/10</f>
        <v>0.7</v>
      </c>
      <c r="J79" s="59" t="b">
        <v>1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38" t="s">
        <v>196</v>
      </c>
      <c r="G80" s="31">
        <f t="shared" si="1"/>
        <v>0.26</v>
      </c>
      <c r="H80" s="60">
        <f>IF(J80=FALSE,"", 4/1000)</f>
        <v>0.004</v>
      </c>
      <c r="I80" s="58">
        <v>250.0</v>
      </c>
      <c r="J80" s="59" t="b">
        <v>1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38" t="s">
        <v>197</v>
      </c>
      <c r="G81" s="31">
        <f t="shared" si="1"/>
        <v>0.325</v>
      </c>
      <c r="H81" s="60">
        <f>IF(J81=FALSE,"", 5/1000)</f>
        <v>0.005</v>
      </c>
      <c r="I81" s="57">
        <v>600.0</v>
      </c>
      <c r="J81" s="59" t="b">
        <v>1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26" t="s">
        <v>198</v>
      </c>
      <c r="G82" s="61">
        <f>SUM(G79:G81)</f>
        <v>33.085</v>
      </c>
      <c r="H82" s="62" t="str">
        <f>"1 гр. : " &amp; TEXT(I82/G82, "?0.0?") &amp; " g."</f>
        <v>1 гр. :  8,55 g.</v>
      </c>
      <c r="I82" s="61">
        <f>G79*I79+G80*I80+G81*I81</f>
        <v>282.75</v>
      </c>
      <c r="J82" s="2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63" t="s">
        <v>199</v>
      </c>
      <c r="G83" s="64"/>
      <c r="H83" s="64"/>
      <c r="I83" s="64"/>
      <c r="J83" s="63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63" t="s">
        <v>200</v>
      </c>
      <c r="G84" s="63"/>
      <c r="H84" s="63"/>
      <c r="I84" s="63"/>
      <c r="J84" s="63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63" t="s">
        <v>201</v>
      </c>
      <c r="G85" s="63"/>
      <c r="H85" s="63"/>
      <c r="I85" s="63"/>
      <c r="J85" s="63"/>
      <c r="K85" s="1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1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10"/>
      <c r="X88" s="10"/>
      <c r="Y88" s="10"/>
      <c r="Z88" s="10"/>
    </row>
    <row r="89" ht="15.75" customHeight="1">
      <c r="A89" s="65" t="s">
        <v>202</v>
      </c>
      <c r="B89" s="66" t="s">
        <v>203</v>
      </c>
      <c r="C89" s="10"/>
      <c r="D89" s="10"/>
      <c r="E89" s="10"/>
      <c r="F89" s="2"/>
      <c r="G89" s="2"/>
      <c r="H89" s="2"/>
      <c r="I89" s="2"/>
      <c r="J89" s="2"/>
      <c r="K89" s="1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10"/>
      <c r="X89" s="10"/>
      <c r="Y89" s="10"/>
      <c r="Z89" s="10"/>
    </row>
    <row r="90" ht="15.75" customHeight="1">
      <c r="A90" s="26" t="s">
        <v>204</v>
      </c>
      <c r="B90" s="67">
        <f>B92/(B93/100)^2</f>
        <v>22.49134948</v>
      </c>
      <c r="C90" s="10"/>
      <c r="D90" s="10"/>
      <c r="E90" s="10"/>
      <c r="F90" s="2"/>
      <c r="G90" s="2"/>
      <c r="H90" s="2"/>
      <c r="I90" s="2"/>
      <c r="J90" s="2"/>
      <c r="K90" s="1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10"/>
      <c r="X90" s="10"/>
      <c r="Y90" s="10"/>
      <c r="Z90" s="10"/>
    </row>
    <row r="91" ht="15.75" customHeight="1">
      <c r="A91" s="68" t="s">
        <v>205</v>
      </c>
      <c r="B91" s="69">
        <v>1.0</v>
      </c>
      <c r="C91" s="15" t="s">
        <v>114</v>
      </c>
      <c r="D91" s="10"/>
      <c r="E91" s="10"/>
      <c r="F91" s="2"/>
      <c r="G91" s="2"/>
      <c r="H91" s="2"/>
      <c r="I91" s="2"/>
      <c r="J91" s="2"/>
      <c r="K91" s="1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10"/>
      <c r="X91" s="10"/>
      <c r="Y91" s="10"/>
      <c r="Z91" s="10"/>
    </row>
    <row r="92" ht="15.75" customHeight="1">
      <c r="A92" s="48" t="s">
        <v>206</v>
      </c>
      <c r="B92" s="70">
        <v>65.0</v>
      </c>
      <c r="C92" s="15" t="s">
        <v>114</v>
      </c>
      <c r="D92" s="10"/>
      <c r="E92" s="10"/>
      <c r="F92" s="1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10"/>
      <c r="X92" s="10"/>
      <c r="Y92" s="10"/>
      <c r="Z92" s="10"/>
    </row>
    <row r="93" ht="15.75" customHeight="1">
      <c r="A93" s="26" t="s">
        <v>207</v>
      </c>
      <c r="B93" s="71">
        <v>170.0</v>
      </c>
      <c r="C93" s="15" t="s">
        <v>114</v>
      </c>
      <c r="D93" s="10"/>
      <c r="E93" s="10"/>
      <c r="F93" s="1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10"/>
      <c r="X93" s="10"/>
      <c r="Y93" s="10"/>
      <c r="Z93" s="10"/>
    </row>
    <row r="94" ht="15.75" customHeight="1">
      <c r="A94" s="26" t="s">
        <v>208</v>
      </c>
      <c r="B94" s="71">
        <v>25.0</v>
      </c>
      <c r="C94" s="15" t="s">
        <v>209</v>
      </c>
      <c r="D94" s="10"/>
      <c r="E94" s="10"/>
      <c r="F94" s="1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10"/>
      <c r="X94" s="10"/>
      <c r="Y94" s="10"/>
      <c r="Z94" s="10"/>
    </row>
    <row r="95" ht="15.75" customHeight="1">
      <c r="A95" s="72" t="s">
        <v>210</v>
      </c>
      <c r="B95" s="71">
        <v>23.0</v>
      </c>
      <c r="C95" s="15" t="s">
        <v>114</v>
      </c>
      <c r="D95" s="10"/>
      <c r="E95" s="10"/>
      <c r="F95" s="1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10"/>
      <c r="X95" s="10"/>
      <c r="Y95" s="10"/>
      <c r="Z95" s="10"/>
    </row>
    <row r="96" ht="15.75" customHeight="1">
      <c r="A96" s="26" t="s">
        <v>211</v>
      </c>
      <c r="B96" s="67">
        <f>B93/B95</f>
        <v>7.391304348</v>
      </c>
      <c r="C96" s="10"/>
      <c r="D96" s="10"/>
      <c r="E96" s="10"/>
      <c r="F96" s="1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10"/>
      <c r="X96" s="10"/>
      <c r="Y96" s="10"/>
      <c r="Z96" s="10"/>
    </row>
    <row r="97" ht="15.75" customHeight="1">
      <c r="A97" s="26" t="s">
        <v>212</v>
      </c>
      <c r="B97" s="71">
        <v>95.0</v>
      </c>
      <c r="C97" s="15" t="s">
        <v>114</v>
      </c>
      <c r="D97" s="10"/>
      <c r="E97" s="10"/>
      <c r="F97" s="1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10"/>
      <c r="X97" s="10"/>
      <c r="Y97" s="10"/>
      <c r="Z97" s="10"/>
    </row>
    <row r="98" ht="15.75" customHeight="1">
      <c r="A98" s="26" t="s">
        <v>213</v>
      </c>
      <c r="B98" s="67">
        <f>(220-B94)/B97</f>
        <v>2.052631579</v>
      </c>
      <c r="C98" s="10"/>
      <c r="D98" s="10"/>
      <c r="E98" s="10"/>
      <c r="F98" s="1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10"/>
      <c r="X98" s="10"/>
      <c r="Y98" s="10"/>
      <c r="Z98" s="10"/>
    </row>
    <row r="99" ht="15.75" customHeight="1">
      <c r="A99" s="26" t="s">
        <v>214</v>
      </c>
      <c r="B99" s="71">
        <v>15.0</v>
      </c>
      <c r="C99" s="15" t="s">
        <v>114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6" t="s">
        <v>215</v>
      </c>
      <c r="B100" s="49">
        <f>B101/8</f>
        <v>1</v>
      </c>
      <c r="C100" s="15" t="s">
        <v>216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6" t="s">
        <v>217</v>
      </c>
      <c r="B101" s="71">
        <v>8.0</v>
      </c>
      <c r="C101" s="15" t="s">
        <v>114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26" t="s">
        <v>218</v>
      </c>
      <c r="B102" s="49">
        <f>24-B101</f>
        <v>16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6" t="s">
        <v>219</v>
      </c>
      <c r="B103" s="71">
        <v>60.0</v>
      </c>
      <c r="C103" s="15" t="s">
        <v>114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73" t="s">
        <v>220</v>
      </c>
      <c r="N103" s="7"/>
      <c r="O103" s="7"/>
      <c r="P103" s="7"/>
      <c r="Q103" s="7"/>
      <c r="R103" s="7"/>
      <c r="S103" s="7"/>
      <c r="T103" s="7"/>
      <c r="U103" s="10"/>
      <c r="V103" s="10"/>
      <c r="W103" s="10"/>
      <c r="X103" s="10"/>
      <c r="Y103" s="10"/>
      <c r="Z103" s="10"/>
    </row>
    <row r="104" ht="15.75" customHeight="1">
      <c r="A104" s="26" t="s">
        <v>221</v>
      </c>
      <c r="B104" s="71">
        <v>30.0</v>
      </c>
      <c r="C104" s="15" t="s">
        <v>114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73" t="s">
        <v>222</v>
      </c>
      <c r="N104" s="7"/>
      <c r="O104" s="7"/>
      <c r="P104" s="7"/>
      <c r="Q104" s="7"/>
      <c r="R104" s="7"/>
      <c r="S104" s="7"/>
      <c r="T104" s="7"/>
      <c r="U104" s="10"/>
      <c r="V104" s="10"/>
      <c r="W104" s="10"/>
      <c r="X104" s="10"/>
      <c r="Y104" s="10"/>
      <c r="Z104" s="10"/>
    </row>
    <row r="105" ht="15.75" customHeight="1">
      <c r="A105" s="26" t="s">
        <v>223</v>
      </c>
      <c r="B105" s="74">
        <f>(8/24/10)*(B102-(SUM(B103:B104)/60))</f>
        <v>0.4833333333</v>
      </c>
      <c r="C105" s="15" t="s">
        <v>216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75"/>
      <c r="N105" s="73" t="s">
        <v>224</v>
      </c>
      <c r="O105" s="7"/>
      <c r="P105" s="7"/>
      <c r="Q105" s="7"/>
      <c r="R105" s="7"/>
      <c r="S105" s="7"/>
      <c r="T105" s="7"/>
      <c r="U105" s="10"/>
      <c r="V105" s="10"/>
      <c r="W105" s="10"/>
      <c r="X105" s="10"/>
      <c r="Y105" s="10"/>
      <c r="Z105" s="10"/>
    </row>
    <row r="106" ht="15.75" customHeight="1">
      <c r="A106" s="26" t="s">
        <v>225</v>
      </c>
      <c r="B106" s="49">
        <f>2*(B103*(1/60))</f>
        <v>2</v>
      </c>
      <c r="C106" s="15" t="s">
        <v>216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73" t="s">
        <v>226</v>
      </c>
      <c r="N106" s="7"/>
      <c r="O106" s="7"/>
      <c r="P106" s="7"/>
      <c r="Q106" s="7"/>
      <c r="R106" s="7"/>
      <c r="S106" s="7"/>
      <c r="T106" s="7"/>
      <c r="U106" s="10"/>
      <c r="V106" s="10"/>
      <c r="W106" s="10"/>
      <c r="X106" s="10"/>
      <c r="Y106" s="10"/>
      <c r="Z106" s="10"/>
    </row>
    <row r="107" ht="15.75" customHeight="1">
      <c r="A107" s="26" t="s">
        <v>227</v>
      </c>
      <c r="B107" s="49">
        <f>3*(B104*(1/60))</f>
        <v>1.5</v>
      </c>
      <c r="C107" s="15" t="s">
        <v>216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75"/>
      <c r="N107" s="73" t="s">
        <v>228</v>
      </c>
      <c r="O107" s="7"/>
      <c r="P107" s="7"/>
      <c r="Q107" s="7"/>
      <c r="R107" s="7"/>
      <c r="S107" s="7"/>
      <c r="T107" s="7"/>
      <c r="U107" s="10"/>
      <c r="V107" s="10"/>
      <c r="W107" s="10"/>
      <c r="X107" s="10"/>
      <c r="Y107" s="10"/>
      <c r="Z107" s="10"/>
    </row>
    <row r="108" ht="15.75" customHeight="1">
      <c r="A108" s="26" t="s">
        <v>229</v>
      </c>
      <c r="B108" s="76">
        <f>SUM(B105:B107)*100/SUM(B101:B102)/100</f>
        <v>0.1659722222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75"/>
      <c r="N108" s="73" t="s">
        <v>230</v>
      </c>
      <c r="O108" s="7"/>
      <c r="P108" s="7"/>
      <c r="Q108" s="7"/>
      <c r="R108" s="7"/>
      <c r="S108" s="7"/>
      <c r="T108" s="7"/>
      <c r="U108" s="10"/>
      <c r="V108" s="10"/>
      <c r="W108" s="10"/>
      <c r="X108" s="10"/>
      <c r="Y108" s="10"/>
      <c r="Z108" s="10"/>
    </row>
    <row r="109" ht="15.75" customHeight="1">
      <c r="A109" s="26" t="s">
        <v>231</v>
      </c>
      <c r="B109" s="76">
        <f>B108+B100</f>
        <v>1.165972222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73" t="s">
        <v>232</v>
      </c>
      <c r="N109" s="7"/>
      <c r="O109" s="7"/>
      <c r="P109" s="7"/>
      <c r="Q109" s="7"/>
      <c r="R109" s="7"/>
      <c r="S109" s="7"/>
      <c r="T109" s="7"/>
      <c r="U109" s="10"/>
      <c r="V109" s="10"/>
      <c r="W109" s="10"/>
      <c r="X109" s="10"/>
      <c r="Y109" s="10"/>
      <c r="Z109" s="10"/>
    </row>
    <row r="110" ht="15.75" customHeight="1">
      <c r="A110" s="26" t="s">
        <v>144</v>
      </c>
      <c r="B110" s="67">
        <f>((B99*B92)+(B96*B93)-(B94*B98))*B91</f>
        <v>2180.20595</v>
      </c>
      <c r="C110" s="10"/>
      <c r="D110" s="15"/>
      <c r="E110" s="10"/>
      <c r="F110" s="10"/>
      <c r="G110" s="10"/>
      <c r="H110" s="10"/>
      <c r="I110" s="10"/>
      <c r="J110" s="10"/>
      <c r="K110" s="10"/>
      <c r="L110" s="10"/>
      <c r="M110" s="75"/>
      <c r="N110" s="73" t="s">
        <v>233</v>
      </c>
      <c r="O110" s="7"/>
      <c r="P110" s="7"/>
      <c r="Q110" s="7"/>
      <c r="R110" s="7"/>
      <c r="S110" s="7"/>
      <c r="T110" s="7"/>
      <c r="U110" s="10"/>
      <c r="V110" s="10"/>
      <c r="W110" s="10"/>
      <c r="X110" s="10"/>
      <c r="Y110" s="10"/>
      <c r="Z110" s="10"/>
    </row>
    <row r="111" ht="15.75" customHeight="1">
      <c r="A111" s="26" t="s">
        <v>145</v>
      </c>
      <c r="B111" s="67">
        <f>AVERAGE(B110, B112) </f>
        <v>2421.441701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75"/>
      <c r="N111" s="73" t="s">
        <v>234</v>
      </c>
      <c r="O111" s="7"/>
      <c r="P111" s="7"/>
      <c r="Q111" s="7"/>
      <c r="R111" s="7"/>
      <c r="S111" s="7"/>
      <c r="T111" s="7"/>
      <c r="U111" s="10"/>
      <c r="V111" s="10"/>
      <c r="W111" s="10"/>
      <c r="X111" s="10"/>
      <c r="Y111" s="10"/>
      <c r="Z111" s="10"/>
    </row>
    <row r="112" ht="15.75" customHeight="1">
      <c r="A112" s="26" t="s">
        <v>147</v>
      </c>
      <c r="B112" s="67">
        <f>B110+(B110-(B110-B110*B108))*(1+(B101/SUM(B101:B102)))</f>
        <v>2662.677451</v>
      </c>
      <c r="C112" s="15"/>
      <c r="D112" s="10"/>
      <c r="E112" s="10"/>
      <c r="F112" s="2"/>
      <c r="G112" s="10"/>
      <c r="H112" s="10"/>
      <c r="I112" s="10"/>
      <c r="J112" s="10"/>
      <c r="K112" s="10"/>
      <c r="L112" s="10"/>
      <c r="M112" s="75"/>
      <c r="N112" s="73" t="s">
        <v>235</v>
      </c>
      <c r="O112" s="7"/>
      <c r="P112" s="7"/>
      <c r="Q112" s="7"/>
      <c r="R112" s="7"/>
      <c r="S112" s="7"/>
      <c r="T112" s="7"/>
      <c r="U112" s="10"/>
      <c r="V112" s="10"/>
      <c r="W112" s="10"/>
      <c r="X112" s="10"/>
      <c r="Y112" s="10"/>
      <c r="Z112" s="10"/>
    </row>
    <row r="113" ht="15.75" customHeight="1">
      <c r="A113" s="26" t="s">
        <v>148</v>
      </c>
      <c r="B113" s="77">
        <f>(B109*B92*4)/B110</f>
        <v>0.1390477711</v>
      </c>
      <c r="C113" s="10"/>
      <c r="D113" s="10"/>
      <c r="E113" s="10"/>
      <c r="F113" s="2"/>
      <c r="G113" s="10"/>
      <c r="H113" s="10"/>
      <c r="I113" s="10"/>
      <c r="J113" s="10"/>
      <c r="K113" s="10"/>
      <c r="L113" s="10"/>
      <c r="M113" s="73" t="s">
        <v>236</v>
      </c>
      <c r="N113" s="7"/>
      <c r="O113" s="7"/>
      <c r="P113" s="7"/>
      <c r="Q113" s="7"/>
      <c r="R113" s="7"/>
      <c r="S113" s="7"/>
      <c r="T113" s="7"/>
      <c r="U113" s="10"/>
      <c r="V113" s="10"/>
      <c r="W113" s="10"/>
      <c r="X113" s="10"/>
      <c r="Y113" s="10"/>
      <c r="Z113" s="10"/>
    </row>
    <row r="114" ht="15.75" customHeight="1">
      <c r="A114" s="26" t="s">
        <v>150</v>
      </c>
      <c r="B114" s="78">
        <v>0.3</v>
      </c>
      <c r="C114" s="15" t="s">
        <v>114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75"/>
      <c r="N114" s="73" t="s">
        <v>237</v>
      </c>
      <c r="O114" s="7"/>
      <c r="P114" s="7"/>
      <c r="Q114" s="7"/>
      <c r="R114" s="7"/>
      <c r="S114" s="7"/>
      <c r="T114" s="7"/>
      <c r="U114" s="10"/>
      <c r="V114" s="10"/>
      <c r="W114" s="10"/>
      <c r="X114" s="10"/>
      <c r="Y114" s="10"/>
      <c r="Z114" s="10"/>
    </row>
    <row r="115" ht="15.75" customHeight="1">
      <c r="A115" s="26" t="s">
        <v>151</v>
      </c>
      <c r="B115" s="77">
        <f>100%-(B113+B114+B116)</f>
        <v>0.5409522289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75"/>
      <c r="N115" s="7"/>
      <c r="O115" s="73" t="s">
        <v>238</v>
      </c>
      <c r="P115" s="7"/>
      <c r="Q115" s="7"/>
      <c r="R115" s="7"/>
      <c r="S115" s="7"/>
      <c r="T115" s="7"/>
      <c r="U115" s="10"/>
      <c r="V115" s="10"/>
      <c r="W115" s="10"/>
      <c r="X115" s="10"/>
      <c r="Y115" s="10"/>
      <c r="Z115" s="10"/>
    </row>
    <row r="116" ht="15.75" customHeight="1">
      <c r="A116" s="26" t="s">
        <v>153</v>
      </c>
      <c r="B116" s="78">
        <v>0.02</v>
      </c>
      <c r="C116" s="15" t="s">
        <v>114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79"/>
      <c r="N116" s="7"/>
      <c r="O116" s="80" t="s">
        <v>239</v>
      </c>
      <c r="P116" s="81">
        <v>20.0</v>
      </c>
      <c r="Q116" s="82" t="str">
        <f>(P116*0.783)+1.6 &amp; " %"</f>
        <v>17,26 %</v>
      </c>
      <c r="R116" s="73" t="s">
        <v>240</v>
      </c>
      <c r="S116" s="7"/>
      <c r="T116" s="7"/>
      <c r="U116" s="10"/>
      <c r="V116" s="10"/>
      <c r="W116" s="10"/>
      <c r="X116" s="10"/>
      <c r="Y116" s="10"/>
      <c r="Z116" s="10"/>
    </row>
    <row r="117" ht="15.75" customHeight="1">
      <c r="A117" s="26" t="s">
        <v>154</v>
      </c>
      <c r="B117" s="76" t="str">
        <f>text(B113*B110/4 , "?0.0?") &amp; " — " &amp; text(B113*B112/4 , "?0.0?")</f>
        <v>75,79 — 92,56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79"/>
      <c r="N117" s="73" t="s">
        <v>241</v>
      </c>
      <c r="O117" s="79"/>
      <c r="P117" s="7"/>
      <c r="Q117" s="7"/>
      <c r="R117" s="7"/>
      <c r="S117" s="7"/>
      <c r="T117" s="7"/>
      <c r="U117" s="10"/>
      <c r="V117" s="10"/>
      <c r="W117" s="10"/>
      <c r="X117" s="10"/>
      <c r="Y117" s="10"/>
      <c r="Z117" s="10"/>
    </row>
    <row r="118" ht="15.75" customHeight="1">
      <c r="A118" s="26" t="s">
        <v>156</v>
      </c>
      <c r="B118" s="76" t="str">
        <f>text(B114*B110/9 , "?0.0?") &amp; " — " &amp; text(B114*B112/9 , "?0.0?")</f>
        <v>72,67 — 88,76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79"/>
      <c r="N118" s="7"/>
      <c r="O118" s="73" t="s">
        <v>242</v>
      </c>
      <c r="P118" s="7"/>
      <c r="Q118" s="7"/>
      <c r="R118" s="7"/>
      <c r="S118" s="7"/>
      <c r="T118" s="7"/>
      <c r="U118" s="10"/>
      <c r="V118" s="10"/>
      <c r="W118" s="10"/>
      <c r="X118" s="10"/>
      <c r="Y118" s="10"/>
      <c r="Z118" s="10"/>
    </row>
    <row r="119" ht="15.75" customHeight="1">
      <c r="A119" s="26" t="s">
        <v>157</v>
      </c>
      <c r="B119" s="76" t="str">
        <f>text(B115*B110/4 , "?0.0?") &amp; " — " &amp; text(B115*B112/4 , "?0.0?")</f>
        <v>294,85 — 360,1 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79"/>
      <c r="N119" s="7"/>
      <c r="O119" s="80" t="s">
        <v>239</v>
      </c>
      <c r="P119" s="81">
        <v>25.0</v>
      </c>
      <c r="Q119" s="82" t="str">
        <f>(P119*0.546)+9.7 &amp; " %"</f>
        <v>23,35 %</v>
      </c>
      <c r="R119" s="73" t="s">
        <v>240</v>
      </c>
      <c r="S119" s="7"/>
      <c r="T119" s="7"/>
      <c r="U119" s="10"/>
      <c r="V119" s="10"/>
      <c r="W119" s="10"/>
      <c r="X119" s="10"/>
      <c r="Y119" s="10"/>
      <c r="Z119" s="10"/>
    </row>
    <row r="120" ht="15.75" customHeight="1">
      <c r="A120" s="26" t="s">
        <v>158</v>
      </c>
      <c r="B120" s="76" t="str">
        <f>text(B116*B110/2 , "?0.0?") &amp; " — " &amp; text(B116*B112/2 , "?0.0?")</f>
        <v>21,8  — 26,63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79" t="s">
        <v>243</v>
      </c>
      <c r="N120" s="7"/>
      <c r="O120" s="7"/>
      <c r="P120" s="7"/>
      <c r="Q120" s="7"/>
      <c r="R120" s="79"/>
      <c r="S120" s="7"/>
      <c r="T120" s="7"/>
      <c r="U120" s="10"/>
      <c r="V120" s="10"/>
      <c r="W120" s="10"/>
      <c r="X120" s="10"/>
      <c r="Y120" s="10"/>
      <c r="Z120" s="10"/>
    </row>
    <row r="121" ht="15.75" customHeight="1">
      <c r="A121" s="28"/>
      <c r="B121" s="28"/>
      <c r="C121" s="28"/>
      <c r="D121" s="10"/>
      <c r="E121" s="10"/>
      <c r="F121" s="10"/>
      <c r="G121" s="10"/>
      <c r="H121" s="10"/>
      <c r="I121" s="10"/>
      <c r="J121" s="10"/>
      <c r="K121" s="10"/>
      <c r="L121" s="10"/>
      <c r="M121" s="7"/>
      <c r="N121" s="73" t="s">
        <v>244</v>
      </c>
      <c r="O121" s="7"/>
      <c r="P121" s="7"/>
      <c r="Q121" s="7"/>
      <c r="R121" s="7"/>
      <c r="S121" s="7"/>
      <c r="T121" s="7"/>
      <c r="U121" s="10"/>
      <c r="V121" s="10"/>
      <c r="W121" s="10"/>
      <c r="X121" s="10"/>
      <c r="Y121" s="10"/>
      <c r="Z121" s="10"/>
    </row>
    <row r="122" ht="15.75" customHeight="1">
      <c r="A122" s="28"/>
      <c r="B122" s="28"/>
      <c r="C122" s="28"/>
      <c r="D122" s="10"/>
      <c r="E122" s="10"/>
      <c r="F122" s="10"/>
      <c r="G122" s="10"/>
      <c r="H122" s="10"/>
      <c r="I122" s="10"/>
      <c r="J122" s="10"/>
      <c r="K122" s="10"/>
      <c r="L122" s="10"/>
      <c r="M122" s="7"/>
      <c r="N122" s="7"/>
      <c r="O122" s="79" t="s">
        <v>245</v>
      </c>
      <c r="P122" s="7"/>
      <c r="Q122" s="7"/>
      <c r="R122" s="7"/>
      <c r="S122" s="7"/>
      <c r="T122" s="7"/>
      <c r="U122" s="10"/>
      <c r="V122" s="10"/>
      <c r="W122" s="10"/>
      <c r="X122" s="10"/>
      <c r="Y122" s="10"/>
      <c r="Z122" s="10"/>
    </row>
    <row r="123" ht="15.75" customHeight="1">
      <c r="A123" s="33" t="s">
        <v>161</v>
      </c>
      <c r="B123" s="83" t="s">
        <v>162</v>
      </c>
      <c r="C123" s="28"/>
      <c r="D123" s="10"/>
      <c r="E123" s="10"/>
      <c r="F123" s="10"/>
      <c r="G123" s="10"/>
      <c r="H123" s="10"/>
      <c r="I123" s="10"/>
      <c r="J123" s="10"/>
      <c r="K123" s="10"/>
      <c r="L123" s="10"/>
      <c r="M123" s="73" t="s">
        <v>246</v>
      </c>
      <c r="N123" s="7"/>
      <c r="O123" s="7"/>
      <c r="P123" s="7"/>
      <c r="Q123" s="7"/>
      <c r="R123" s="7"/>
      <c r="S123" s="7"/>
      <c r="T123" s="7"/>
      <c r="U123" s="10"/>
      <c r="V123" s="10"/>
      <c r="W123" s="10"/>
      <c r="X123" s="10"/>
      <c r="Y123" s="10"/>
      <c r="Z123" s="10"/>
    </row>
    <row r="124" ht="15.75" customHeight="1">
      <c r="A124" s="26" t="s">
        <v>163</v>
      </c>
      <c r="B124" s="49" t="str">
        <f>text((B116*B110/2)*0.3 , "?0.0?") &amp; " — " &amp; text((B116*B112/2)*0.3 , "?0.0?")</f>
        <v> 6,54 —  7,99</v>
      </c>
      <c r="C124" s="28"/>
      <c r="D124" s="10"/>
      <c r="E124" s="10"/>
      <c r="F124" s="10"/>
      <c r="G124" s="10"/>
      <c r="H124" s="10"/>
      <c r="I124" s="10"/>
      <c r="J124" s="10"/>
      <c r="K124" s="10"/>
      <c r="L124" s="10"/>
      <c r="M124" s="7"/>
      <c r="N124" s="84" t="s">
        <v>101</v>
      </c>
      <c r="O124" s="7"/>
      <c r="P124" s="7"/>
      <c r="Q124" s="7"/>
      <c r="R124" s="7"/>
      <c r="S124" s="7"/>
      <c r="T124" s="7"/>
      <c r="U124" s="10"/>
      <c r="V124" s="10"/>
      <c r="W124" s="10"/>
      <c r="X124" s="10"/>
      <c r="Y124" s="10"/>
      <c r="Z124" s="10"/>
    </row>
    <row r="125" ht="15.75" customHeight="1">
      <c r="A125" s="26" t="s">
        <v>164</v>
      </c>
      <c r="B125" s="49" t="str">
        <f>text((B116*B110/2)*0.7 , "??.??") &amp; " — " &amp; text((B116*B112/2)*0.7 , "??.??")</f>
        <v>15,26 — 18,64</v>
      </c>
      <c r="C125" s="28"/>
      <c r="D125" s="10"/>
      <c r="E125" s="10"/>
      <c r="F125" s="10"/>
      <c r="G125" s="10"/>
      <c r="H125" s="10"/>
      <c r="I125" s="10"/>
      <c r="J125" s="10"/>
      <c r="K125" s="10"/>
      <c r="L125" s="10"/>
      <c r="M125" s="7"/>
      <c r="N125" s="84" t="s">
        <v>102</v>
      </c>
      <c r="O125" s="7"/>
      <c r="P125" s="7"/>
      <c r="Q125" s="7"/>
      <c r="R125" s="7"/>
      <c r="S125" s="7"/>
      <c r="T125" s="7"/>
      <c r="U125" s="10"/>
      <c r="V125" s="10"/>
      <c r="W125" s="10"/>
      <c r="X125" s="10"/>
      <c r="Y125" s="10"/>
      <c r="Z125" s="10"/>
    </row>
    <row r="126" ht="15.75" customHeight="1">
      <c r="A126" s="36"/>
      <c r="B126" s="10"/>
      <c r="C126" s="28"/>
      <c r="D126" s="10"/>
      <c r="E126" s="10"/>
      <c r="F126" s="10"/>
      <c r="G126" s="85" t="s">
        <v>247</v>
      </c>
      <c r="H126" s="86">
        <f>B2</f>
        <v>65</v>
      </c>
      <c r="I126" s="87" t="s">
        <v>248</v>
      </c>
      <c r="J126" s="88">
        <v>0.15</v>
      </c>
      <c r="K126" s="87" t="s">
        <v>249</v>
      </c>
      <c r="L126" s="86" t="str">
        <f>H126-(J126*H126) &amp; " kg"</f>
        <v>55,25 kg</v>
      </c>
      <c r="M126" s="73" t="s">
        <v>250</v>
      </c>
      <c r="N126" s="7"/>
      <c r="O126" s="7"/>
      <c r="P126" s="7"/>
      <c r="Q126" s="7"/>
      <c r="R126" s="7"/>
      <c r="S126" s="7"/>
      <c r="T126" s="7"/>
      <c r="U126" s="10"/>
      <c r="V126" s="10"/>
      <c r="W126" s="10"/>
      <c r="X126" s="10"/>
      <c r="Y126" s="10"/>
      <c r="Z126" s="10"/>
    </row>
    <row r="127" ht="15.75" customHeight="1">
      <c r="A127" s="37" t="s">
        <v>165</v>
      </c>
      <c r="B127" s="83" t="s">
        <v>162</v>
      </c>
      <c r="C127" s="28"/>
      <c r="D127" s="10"/>
      <c r="E127" s="10"/>
      <c r="F127" s="10"/>
      <c r="G127" s="28"/>
      <c r="H127" s="28"/>
      <c r="I127" s="28"/>
      <c r="J127" s="89"/>
      <c r="K127" s="90" t="s">
        <v>251</v>
      </c>
      <c r="L127" s="35">
        <f>J126*H126</f>
        <v>9.75</v>
      </c>
      <c r="M127" s="91"/>
      <c r="N127" s="92" t="s">
        <v>103</v>
      </c>
      <c r="O127" s="91"/>
      <c r="P127" s="7"/>
      <c r="Q127" s="7"/>
      <c r="R127" s="7"/>
      <c r="S127" s="7"/>
      <c r="T127" s="7"/>
      <c r="U127" s="10"/>
      <c r="V127" s="10"/>
      <c r="W127" s="10"/>
      <c r="X127" s="10"/>
      <c r="Y127" s="10"/>
      <c r="Z127" s="10"/>
    </row>
    <row r="128" ht="15.75" customHeight="1">
      <c r="A128" s="38" t="s">
        <v>166</v>
      </c>
      <c r="B128" s="45" t="str">
        <f>text((B116*B110/2)*0.3 , "?0.0?") &amp; " — " &amp; text((B116*B112/2)*0.3 , "?0.0?")</f>
        <v> 6,54 —  7,99</v>
      </c>
      <c r="C128" s="28"/>
      <c r="D128" s="10"/>
      <c r="E128" s="10"/>
      <c r="F128" s="10"/>
      <c r="G128" s="10"/>
      <c r="H128" s="10"/>
      <c r="I128" s="10"/>
      <c r="J128" s="10"/>
      <c r="K128" s="90" t="s">
        <v>252</v>
      </c>
      <c r="L128" s="31">
        <f>L127*7700 </f>
        <v>75075</v>
      </c>
      <c r="M128" s="91"/>
      <c r="N128" s="92" t="s">
        <v>59</v>
      </c>
      <c r="O128" s="7"/>
      <c r="P128" s="7"/>
      <c r="Q128" s="7"/>
      <c r="R128" s="7"/>
      <c r="S128" s="7"/>
      <c r="T128" s="7"/>
      <c r="U128" s="10"/>
      <c r="V128" s="10"/>
      <c r="W128" s="10"/>
      <c r="X128" s="10"/>
      <c r="Y128" s="10"/>
      <c r="Z128" s="10"/>
    </row>
    <row r="129" ht="15.75" customHeight="1">
      <c r="A129" s="38" t="s">
        <v>168</v>
      </c>
      <c r="B129" s="45" t="str">
        <f>text((B116*B110/2)*0.33 , "?0.0?") &amp; " — " &amp; text((B116*B112/2)*0.33 , "?0.0?")</f>
        <v> 7,19 —  8,79</v>
      </c>
      <c r="C129" s="28"/>
      <c r="D129" s="10"/>
      <c r="E129" s="10"/>
      <c r="F129" s="10"/>
      <c r="G129" s="10"/>
      <c r="H129" s="10"/>
      <c r="I129" s="10"/>
      <c r="J129" s="10"/>
      <c r="K129" s="93" t="s">
        <v>253</v>
      </c>
      <c r="L129" s="10"/>
      <c r="M129" s="91"/>
      <c r="N129" s="92" t="s">
        <v>60</v>
      </c>
      <c r="O129" s="7"/>
      <c r="P129" s="7"/>
      <c r="Q129" s="7"/>
      <c r="R129" s="7"/>
      <c r="S129" s="7"/>
      <c r="T129" s="7"/>
      <c r="U129" s="10"/>
      <c r="V129" s="10"/>
      <c r="W129" s="10"/>
      <c r="X129" s="10"/>
      <c r="Y129" s="10"/>
      <c r="Z129" s="10"/>
    </row>
    <row r="130" ht="15.75" customHeight="1">
      <c r="A130" s="38" t="s">
        <v>169</v>
      </c>
      <c r="B130" s="45" t="str">
        <f>text((B116*B110/2)*0.22 , "?0.0?") &amp; " — " &amp; text((B116*B112/2)*0.22 , "?0.0?")</f>
        <v> 4,8  —  5,86</v>
      </c>
      <c r="C130" s="28"/>
      <c r="D130" s="10"/>
      <c r="E130" s="10"/>
      <c r="F130" s="10"/>
      <c r="G130" s="10"/>
      <c r="H130" s="10"/>
      <c r="I130" s="10"/>
      <c r="J130" s="10"/>
      <c r="K130" s="10"/>
      <c r="L130" s="10"/>
      <c r="M130" s="73" t="s">
        <v>254</v>
      </c>
      <c r="N130" s="7"/>
      <c r="O130" s="7"/>
      <c r="P130" s="7"/>
      <c r="Q130" s="7"/>
      <c r="R130" s="7"/>
      <c r="S130" s="7"/>
      <c r="T130" s="7"/>
      <c r="U130" s="10"/>
      <c r="V130" s="10"/>
      <c r="W130" s="10"/>
      <c r="X130" s="10"/>
      <c r="Y130" s="10"/>
      <c r="Z130" s="10"/>
    </row>
    <row r="131" ht="15.75" customHeight="1">
      <c r="A131" s="38" t="s">
        <v>171</v>
      </c>
      <c r="B131" s="39" t="str">
        <f>text((B116*B110/2)*0.15 , "?0.0?") &amp; " — " &amp; text((B116*B112/2)*0.15 , "?0.0?")</f>
        <v> 3,27 —  3,99</v>
      </c>
      <c r="C131" s="28"/>
      <c r="D131" s="10"/>
      <c r="E131" s="10"/>
      <c r="F131" s="10"/>
      <c r="G131" s="10"/>
      <c r="H131" s="10"/>
      <c r="I131" s="10"/>
      <c r="J131" s="10"/>
      <c r="K131" s="10"/>
      <c r="L131" s="10"/>
      <c r="M131" s="7"/>
      <c r="N131" s="73" t="s">
        <v>255</v>
      </c>
      <c r="O131" s="7"/>
      <c r="P131" s="7"/>
      <c r="Q131" s="7"/>
      <c r="R131" s="7"/>
      <c r="S131" s="7"/>
      <c r="T131" s="7"/>
      <c r="U131" s="10"/>
      <c r="V131" s="10"/>
      <c r="W131" s="10"/>
      <c r="X131" s="10"/>
      <c r="Y131" s="10"/>
      <c r="Z131" s="10"/>
    </row>
    <row r="132" ht="15.75" customHeight="1">
      <c r="A132" s="28"/>
      <c r="B132" s="28"/>
      <c r="C132" s="28"/>
      <c r="D132" s="10"/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40" t="str">
        <f>"Fat intake - " &amp; TEXT(B114, "?0.0?%")</f>
        <v>Fat intake - 30,0 %</v>
      </c>
      <c r="B134" s="94" t="str">
        <f>text(B114*B110/9 , "?0.0? g.") &amp; " — " &amp; text(B114*B112/9 , "?0.0? g.")</f>
        <v>72,67 g. — 88,76 g.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26" t="s">
        <v>172</v>
      </c>
      <c r="B135" s="49" t="str">
        <f>text(B114*B110/9*25% , "?0.0?") &amp; " — " &amp; text(B114*B112/9*25% , "?0.0?")</f>
        <v>18,17 — 22,19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26" t="s">
        <v>173</v>
      </c>
      <c r="B136" s="49" t="str">
        <f>text(B114*B110/9*40% , "?0.0?") &amp; " — " &amp; text(B114*B112/9*40% , "?0.0?")</f>
        <v>29,07 — 35,5 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26" t="s">
        <v>175</v>
      </c>
      <c r="B137" s="49" t="str">
        <f>text(B114*B110/9*25% , "?0.0?") &amp; " — " &amp; text(B114*B112/9*25% , "?0.0?")</f>
        <v>18,17 — 22,19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26" t="s">
        <v>176</v>
      </c>
      <c r="B138" s="49" t="str">
        <f>text(B114*B110/9*10% , "?0.0?") &amp; " — " &amp; text(B114*B112/9*10% , "?0.0?")</f>
        <v> 7,27 —  8,88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42" t="s">
        <v>178</v>
      </c>
      <c r="B139" s="95" t="str">
        <f>text(B114*B110/9*1% , "?0.0?") &amp; " — " &amp; text(B114*B112/9*1% , "?0.0?")</f>
        <v> 0,73 —  0,89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2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44" t="s">
        <v>179</v>
      </c>
      <c r="B142" s="44" t="s">
        <v>162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38" t="s">
        <v>166</v>
      </c>
      <c r="B143" s="45" t="str">
        <f>text((B114*B110/9)*0.3 , "?0.0?") &amp; " — " &amp; text((B114*B112/9)*0.3 , "?0.0?")</f>
        <v>21,8  — 26,63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46" t="s">
        <v>180</v>
      </c>
      <c r="B144" s="45" t="str">
        <f>text((B114*B110/9)*0.35 , "?0.0?") &amp; " — " &amp; text((B114*B112/9)*0.35 , "?0.0?")</f>
        <v>25,44 — 31,06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46" t="s">
        <v>182</v>
      </c>
      <c r="B145" s="45" t="str">
        <f>text((B114*B110/9)*0.2 , "?0.0?") &amp; " — " &amp; text((B114*B112/9)*0.2 , "?0.0?")</f>
        <v>14,53 — 17,75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38" t="s">
        <v>171</v>
      </c>
      <c r="B146" s="39" t="str">
        <f>text((B114*B110/9)*0.15 , "?0.0?") &amp; " — " &amp; text((B114*B112/9)*0.15 , "?0.0?")</f>
        <v>10,9  — 13,31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47" t="str">
        <f>"Carbohydrate intake - " &amp; text(B115, "?0.0?% ") &amp;"of kcal"</f>
        <v>Carbohydrate intake - 54,1 % of kcal</v>
      </c>
      <c r="B149" s="47" t="str">
        <f>text(B115*B110/4 , "?0.0? g.") &amp; " — " &amp; text(B115*B112/4 , "?0.0? g.")</f>
        <v>294,85 g. — 360,1  g.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48" t="s">
        <v>184</v>
      </c>
      <c r="B150" s="49" t="str">
        <f>text(B115*B110/4*10% , "?0.0?") &amp; " — " &amp; text(B115*B112/4*10% , "?0.0?")</f>
        <v>29,48 — 36,01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26" t="s">
        <v>185</v>
      </c>
      <c r="B151" s="49" t="str">
        <f>text(B115*B110/4*90% , "?0.0?") &amp; " — " &amp; text(B115*B112/4*90% , "?0.0?")</f>
        <v>265,36 — 324,09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1" t="s">
        <v>186</v>
      </c>
      <c r="B154" s="51" t="s">
        <v>162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46" t="s">
        <v>187</v>
      </c>
      <c r="B155" s="45" t="str">
        <f>text((B113*B110/4)*0.25 , "?0.0?") &amp; " — " &amp; text((B113*B112/4)*0.25 , "?0.0?")</f>
        <v>18,95 — 23,14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46" t="s">
        <v>188</v>
      </c>
      <c r="B156" s="45" t="str">
        <f>text((B113*B110/4)*0.27 , "?0.0?") &amp; " — " &amp; text((B113*B112/4)*0.27 , "?0.0?")</f>
        <v>20,46 — 24,99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46" t="s">
        <v>189</v>
      </c>
      <c r="B157" s="45" t="str">
        <f>text((B113*B110/4)*0.33 , "?0.0?") &amp; " — " &amp; text((B113*B112/4)*0.33 , "?0.0?")</f>
        <v>25,01 — 30,54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38" t="s">
        <v>171</v>
      </c>
      <c r="B158" s="39" t="str">
        <f>text((B113*B110/4)*0.15 , "?0.0?") &amp; " — " &amp; text((B113*B112/4)*0.15 , "?0.0?")</f>
        <v>11,37 — 13,88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3" t="s">
        <v>190</v>
      </c>
      <c r="B161" s="53" t="s">
        <v>191</v>
      </c>
      <c r="C161" s="54" t="s">
        <v>192</v>
      </c>
      <c r="D161" s="55" t="s">
        <v>193</v>
      </c>
      <c r="E161" s="56" t="s">
        <v>194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38" t="s">
        <v>195</v>
      </c>
      <c r="B162" s="96">
        <f t="shared" ref="B162:B164" si="2">$B$92*C162</f>
        <v>32.5</v>
      </c>
      <c r="C162" s="97">
        <f>IF(E162=FALSE,"", 1/2)</f>
        <v>0.5</v>
      </c>
      <c r="D162" s="98">
        <f>7/10</f>
        <v>0.7</v>
      </c>
      <c r="E162" s="59" t="b">
        <v>1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38" t="s">
        <v>196</v>
      </c>
      <c r="B163" s="96">
        <f t="shared" si="2"/>
        <v>0.26</v>
      </c>
      <c r="C163" s="99">
        <f>IF(E163=FALSE,"", 4/1000)</f>
        <v>0.004</v>
      </c>
      <c r="D163" s="98">
        <v>250.0</v>
      </c>
      <c r="E163" s="59" t="b">
        <v>1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38" t="s">
        <v>197</v>
      </c>
      <c r="B164" s="100">
        <f t="shared" si="2"/>
        <v>0.325</v>
      </c>
      <c r="C164" s="99">
        <f>IF(E164=FALSE,"", 5/1000)</f>
        <v>0.005</v>
      </c>
      <c r="D164" s="101">
        <v>600.0</v>
      </c>
      <c r="E164" s="59" t="b">
        <v>1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26" t="s">
        <v>198</v>
      </c>
      <c r="B165" s="76">
        <f>SUM(B162:B164)</f>
        <v>33.085</v>
      </c>
      <c r="C165" s="45" t="str">
        <f>"1 g. : " &amp; TEXT(D165/B165, "?0.0?") &amp; " g."</f>
        <v>1 g. :  8,55 g.</v>
      </c>
      <c r="D165" s="76">
        <f>B162*D162+B163*D163+B164*D164</f>
        <v>282.75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3" t="s">
        <v>199</v>
      </c>
      <c r="B166" s="63"/>
      <c r="C166" s="12"/>
      <c r="D166" s="12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3" t="s">
        <v>200</v>
      </c>
      <c r="B167" s="63"/>
      <c r="C167" s="12"/>
      <c r="D167" s="12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3" t="s">
        <v>201</v>
      </c>
      <c r="B168" s="63"/>
      <c r="C168" s="12"/>
      <c r="D168" s="12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5" t="s">
        <v>202</v>
      </c>
      <c r="B173" s="102" t="s">
        <v>256</v>
      </c>
      <c r="C173" s="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26" t="s">
        <v>204</v>
      </c>
      <c r="B174" s="103">
        <f>B176/(B177/100)^2</f>
        <v>19.55555556</v>
      </c>
      <c r="C174" s="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8" t="s">
        <v>205</v>
      </c>
      <c r="B175" s="104">
        <v>1.0</v>
      </c>
      <c r="C175" s="2" t="s">
        <v>114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48" t="s">
        <v>206</v>
      </c>
      <c r="B176" s="105">
        <v>11.0</v>
      </c>
      <c r="C176" s="2" t="s">
        <v>114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2" t="s">
        <v>257</v>
      </c>
      <c r="B177" s="105">
        <v>75.0</v>
      </c>
      <c r="C177" s="2" t="s">
        <v>114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26" t="s">
        <v>208</v>
      </c>
      <c r="B178" s="105">
        <v>1.5</v>
      </c>
      <c r="C178" s="28" t="s">
        <v>209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2" t="s">
        <v>210</v>
      </c>
      <c r="B179" s="105">
        <v>17.0</v>
      </c>
      <c r="C179" s="2" t="s">
        <v>114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26" t="s">
        <v>211</v>
      </c>
      <c r="B180" s="103">
        <f>B177/B179</f>
        <v>4.411764706</v>
      </c>
      <c r="C180" s="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26" t="s">
        <v>212</v>
      </c>
      <c r="B181" s="105">
        <v>75.0</v>
      </c>
      <c r="C181" s="2" t="s">
        <v>114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26" t="s">
        <v>213</v>
      </c>
      <c r="B182" s="103">
        <f>(220-B178)/B181</f>
        <v>2.913333333</v>
      </c>
      <c r="C182" s="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26" t="s">
        <v>214</v>
      </c>
      <c r="B183" s="105">
        <v>20.0</v>
      </c>
      <c r="C183" s="2" t="s">
        <v>114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26" t="s">
        <v>215</v>
      </c>
      <c r="B184" s="106">
        <f>B185/8</f>
        <v>1.25</v>
      </c>
      <c r="C184" s="2" t="s">
        <v>216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26" t="s">
        <v>217</v>
      </c>
      <c r="B185" s="105">
        <v>10.0</v>
      </c>
      <c r="C185" s="2" t="s">
        <v>114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26" t="s">
        <v>218</v>
      </c>
      <c r="B186" s="106">
        <f>24-B185</f>
        <v>14</v>
      </c>
      <c r="C186" s="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26" t="s">
        <v>219</v>
      </c>
      <c r="B187" s="105">
        <v>60.0</v>
      </c>
      <c r="C187" s="2" t="s">
        <v>114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26" t="s">
        <v>221</v>
      </c>
      <c r="B188" s="105">
        <v>15.0</v>
      </c>
      <c r="C188" s="2" t="s">
        <v>114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26" t="s">
        <v>223</v>
      </c>
      <c r="B189" s="107">
        <f>(8/24/10)*(B186-(SUM(B187:B188)/60))</f>
        <v>0.425</v>
      </c>
      <c r="C189" s="2" t="s">
        <v>216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26" t="s">
        <v>225</v>
      </c>
      <c r="B190" s="106">
        <f>2*(B187*(1/60))</f>
        <v>2</v>
      </c>
      <c r="C190" s="2" t="s">
        <v>216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26" t="s">
        <v>227</v>
      </c>
      <c r="B191" s="106">
        <f>3*(B188*(1/60))</f>
        <v>0.75</v>
      </c>
      <c r="C191" s="2" t="s">
        <v>216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26" t="s">
        <v>229</v>
      </c>
      <c r="B192" s="108">
        <f>SUM(B189:B191)*100/SUM(B185:B186)/100</f>
        <v>0.1322916667</v>
      </c>
      <c r="C192" s="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26" t="s">
        <v>231</v>
      </c>
      <c r="B193" s="108">
        <f>B192+B184</f>
        <v>1.382291667</v>
      </c>
      <c r="C193" s="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26" t="s">
        <v>144</v>
      </c>
      <c r="B194" s="103">
        <f>((B183*B176)+(B180*B177)-(B178*B182))*B175</f>
        <v>546.5123529</v>
      </c>
      <c r="C194" s="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26" t="s">
        <v>145</v>
      </c>
      <c r="B195" s="103">
        <f>AVERAGE(B194, B196) </f>
        <v>597.7241659</v>
      </c>
      <c r="C195" s="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26" t="s">
        <v>147</v>
      </c>
      <c r="B196" s="103">
        <f>B194+(B194-(B194-B194*B192))*(1+(B185/SUM(B185:B186)))</f>
        <v>648.9359788</v>
      </c>
      <c r="C196" s="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26" t="s">
        <v>148</v>
      </c>
      <c r="B197" s="109">
        <f>(B193*B176*4)/B194</f>
        <v>0.1112890368</v>
      </c>
      <c r="C197" s="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26" t="s">
        <v>150</v>
      </c>
      <c r="B198" s="110">
        <v>0.4</v>
      </c>
      <c r="C198" s="2" t="s">
        <v>114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26" t="s">
        <v>151</v>
      </c>
      <c r="B199" s="109">
        <f>100%-(B197+B198+B200)</f>
        <v>0.4687109632</v>
      </c>
      <c r="C199" s="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26" t="s">
        <v>153</v>
      </c>
      <c r="B200" s="110">
        <v>0.02</v>
      </c>
      <c r="C200" s="2" t="s">
        <v>114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26" t="s">
        <v>154</v>
      </c>
      <c r="B201" s="108" t="str">
        <f>TEXT(B197*B194/4 , "?0.0?") &amp; " — " &amp; TEXT(B197*B196/4 , "?0.0?")</f>
        <v>15,21 — 18,05</v>
      </c>
      <c r="C201" s="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26" t="s">
        <v>156</v>
      </c>
      <c r="B202" s="108" t="str">
        <f>TEXT(B198*B194/9 , "?0.0?") &amp; " — " &amp; TEXT(B198*B196/9 , "?0.0?")</f>
        <v>24,29 — 28,84</v>
      </c>
      <c r="C202" s="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26" t="s">
        <v>157</v>
      </c>
      <c r="B203" s="108" t="str">
        <f>TEXT(B199*B194/4 , "?0.0?") &amp; " — " &amp; TEXT(B199*B196/4 , "?0.0?")</f>
        <v>64,04 — 76,04</v>
      </c>
      <c r="C203" s="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26" t="s">
        <v>158</v>
      </c>
      <c r="B204" s="108" t="str">
        <f>TEXT(B200*B194/2 , "?0.0?") &amp; " — " &amp; TEXT(B200*B196/2 , "?0.0?")</f>
        <v> 5,47 —  6,49</v>
      </c>
      <c r="C204" s="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2"/>
      <c r="C205" s="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2"/>
      <c r="C206" s="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2"/>
      <c r="C207" s="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5" t="s">
        <v>202</v>
      </c>
      <c r="B208" s="102" t="s">
        <v>258</v>
      </c>
      <c r="C208" s="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26" t="s">
        <v>204</v>
      </c>
      <c r="B209" s="108">
        <f>B211/(B212/100)^2</f>
        <v>19.94459834</v>
      </c>
      <c r="C209" s="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8" t="s">
        <v>205</v>
      </c>
      <c r="B210" s="104">
        <v>1.0</v>
      </c>
      <c r="C210" s="2" t="s">
        <v>114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48" t="s">
        <v>206</v>
      </c>
      <c r="B211" s="111">
        <v>18.0</v>
      </c>
      <c r="C211" s="2" t="s">
        <v>114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2" t="s">
        <v>257</v>
      </c>
      <c r="B212" s="111">
        <v>95.0</v>
      </c>
      <c r="C212" s="2" t="s">
        <v>114</v>
      </c>
      <c r="D212" s="10"/>
      <c r="E212" s="10"/>
      <c r="F212" s="10"/>
      <c r="G212" s="11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26" t="s">
        <v>208</v>
      </c>
      <c r="B213" s="111">
        <v>3.0</v>
      </c>
      <c r="C213" s="28" t="s">
        <v>209</v>
      </c>
      <c r="D213" s="113"/>
      <c r="E213" s="113"/>
      <c r="F213" s="113"/>
      <c r="G213" s="113"/>
      <c r="H213" s="113"/>
      <c r="I213" s="113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2" t="s">
        <v>210</v>
      </c>
      <c r="B214" s="111">
        <v>18.0</v>
      </c>
      <c r="C214" s="2" t="s">
        <v>114</v>
      </c>
      <c r="D214" s="113"/>
      <c r="E214" s="10"/>
      <c r="F214" s="113"/>
      <c r="G214" s="113"/>
      <c r="H214" s="113"/>
      <c r="I214" s="113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26" t="s">
        <v>211</v>
      </c>
      <c r="B215" s="108">
        <f>B212/B214</f>
        <v>5.277777778</v>
      </c>
      <c r="C215" s="2"/>
      <c r="D215" s="113"/>
      <c r="E215" s="10"/>
      <c r="F215" s="113"/>
      <c r="G215" s="113"/>
      <c r="H215" s="113"/>
      <c r="I215" s="113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26" t="s">
        <v>212</v>
      </c>
      <c r="B216" s="111">
        <v>80.0</v>
      </c>
      <c r="C216" s="2" t="s">
        <v>114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26" t="s">
        <v>213</v>
      </c>
      <c r="B217" s="108">
        <f>(220-B213)/B216</f>
        <v>2.7125</v>
      </c>
      <c r="C217" s="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26" t="s">
        <v>214</v>
      </c>
      <c r="B218" s="111">
        <v>18.0</v>
      </c>
      <c r="C218" s="2" t="s">
        <v>114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26" t="s">
        <v>215</v>
      </c>
      <c r="B219" s="108">
        <f>B220/8</f>
        <v>1.1875</v>
      </c>
      <c r="C219" s="2" t="s">
        <v>216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26" t="s">
        <v>217</v>
      </c>
      <c r="B220" s="111">
        <v>9.5</v>
      </c>
      <c r="C220" s="2" t="s">
        <v>114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26" t="s">
        <v>218</v>
      </c>
      <c r="B221" s="108">
        <f>24-B220</f>
        <v>14.5</v>
      </c>
      <c r="C221" s="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26" t="s">
        <v>219</v>
      </c>
      <c r="B222" s="111">
        <v>120.0</v>
      </c>
      <c r="C222" s="2" t="s">
        <v>114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26" t="s">
        <v>221</v>
      </c>
      <c r="B223" s="111">
        <v>60.0</v>
      </c>
      <c r="C223" s="2" t="s">
        <v>114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26" t="s">
        <v>223</v>
      </c>
      <c r="B224" s="107">
        <f>(8/24/10)*(B221-(SUM(B222:B223)/60))</f>
        <v>0.3833333333</v>
      </c>
      <c r="C224" s="2" t="s">
        <v>216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26" t="s">
        <v>225</v>
      </c>
      <c r="B225" s="108">
        <f>2*(B222*(1/60))</f>
        <v>4</v>
      </c>
      <c r="C225" s="2" t="s">
        <v>216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26" t="s">
        <v>227</v>
      </c>
      <c r="B226" s="108">
        <f>3*(B223*(1/60))</f>
        <v>3</v>
      </c>
      <c r="C226" s="2" t="s">
        <v>216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26" t="s">
        <v>229</v>
      </c>
      <c r="B227" s="108">
        <f>SUM(B224:B226)*100/SUM(B220:B221)/100</f>
        <v>0.3076388889</v>
      </c>
      <c r="C227" s="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26" t="s">
        <v>231</v>
      </c>
      <c r="B228" s="108">
        <f>B227+B219</f>
        <v>1.495138889</v>
      </c>
      <c r="C228" s="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26" t="s">
        <v>144</v>
      </c>
      <c r="B229" s="103">
        <f>((B218*B211)+(B215*B212)-(B213*B217))*B210</f>
        <v>817.2513889</v>
      </c>
      <c r="C229" s="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26" t="s">
        <v>145</v>
      </c>
      <c r="B230" s="108">
        <f>AVERAGE(B229, B231) </f>
        <v>992.7204172</v>
      </c>
      <c r="C230" s="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26" t="s">
        <v>147</v>
      </c>
      <c r="B231" s="108">
        <f>B229+(B229-(B229-B229*B227))*(1+(B220/SUM(B220:B221)))</f>
        <v>1168.189446</v>
      </c>
      <c r="C231" s="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26" t="s">
        <v>148</v>
      </c>
      <c r="B232" s="109">
        <f>(B228*B211*4)/B229</f>
        <v>0.1317220154</v>
      </c>
      <c r="C232" s="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26" t="s">
        <v>150</v>
      </c>
      <c r="B233" s="110">
        <v>0.4</v>
      </c>
      <c r="C233" s="2" t="s">
        <v>114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26" t="s">
        <v>151</v>
      </c>
      <c r="B234" s="109">
        <f>100%-(B232+B233+B235)</f>
        <v>0.4482779846</v>
      </c>
      <c r="C234" s="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26" t="s">
        <v>153</v>
      </c>
      <c r="B235" s="110">
        <v>0.02</v>
      </c>
      <c r="C235" s="2" t="s">
        <v>114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26" t="s">
        <v>154</v>
      </c>
      <c r="B236" s="108" t="str">
        <f>TEXT(B232*B229/4 , "?0.0?") &amp; " — " &amp; TEXT(B232*B231/4 , "?0.0?")</f>
        <v>26,91 — 38,47</v>
      </c>
      <c r="C236" s="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26" t="s">
        <v>156</v>
      </c>
      <c r="B237" s="108" t="str">
        <f>TEXT(B233*B229/9 , "?0.0?") &amp; " — " &amp; TEXT(B233*B231/9 , "?0.0?")</f>
        <v>36,32 — 51,92</v>
      </c>
      <c r="C237" s="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26" t="s">
        <v>157</v>
      </c>
      <c r="B238" s="108" t="str">
        <f>TEXT(B234*B229/4 , "?0.0?") &amp; " — " &amp; TEXT(B234*B231/4 , "?0.0?")</f>
        <v>91,59 — 130,92</v>
      </c>
      <c r="C238" s="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26" t="s">
        <v>158</v>
      </c>
      <c r="B239" s="108" t="str">
        <f>TEXT(B235*B229/2 , "?0.0?") &amp; " — " &amp; TEXT(B235*B231/2 , "?0.0?")</f>
        <v> 8,17 — 11,68</v>
      </c>
      <c r="C239" s="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28"/>
      <c r="B240" s="2"/>
      <c r="C240" s="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28"/>
      <c r="B241" s="2"/>
      <c r="C241" s="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28"/>
      <c r="B242" s="2"/>
      <c r="C242" s="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2"/>
      <c r="C243" s="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5" t="s">
        <v>202</v>
      </c>
      <c r="B244" s="102" t="s">
        <v>259</v>
      </c>
      <c r="C244" s="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26" t="s">
        <v>204</v>
      </c>
      <c r="B245" s="103">
        <f>B247/(B248/100)^2</f>
        <v>20.40816327</v>
      </c>
      <c r="C245" s="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8" t="s">
        <v>205</v>
      </c>
      <c r="B246" s="104">
        <v>1.0</v>
      </c>
      <c r="C246" s="2" t="s">
        <v>114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48" t="s">
        <v>206</v>
      </c>
      <c r="B247" s="105">
        <v>40.0</v>
      </c>
      <c r="C247" s="2" t="s">
        <v>114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2" t="s">
        <v>257</v>
      </c>
      <c r="B248" s="105">
        <v>140.0</v>
      </c>
      <c r="C248" s="2" t="s">
        <v>114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26" t="s">
        <v>208</v>
      </c>
      <c r="B249" s="105">
        <v>10.0</v>
      </c>
      <c r="C249" s="28" t="s">
        <v>209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2" t="s">
        <v>210</v>
      </c>
      <c r="B250" s="105">
        <v>20.0</v>
      </c>
      <c r="C250" s="2" t="s">
        <v>114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26" t="s">
        <v>211</v>
      </c>
      <c r="B251" s="103">
        <f>B248/B250</f>
        <v>7</v>
      </c>
      <c r="C251" s="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26" t="s">
        <v>212</v>
      </c>
      <c r="B252" s="105">
        <v>85.0</v>
      </c>
      <c r="C252" s="2" t="s">
        <v>114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26" t="s">
        <v>213</v>
      </c>
      <c r="B253" s="103">
        <f>(220-B249)/B252</f>
        <v>2.470588235</v>
      </c>
      <c r="C253" s="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26" t="s">
        <v>214</v>
      </c>
      <c r="B254" s="105">
        <v>17.0</v>
      </c>
      <c r="C254" s="2" t="s">
        <v>114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26" t="s">
        <v>215</v>
      </c>
      <c r="B255" s="106">
        <f>B256/8</f>
        <v>1.125</v>
      </c>
      <c r="C255" s="2" t="s">
        <v>216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26" t="s">
        <v>217</v>
      </c>
      <c r="B256" s="105">
        <v>9.0</v>
      </c>
      <c r="C256" s="2" t="s">
        <v>114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26" t="s">
        <v>218</v>
      </c>
      <c r="B257" s="106">
        <f>24-B256</f>
        <v>15</v>
      </c>
      <c r="C257" s="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26" t="s">
        <v>219</v>
      </c>
      <c r="B258" s="105">
        <v>120.0</v>
      </c>
      <c r="C258" s="2" t="s">
        <v>114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26" t="s">
        <v>221</v>
      </c>
      <c r="B259" s="105">
        <v>60.0</v>
      </c>
      <c r="C259" s="2" t="s">
        <v>114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26" t="s">
        <v>223</v>
      </c>
      <c r="B260" s="107">
        <f>(8/24/10)*(B257-(SUM(B258:B259)/60))</f>
        <v>0.4</v>
      </c>
      <c r="C260" s="2" t="s">
        <v>216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26" t="s">
        <v>225</v>
      </c>
      <c r="B261" s="106">
        <f>2*(B258*(1/60))</f>
        <v>4</v>
      </c>
      <c r="C261" s="2" t="s">
        <v>216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26" t="s">
        <v>227</v>
      </c>
      <c r="B262" s="106">
        <f>3*(B259*(1/60))</f>
        <v>3</v>
      </c>
      <c r="C262" s="2" t="s">
        <v>216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26" t="s">
        <v>229</v>
      </c>
      <c r="B263" s="108">
        <f>SUM(B260:B262)*100/SUM(B256:B257)/100</f>
        <v>0.3083333333</v>
      </c>
      <c r="C263" s="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26" t="s">
        <v>231</v>
      </c>
      <c r="B264" s="108">
        <f>B263+B255</f>
        <v>1.433333333</v>
      </c>
      <c r="C264" s="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26" t="s">
        <v>144</v>
      </c>
      <c r="B265" s="103">
        <f>((B254*B247)+(B251*B248)-(B249*B253))*B246</f>
        <v>1635.294118</v>
      </c>
      <c r="C265" s="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26" t="s">
        <v>145</v>
      </c>
      <c r="B266" s="103">
        <f>AVERAGE(B265, B267) </f>
        <v>1981.942402</v>
      </c>
      <c r="C266" s="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26" t="s">
        <v>147</v>
      </c>
      <c r="B267" s="103">
        <f>B265+(B265-(B265-B265*B263))*(1+(B256/SUM(B256:B257)))</f>
        <v>2328.590686</v>
      </c>
      <c r="C267" s="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26" t="s">
        <v>148</v>
      </c>
      <c r="B268" s="109">
        <f>(B264*B247*4)/B265</f>
        <v>0.1402398082</v>
      </c>
      <c r="C268" s="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26" t="s">
        <v>150</v>
      </c>
      <c r="B269" s="110">
        <v>0.35</v>
      </c>
      <c r="C269" s="2" t="s">
        <v>114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26" t="s">
        <v>151</v>
      </c>
      <c r="B270" s="109">
        <f>100%-(B268+B269+B271)</f>
        <v>0.4897601918</v>
      </c>
      <c r="C270" s="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26" t="s">
        <v>153</v>
      </c>
      <c r="B271" s="110">
        <v>0.02</v>
      </c>
      <c r="C271" s="2" t="s">
        <v>114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26" t="s">
        <v>154</v>
      </c>
      <c r="B272" s="108" t="str">
        <f>TEXT(B268*B265/4 , "?0.0?") &amp; " — " &amp; TEXT(B268*B267/4 , "?0.0?")</f>
        <v>57,33 — 81,64</v>
      </c>
      <c r="C272" s="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26" t="s">
        <v>156</v>
      </c>
      <c r="B273" s="108" t="str">
        <f>TEXT(B269*B265/9 , "?0.0?") &amp; " — " &amp; TEXT(B269*B267/9 , "?0.0?")</f>
        <v>63,59 — 90,56</v>
      </c>
      <c r="C273" s="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26" t="s">
        <v>157</v>
      </c>
      <c r="B274" s="108" t="str">
        <f>TEXT(B270*B265/4 , "?0.0?") &amp; " — " &amp; TEXT(B270*B267/4 , "?0.0?")</f>
        <v>200,23 — 285,11</v>
      </c>
      <c r="C274" s="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26" t="s">
        <v>158</v>
      </c>
      <c r="B275" s="108" t="str">
        <f>TEXT(B271*B265/2 , "?0.0?") &amp; " — " &amp; TEXT(B271*B267/2 , "?0.0?")</f>
        <v>16,35 — 23,29</v>
      </c>
      <c r="C275" s="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2"/>
      <c r="C276" s="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2"/>
      <c r="C277" s="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2"/>
      <c r="C278" s="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5" t="s">
        <v>202</v>
      </c>
      <c r="B279" s="102" t="s">
        <v>260</v>
      </c>
      <c r="C279" s="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26" t="s">
        <v>204</v>
      </c>
      <c r="B280" s="103">
        <f>B282/(B283/100)^2</f>
        <v>20.2020202</v>
      </c>
      <c r="C280" s="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8" t="s">
        <v>205</v>
      </c>
      <c r="B281" s="104">
        <v>1.0</v>
      </c>
      <c r="C281" s="2" t="s">
        <v>114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48" t="s">
        <v>206</v>
      </c>
      <c r="B282" s="105">
        <v>55.0</v>
      </c>
      <c r="C282" s="2" t="s">
        <v>114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2" t="s">
        <v>257</v>
      </c>
      <c r="B283" s="105">
        <v>165.0</v>
      </c>
      <c r="C283" s="2" t="s">
        <v>114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26" t="s">
        <v>208</v>
      </c>
      <c r="B284" s="105">
        <v>16.0</v>
      </c>
      <c r="C284" s="28" t="s">
        <v>209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2" t="s">
        <v>210</v>
      </c>
      <c r="B285" s="105">
        <v>22.0</v>
      </c>
      <c r="C285" s="2" t="s">
        <v>114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26" t="s">
        <v>211</v>
      </c>
      <c r="B286" s="103">
        <f>B283/B285</f>
        <v>7.5</v>
      </c>
      <c r="C286" s="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26" t="s">
        <v>212</v>
      </c>
      <c r="B287" s="105">
        <v>90.0</v>
      </c>
      <c r="C287" s="2" t="s">
        <v>114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26" t="s">
        <v>213</v>
      </c>
      <c r="B288" s="103">
        <f>(220-B284)/B287</f>
        <v>2.266666667</v>
      </c>
      <c r="C288" s="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26" t="s">
        <v>214</v>
      </c>
      <c r="B289" s="105">
        <v>16.0</v>
      </c>
      <c r="C289" s="2" t="s">
        <v>114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26" t="s">
        <v>215</v>
      </c>
      <c r="B290" s="106">
        <f>B291/8</f>
        <v>1.0625</v>
      </c>
      <c r="C290" s="2" t="s">
        <v>216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26" t="s">
        <v>217</v>
      </c>
      <c r="B291" s="105">
        <v>8.5</v>
      </c>
      <c r="C291" s="2" t="s">
        <v>114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26" t="s">
        <v>218</v>
      </c>
      <c r="B292" s="106">
        <f>24-B291</f>
        <v>15.5</v>
      </c>
      <c r="C292" s="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26" t="s">
        <v>219</v>
      </c>
      <c r="B293" s="105">
        <v>120.0</v>
      </c>
      <c r="C293" s="2" t="s">
        <v>114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26" t="s">
        <v>221</v>
      </c>
      <c r="B294" s="105">
        <v>60.0</v>
      </c>
      <c r="C294" s="2" t="s">
        <v>114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26" t="s">
        <v>223</v>
      </c>
      <c r="B295" s="107">
        <f>(8/24/10)*(B292-(SUM(B293:B294)/60))</f>
        <v>0.4166666667</v>
      </c>
      <c r="C295" s="2" t="s">
        <v>216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26" t="s">
        <v>225</v>
      </c>
      <c r="B296" s="106">
        <f>2*(B293*(1/60))</f>
        <v>4</v>
      </c>
      <c r="C296" s="2" t="s">
        <v>216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26" t="s">
        <v>227</v>
      </c>
      <c r="B297" s="106">
        <f>3*(B294*(1/60))</f>
        <v>3</v>
      </c>
      <c r="C297" s="2" t="s">
        <v>216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26" t="s">
        <v>229</v>
      </c>
      <c r="B298" s="108">
        <f>SUM(B295:B297)*100/SUM(B291:B292)/100</f>
        <v>0.3090277778</v>
      </c>
      <c r="C298" s="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26" t="s">
        <v>231</v>
      </c>
      <c r="B299" s="108">
        <f>B298+B290</f>
        <v>1.371527778</v>
      </c>
      <c r="C299" s="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26" t="s">
        <v>144</v>
      </c>
      <c r="B300" s="103">
        <f>((B289*B282)+(B286*B283)-(B284*B288))*B281</f>
        <v>2081.233333</v>
      </c>
      <c r="C300" s="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26" t="s">
        <v>145</v>
      </c>
      <c r="B301" s="103">
        <f>AVERAGE(B300, B302) </f>
        <v>2516.705513</v>
      </c>
      <c r="C301" s="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26" t="s">
        <v>147</v>
      </c>
      <c r="B302" s="103">
        <f>B300+(B300-(B300-B300*B298))*(1+(B291/SUM(B291:B292)))</f>
        <v>2952.177693</v>
      </c>
      <c r="C302" s="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26" t="s">
        <v>148</v>
      </c>
      <c r="B303" s="109">
        <f>(B299*B282*4)/B300</f>
        <v>0.1449794726</v>
      </c>
      <c r="C303" s="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26" t="s">
        <v>150</v>
      </c>
      <c r="B304" s="110">
        <v>0.35</v>
      </c>
      <c r="C304" s="2" t="s">
        <v>114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26" t="s">
        <v>151</v>
      </c>
      <c r="B305" s="109">
        <f>100%-(B303+B304+B306)</f>
        <v>0.4850205274</v>
      </c>
      <c r="C305" s="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26" t="s">
        <v>153</v>
      </c>
      <c r="B306" s="110">
        <v>0.02</v>
      </c>
      <c r="C306" s="2" t="s">
        <v>114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26" t="s">
        <v>154</v>
      </c>
      <c r="B307" s="108" t="str">
        <f>TEXT(B303*B300/4 , "?0.0?") &amp; " — " &amp; TEXT(B303*B302/4 , "?0.0?")</f>
        <v>75,43 — 107,0 </v>
      </c>
      <c r="C307" s="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26" t="s">
        <v>156</v>
      </c>
      <c r="B308" s="108" t="str">
        <f>TEXT(B304*B300/9 , "?0.0?") &amp; " — " &amp; TEXT(B304*B302/9 , "?0.0?")</f>
        <v>80,94 — 114,81</v>
      </c>
      <c r="C308" s="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26" t="s">
        <v>157</v>
      </c>
      <c r="B309" s="108" t="str">
        <f>TEXT(B305*B300/4 , "?0.0?") &amp; " — " &amp; TEXT(B305*B302/4 , "?0.0?")</f>
        <v>252,36 — 357,97</v>
      </c>
      <c r="C309" s="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26" t="s">
        <v>158</v>
      </c>
      <c r="B310" s="108" t="str">
        <f>TEXT(B306*B300/2 , "?0.0?") &amp; " — " &amp; TEXT(B306*B302/2 , "?0.0?")</f>
        <v>20,81 — 29,52</v>
      </c>
      <c r="C310" s="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2"/>
      <c r="C311" s="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2"/>
      <c r="C312" s="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2"/>
      <c r="C313" s="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5" t="s">
        <v>202</v>
      </c>
      <c r="B314" s="102" t="s">
        <v>261</v>
      </c>
      <c r="C314" s="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26" t="s">
        <v>204</v>
      </c>
      <c r="B315" s="103">
        <f>B317/(B318/100)^2</f>
        <v>22.49134948</v>
      </c>
      <c r="C315" s="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8" t="s">
        <v>205</v>
      </c>
      <c r="B316" s="104">
        <v>0.7</v>
      </c>
      <c r="C316" s="2" t="s">
        <v>114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14" t="s">
        <v>262</v>
      </c>
      <c r="B317" s="111">
        <v>65.0</v>
      </c>
      <c r="C317" s="2" t="s">
        <v>114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2" t="s">
        <v>257</v>
      </c>
      <c r="B318" s="105">
        <v>170.0</v>
      </c>
      <c r="C318" s="2" t="s">
        <v>114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26" t="s">
        <v>208</v>
      </c>
      <c r="B319" s="105">
        <v>25.0</v>
      </c>
      <c r="C319" s="28" t="s">
        <v>209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2" t="s">
        <v>210</v>
      </c>
      <c r="B320" s="105">
        <v>22.5</v>
      </c>
      <c r="C320" s="2" t="s">
        <v>114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26" t="s">
        <v>211</v>
      </c>
      <c r="B321" s="103">
        <f>B318/B320</f>
        <v>7.555555556</v>
      </c>
      <c r="C321" s="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26" t="s">
        <v>212</v>
      </c>
      <c r="B322" s="105">
        <v>90.0</v>
      </c>
      <c r="C322" s="2" t="s">
        <v>114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26" t="s">
        <v>213</v>
      </c>
      <c r="B323" s="103">
        <f>(220-B319)/B322</f>
        <v>2.166666667</v>
      </c>
      <c r="C323" s="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26" t="s">
        <v>214</v>
      </c>
      <c r="B324" s="105">
        <v>25.0</v>
      </c>
      <c r="C324" s="2" t="s">
        <v>114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26" t="s">
        <v>215</v>
      </c>
      <c r="B325" s="106">
        <f>B326/9</f>
        <v>1</v>
      </c>
      <c r="C325" s="2" t="s">
        <v>216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26" t="s">
        <v>217</v>
      </c>
      <c r="B326" s="105">
        <v>9.0</v>
      </c>
      <c r="C326" s="2" t="s">
        <v>114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26" t="s">
        <v>218</v>
      </c>
      <c r="B327" s="106">
        <f>24-B326</f>
        <v>15</v>
      </c>
      <c r="C327" s="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26" t="s">
        <v>219</v>
      </c>
      <c r="B328" s="105">
        <v>60.0</v>
      </c>
      <c r="C328" s="2" t="s">
        <v>114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26" t="s">
        <v>221</v>
      </c>
      <c r="B329" s="105">
        <v>30.0</v>
      </c>
      <c r="C329" s="2" t="s">
        <v>114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26" t="s">
        <v>223</v>
      </c>
      <c r="B330" s="106">
        <f>(8/24/10)*(B327-(SUM(B328:B329)/60))</f>
        <v>0.45</v>
      </c>
      <c r="C330" s="2" t="s">
        <v>216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26" t="s">
        <v>225</v>
      </c>
      <c r="B331" s="106">
        <f>1.5*(B328*(1/60))</f>
        <v>1.5</v>
      </c>
      <c r="C331" s="2" t="s">
        <v>216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26" t="s">
        <v>227</v>
      </c>
      <c r="B332" s="106">
        <f>2.5*(B329*(1/60))</f>
        <v>1.25</v>
      </c>
      <c r="C332" s="2" t="s">
        <v>216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26" t="s">
        <v>229</v>
      </c>
      <c r="B333" s="108">
        <f>SUM(B330:B332)*100/SUM(B326:B327)/100</f>
        <v>0.1333333333</v>
      </c>
      <c r="C333" s="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26" t="s">
        <v>231</v>
      </c>
      <c r="B334" s="108">
        <f>B333+B325</f>
        <v>1.133333333</v>
      </c>
      <c r="C334" s="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26" t="s">
        <v>144</v>
      </c>
      <c r="B335" s="103">
        <f>((B324*B317)+(B321*B318)-(B319*B323))*B316</f>
        <v>1998.694444</v>
      </c>
      <c r="C335" s="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26" t="s">
        <v>145</v>
      </c>
      <c r="B336" s="103">
        <f>AVERAGE(B335, B337) </f>
        <v>2181.908102</v>
      </c>
      <c r="C336" s="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26" t="s">
        <v>147</v>
      </c>
      <c r="B337" s="103">
        <f>B335+(B335-(B335-B335*B333))*(1+(B326/SUM(B326:B327)))</f>
        <v>2365.121759</v>
      </c>
      <c r="C337" s="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26" t="s">
        <v>148</v>
      </c>
      <c r="B338" s="109">
        <f>(B334*B317*4)/B335</f>
        <v>0.1474295721</v>
      </c>
      <c r="C338" s="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26" t="s">
        <v>150</v>
      </c>
      <c r="B339" s="110">
        <v>0.3</v>
      </c>
      <c r="C339" s="2" t="s">
        <v>114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26" t="s">
        <v>151</v>
      </c>
      <c r="B340" s="109">
        <f>100%-(B338+B339+B341)</f>
        <v>0.5325704279</v>
      </c>
      <c r="C340" s="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26" t="s">
        <v>153</v>
      </c>
      <c r="B341" s="110">
        <v>0.02</v>
      </c>
      <c r="C341" s="2" t="s">
        <v>114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26" t="s">
        <v>154</v>
      </c>
      <c r="B342" s="108" t="str">
        <f>TEXT(B338*B335/4 , "?0.0?") &amp; " — " &amp; TEXT(B338*B337/4 , "?0.0?")</f>
        <v>73,67 — 87,17</v>
      </c>
      <c r="C342" s="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26" t="s">
        <v>156</v>
      </c>
      <c r="B343" s="108" t="str">
        <f>TEXT(B339*B335/9 , "?0.0?") &amp; " — " &amp; TEXT(B339*B337/9 , "?0.0?")</f>
        <v>66,62 — 78,84</v>
      </c>
      <c r="C343" s="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26" t="s">
        <v>157</v>
      </c>
      <c r="B344" s="108" t="str">
        <f>TEXT(B340*B335/4 , "?0.0?") &amp; " — " &amp; TEXT(B340*B337/4 , "?0.0?")</f>
        <v>266,11 — 314,9 </v>
      </c>
      <c r="C344" s="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26" t="s">
        <v>158</v>
      </c>
      <c r="B345" s="108" t="str">
        <f>TEXT(B341*B335/2 , "?0.0?") &amp; " — " &amp; TEXT(B341*B337/2 , "?0.0?")</f>
        <v>19,99 — 23,65</v>
      </c>
      <c r="C345" s="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2"/>
      <c r="C346" s="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2"/>
      <c r="C347" s="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2"/>
      <c r="C348" s="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2"/>
      <c r="C349" s="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2"/>
      <c r="C350" s="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65" t="s">
        <v>202</v>
      </c>
      <c r="B351" s="102" t="s">
        <v>263</v>
      </c>
      <c r="C351" s="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26" t="s">
        <v>204</v>
      </c>
      <c r="B352" s="103">
        <f>B354/(B355/100)^2</f>
        <v>20.40816327</v>
      </c>
      <c r="C352" s="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68" t="s">
        <v>205</v>
      </c>
      <c r="B353" s="104">
        <v>0.8</v>
      </c>
      <c r="C353" s="2" t="s">
        <v>114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48" t="s">
        <v>206</v>
      </c>
      <c r="B354" s="105">
        <v>40.0</v>
      </c>
      <c r="C354" s="2" t="s">
        <v>114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72" t="s">
        <v>257</v>
      </c>
      <c r="B355" s="105">
        <v>140.0</v>
      </c>
      <c r="C355" s="2" t="s">
        <v>114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26" t="s">
        <v>208</v>
      </c>
      <c r="B356" s="105">
        <v>10.0</v>
      </c>
      <c r="C356" s="28" t="s">
        <v>209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72" t="s">
        <v>210</v>
      </c>
      <c r="B357" s="105">
        <v>19.5</v>
      </c>
      <c r="C357" s="2" t="s">
        <v>114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26" t="s">
        <v>211</v>
      </c>
      <c r="B358" s="103">
        <f>B355/B357</f>
        <v>7.179487179</v>
      </c>
      <c r="C358" s="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26" t="s">
        <v>212</v>
      </c>
      <c r="B359" s="105">
        <v>80.0</v>
      </c>
      <c r="C359" s="2" t="s">
        <v>114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26" t="s">
        <v>213</v>
      </c>
      <c r="B360" s="103">
        <f>(220-B356)/B359</f>
        <v>2.625</v>
      </c>
      <c r="C360" s="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26" t="s">
        <v>214</v>
      </c>
      <c r="B361" s="105">
        <v>28.0</v>
      </c>
      <c r="C361" s="2" t="s">
        <v>114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26" t="s">
        <v>215</v>
      </c>
      <c r="B362" s="106">
        <f>B363/9</f>
        <v>1.111111111</v>
      </c>
      <c r="C362" s="2" t="s">
        <v>216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26" t="s">
        <v>217</v>
      </c>
      <c r="B363" s="105">
        <v>10.0</v>
      </c>
      <c r="C363" s="2" t="s">
        <v>114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26" t="s">
        <v>218</v>
      </c>
      <c r="B364" s="106">
        <f>24-B363</f>
        <v>14</v>
      </c>
      <c r="C364" s="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26" t="s">
        <v>219</v>
      </c>
      <c r="B365" s="105">
        <v>120.0</v>
      </c>
      <c r="C365" s="2" t="s">
        <v>114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26" t="s">
        <v>221</v>
      </c>
      <c r="B366" s="105">
        <v>60.0</v>
      </c>
      <c r="C366" s="2" t="s">
        <v>114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26" t="s">
        <v>223</v>
      </c>
      <c r="B367" s="106">
        <f>(8/24/10)*(B364-(SUM(B365:B366)/60))</f>
        <v>0.3666666667</v>
      </c>
      <c r="C367" s="2" t="s">
        <v>216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26" t="s">
        <v>225</v>
      </c>
      <c r="B368" s="106">
        <f>1.5*(B365*(1/60))</f>
        <v>3</v>
      </c>
      <c r="C368" s="2" t="s">
        <v>216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26" t="s">
        <v>227</v>
      </c>
      <c r="B369" s="106">
        <f>2.5*(B366*(1/60))</f>
        <v>2.5</v>
      </c>
      <c r="C369" s="2" t="s">
        <v>216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26" t="s">
        <v>229</v>
      </c>
      <c r="B370" s="108">
        <f>SUM(B367:B369)*100/SUM(B363:B364)/100</f>
        <v>0.2444444444</v>
      </c>
      <c r="C370" s="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26" t="s">
        <v>231</v>
      </c>
      <c r="B371" s="108">
        <f>B370+B362</f>
        <v>1.355555556</v>
      </c>
      <c r="C371" s="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26" t="s">
        <v>144</v>
      </c>
      <c r="B372" s="103">
        <f>((B361*B354)+(B358*B355)-(B356*B360))*B353</f>
        <v>1679.102564</v>
      </c>
      <c r="C372" s="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26" t="s">
        <v>145</v>
      </c>
      <c r="B373" s="103">
        <f>AVERAGE(B372, B374) </f>
        <v>1969.836064</v>
      </c>
      <c r="C373" s="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26" t="s">
        <v>147</v>
      </c>
      <c r="B374" s="103">
        <f>B372+(B372-(B372-B372*B370))*(1+(B363/SUM(B363:B364)))</f>
        <v>2260.569563</v>
      </c>
      <c r="C374" s="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26" t="s">
        <v>148</v>
      </c>
      <c r="B375" s="109">
        <f>(B371*B354*4)/B372</f>
        <v>0.1291695299</v>
      </c>
      <c r="C375" s="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26" t="s">
        <v>150</v>
      </c>
      <c r="B376" s="110">
        <v>0.35</v>
      </c>
      <c r="C376" s="2" t="s">
        <v>114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26" t="s">
        <v>151</v>
      </c>
      <c r="B377" s="109">
        <f>100%-(B375+B376+B378)</f>
        <v>0.5008304701</v>
      </c>
      <c r="C377" s="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26" t="s">
        <v>153</v>
      </c>
      <c r="B378" s="110">
        <v>0.02</v>
      </c>
      <c r="C378" s="2" t="s">
        <v>114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26" t="s">
        <v>154</v>
      </c>
      <c r="B379" s="108" t="str">
        <f>TEXT(B375*B372/4 , "?0.0?") &amp; " — " &amp; TEXT(B375*B374/4 , "?0.0?")</f>
        <v>54,22 — 73,0 </v>
      </c>
      <c r="C379" s="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26" t="s">
        <v>156</v>
      </c>
      <c r="B380" s="108" t="str">
        <f>TEXT(B376*B372/9 , "?0.0?") &amp; " — " &amp; TEXT(B376*B374/9 , "?0.0?")</f>
        <v>65,3  — 87,91</v>
      </c>
      <c r="C380" s="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26" t="s">
        <v>157</v>
      </c>
      <c r="B381" s="108" t="str">
        <f>TEXT(B377*B372/4 , "?0.0?") &amp; " — " &amp; TEXT(B377*B374/4 , "?0.0?")</f>
        <v>210,24 — 283,04</v>
      </c>
      <c r="C381" s="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26" t="s">
        <v>158</v>
      </c>
      <c r="B382" s="108" t="str">
        <f>TEXT(B378*B372/2 , "?0.0?") &amp; " — " &amp; TEXT(B378*B374/2 , "?0.0?")</f>
        <v>16,79 — 22,61</v>
      </c>
      <c r="C382" s="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2"/>
      <c r="C383" s="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15" t="s">
        <v>264</v>
      </c>
      <c r="B394" s="116"/>
      <c r="C394" s="116"/>
      <c r="D394" s="116"/>
      <c r="E394" s="116"/>
      <c r="F394" s="1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15" t="s">
        <v>265</v>
      </c>
      <c r="B395" s="116"/>
      <c r="C395" s="116"/>
      <c r="D395" s="116"/>
      <c r="E395" s="116"/>
      <c r="F395" s="1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15" t="s">
        <v>266</v>
      </c>
      <c r="B396" s="116"/>
      <c r="C396" s="116"/>
      <c r="D396" s="116"/>
      <c r="E396" s="116"/>
      <c r="F396" s="1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17" t="s">
        <v>267</v>
      </c>
      <c r="B397" s="116"/>
      <c r="C397" s="116"/>
      <c r="D397" s="116"/>
      <c r="E397" s="116"/>
      <c r="F397" s="1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17" t="s">
        <v>268</v>
      </c>
      <c r="B398" s="116"/>
      <c r="C398" s="115"/>
      <c r="D398" s="116"/>
      <c r="E398" s="116"/>
      <c r="F398" s="11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17" t="s">
        <v>269</v>
      </c>
      <c r="B399" s="116"/>
      <c r="C399" s="115"/>
      <c r="D399" s="116"/>
      <c r="E399" s="116"/>
      <c r="F399" s="11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17" t="s">
        <v>270</v>
      </c>
      <c r="B400" s="116"/>
      <c r="C400" s="115"/>
      <c r="D400" s="116"/>
      <c r="E400" s="116"/>
      <c r="F400" s="1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17" t="s">
        <v>271</v>
      </c>
      <c r="B401" s="116"/>
      <c r="C401" s="115"/>
      <c r="D401" s="116"/>
      <c r="E401" s="116"/>
      <c r="F401" s="1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19" t="s">
        <v>272</v>
      </c>
      <c r="B402" s="116"/>
      <c r="C402" s="115"/>
      <c r="D402" s="116"/>
      <c r="E402" s="116"/>
      <c r="F402" s="1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19" t="s">
        <v>273</v>
      </c>
      <c r="B403" s="116"/>
      <c r="C403" s="115"/>
      <c r="D403" s="116"/>
      <c r="E403" s="116"/>
      <c r="F403" s="1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19" t="s">
        <v>274</v>
      </c>
      <c r="B404" s="116"/>
      <c r="C404" s="115"/>
      <c r="D404" s="116"/>
      <c r="E404" s="116"/>
      <c r="F404" s="1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19" t="s">
        <v>275</v>
      </c>
      <c r="B405" s="116"/>
      <c r="C405" s="115"/>
      <c r="D405" s="116"/>
      <c r="E405" s="116"/>
      <c r="F405" s="1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19" t="s">
        <v>276</v>
      </c>
      <c r="B406" s="116"/>
      <c r="C406" s="115"/>
      <c r="D406" s="116"/>
      <c r="E406" s="116"/>
      <c r="F406" s="1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15"/>
      <c r="B407" s="116"/>
      <c r="C407" s="115"/>
      <c r="D407" s="116"/>
      <c r="E407" s="116"/>
      <c r="F407" s="1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19" t="s">
        <v>277</v>
      </c>
      <c r="B408" s="120"/>
      <c r="C408" s="115"/>
      <c r="D408" s="116"/>
      <c r="E408" s="116"/>
      <c r="F408" s="1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19" t="s">
        <v>278</v>
      </c>
      <c r="B409" s="120" t="s">
        <v>279</v>
      </c>
      <c r="C409" s="115"/>
      <c r="D409" s="116"/>
      <c r="E409" s="116"/>
      <c r="F409" s="1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19" t="s">
        <v>280</v>
      </c>
      <c r="B410" s="120"/>
      <c r="C410" s="115"/>
      <c r="D410" s="115"/>
      <c r="E410" s="115"/>
      <c r="F410" s="115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19" t="s">
        <v>281</v>
      </c>
      <c r="B411" s="120"/>
      <c r="C411" s="115"/>
      <c r="D411" s="116"/>
      <c r="E411" s="116"/>
      <c r="F411" s="1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19" t="s">
        <v>282</v>
      </c>
      <c r="B412" s="116"/>
      <c r="C412" s="115"/>
      <c r="D412" s="116"/>
      <c r="E412" s="116"/>
      <c r="F412" s="1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19" t="s">
        <v>283</v>
      </c>
      <c r="B413" s="116"/>
      <c r="C413" s="115"/>
      <c r="D413" s="116"/>
      <c r="E413" s="116"/>
      <c r="F413" s="1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19" t="s">
        <v>284</v>
      </c>
      <c r="B414" s="116"/>
      <c r="C414" s="115"/>
      <c r="D414" s="116"/>
      <c r="E414" s="116"/>
      <c r="F414" s="1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19" t="s">
        <v>285</v>
      </c>
      <c r="B415" s="115"/>
      <c r="C415" s="115"/>
      <c r="D415" s="116"/>
      <c r="E415" s="116"/>
      <c r="F415" s="1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19" t="s">
        <v>286</v>
      </c>
      <c r="B416" s="115"/>
      <c r="C416" s="115"/>
      <c r="D416" s="116"/>
      <c r="E416" s="116"/>
      <c r="F416" s="1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19" t="s">
        <v>287</v>
      </c>
      <c r="B417" s="115"/>
      <c r="C417" s="115"/>
      <c r="D417" s="116"/>
      <c r="E417" s="116"/>
      <c r="F417" s="1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19" t="s">
        <v>288</v>
      </c>
      <c r="B418" s="115"/>
      <c r="C418" s="115"/>
      <c r="D418" s="116"/>
      <c r="E418" s="116"/>
      <c r="F418" s="1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19" t="s">
        <v>289</v>
      </c>
      <c r="B419" s="115"/>
      <c r="C419" s="115"/>
      <c r="D419" s="116"/>
      <c r="E419" s="116"/>
      <c r="F419" s="1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19" t="s">
        <v>290</v>
      </c>
      <c r="B420" s="115"/>
      <c r="C420" s="115"/>
      <c r="D420" s="116"/>
      <c r="E420" s="116"/>
      <c r="F420" s="1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19" t="s">
        <v>291</v>
      </c>
      <c r="B421" s="115"/>
      <c r="C421" s="115"/>
      <c r="D421" s="116"/>
      <c r="E421" s="116"/>
      <c r="F421" s="1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19" t="s">
        <v>292</v>
      </c>
      <c r="B422" s="115"/>
      <c r="C422" s="115"/>
      <c r="D422" s="116"/>
      <c r="E422" s="116"/>
      <c r="F422" s="1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19" t="s">
        <v>293</v>
      </c>
      <c r="B423" s="115"/>
      <c r="C423" s="115"/>
      <c r="D423" s="116"/>
      <c r="E423" s="116"/>
      <c r="F423" s="1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19" t="s">
        <v>294</v>
      </c>
      <c r="B424" s="115"/>
      <c r="C424" s="115"/>
      <c r="D424" s="116"/>
      <c r="E424" s="116"/>
      <c r="F424" s="1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19" t="s">
        <v>295</v>
      </c>
      <c r="B425" s="115"/>
      <c r="C425" s="115"/>
      <c r="D425" s="116"/>
      <c r="E425" s="116"/>
      <c r="F425" s="1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19" t="s">
        <v>296</v>
      </c>
      <c r="B426" s="115"/>
      <c r="C426" s="115"/>
      <c r="D426" s="116"/>
      <c r="E426" s="116"/>
      <c r="F426" s="1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19" t="s">
        <v>297</v>
      </c>
      <c r="B427" s="115"/>
      <c r="C427" s="115"/>
      <c r="D427" s="116"/>
      <c r="E427" s="116"/>
      <c r="F427" s="1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19" t="s">
        <v>298</v>
      </c>
      <c r="B428" s="115"/>
      <c r="C428" s="115"/>
      <c r="D428" s="116"/>
      <c r="E428" s="116"/>
      <c r="F428" s="1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15"/>
      <c r="B429" s="115"/>
      <c r="C429" s="115"/>
      <c r="D429" s="116"/>
      <c r="E429" s="116"/>
      <c r="F429" s="1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15"/>
      <c r="B430" s="115"/>
      <c r="C430" s="115"/>
      <c r="D430" s="116"/>
      <c r="E430" s="116"/>
      <c r="F430" s="1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19" t="s">
        <v>299</v>
      </c>
      <c r="B431" s="115"/>
      <c r="C431" s="115"/>
      <c r="D431" s="116"/>
      <c r="E431" s="116"/>
      <c r="F431" s="1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19" t="s">
        <v>300</v>
      </c>
      <c r="B432" s="115"/>
      <c r="C432" s="115"/>
      <c r="D432" s="116"/>
      <c r="E432" s="116"/>
      <c r="F432" s="1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19" t="s">
        <v>301</v>
      </c>
      <c r="B433" s="115"/>
      <c r="C433" s="115"/>
      <c r="D433" s="116"/>
      <c r="E433" s="116"/>
      <c r="F433" s="1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19" t="s">
        <v>302</v>
      </c>
      <c r="B434" s="115"/>
      <c r="C434" s="115"/>
      <c r="D434" s="116"/>
      <c r="E434" s="116"/>
      <c r="F434" s="1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19" t="s">
        <v>303</v>
      </c>
      <c r="B435" s="115"/>
      <c r="C435" s="115"/>
      <c r="D435" s="116"/>
      <c r="E435" s="116"/>
      <c r="F435" s="1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15" t="s">
        <v>304</v>
      </c>
      <c r="B436" s="119" t="s">
        <v>305</v>
      </c>
      <c r="C436" s="115"/>
      <c r="D436" s="116"/>
      <c r="E436" s="116"/>
      <c r="F436" s="1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15"/>
      <c r="B437" s="119" t="s">
        <v>306</v>
      </c>
      <c r="C437" s="115"/>
      <c r="D437" s="116"/>
      <c r="E437" s="116"/>
      <c r="F437" s="116"/>
      <c r="G437" s="28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15"/>
      <c r="B438" s="119" t="s">
        <v>307</v>
      </c>
      <c r="C438" s="115"/>
      <c r="D438" s="116"/>
      <c r="E438" s="116"/>
      <c r="F438" s="1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28"/>
      <c r="B466" s="28"/>
      <c r="C466" s="2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28"/>
      <c r="B467" s="28"/>
      <c r="C467" s="2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28"/>
      <c r="B468" s="28"/>
      <c r="C468" s="2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21"/>
      <c r="B469" s="28"/>
      <c r="C469" s="2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21"/>
      <c r="B470" s="28"/>
      <c r="C470" s="2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21"/>
      <c r="B471" s="28"/>
      <c r="C471" s="2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22" t="s">
        <v>308</v>
      </c>
      <c r="B472" s="123"/>
      <c r="C472" s="123"/>
      <c r="D472" s="124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25"/>
      <c r="B473" s="123"/>
      <c r="C473" s="123"/>
      <c r="D473" s="124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22" t="s">
        <v>309</v>
      </c>
      <c r="B474" s="123"/>
      <c r="C474" s="123"/>
      <c r="D474" s="124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22" t="s">
        <v>310</v>
      </c>
      <c r="B475" s="123"/>
      <c r="C475" s="123"/>
      <c r="D475" s="124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22" t="s">
        <v>311</v>
      </c>
      <c r="B476" s="123"/>
      <c r="C476" s="123"/>
      <c r="D476" s="124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22" t="s">
        <v>312</v>
      </c>
      <c r="B477" s="123"/>
      <c r="C477" s="123"/>
      <c r="D477" s="124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22" t="s">
        <v>313</v>
      </c>
      <c r="B478" s="123"/>
      <c r="C478" s="123"/>
      <c r="D478" s="124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22" t="s">
        <v>314</v>
      </c>
      <c r="B479" s="123"/>
      <c r="C479" s="123"/>
      <c r="D479" s="124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22" t="s">
        <v>315</v>
      </c>
      <c r="B480" s="123"/>
      <c r="C480" s="123"/>
      <c r="D480" s="124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25"/>
      <c r="B481" s="123"/>
      <c r="C481" s="123"/>
      <c r="D481" s="124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22" t="s">
        <v>316</v>
      </c>
      <c r="B482" s="124"/>
      <c r="C482" s="124"/>
      <c r="D482" s="124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22" t="s">
        <v>317</v>
      </c>
      <c r="B483" s="124"/>
      <c r="C483" s="124"/>
      <c r="D483" s="124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22" t="s">
        <v>318</v>
      </c>
      <c r="B484" s="124"/>
      <c r="C484" s="124"/>
      <c r="D484" s="124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22" t="s">
        <v>319</v>
      </c>
      <c r="B485" s="124"/>
      <c r="C485" s="124"/>
      <c r="D485" s="124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22" t="s">
        <v>320</v>
      </c>
      <c r="B486" s="124"/>
      <c r="C486" s="124"/>
      <c r="D486" s="124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22" t="s">
        <v>321</v>
      </c>
      <c r="B487" s="124"/>
      <c r="C487" s="124"/>
      <c r="D487" s="124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26" t="s">
        <v>322</v>
      </c>
      <c r="B488" s="124"/>
      <c r="C488" s="124"/>
      <c r="D488" s="124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26" t="str">
        <f>HYPERLINK("https://creativecommons.org/publicdomain/zero/1.0/", "ⓘ Public Domain (No Copyright)")</f>
        <v>ⓘ Public Domain (No Copyright)</v>
      </c>
      <c r="B489" s="123"/>
      <c r="C489" s="124"/>
      <c r="D489" s="124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26" t="s">
        <v>323</v>
      </c>
      <c r="B490" s="123"/>
      <c r="C490" s="124"/>
      <c r="D490" s="124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27" t="s">
        <v>324</v>
      </c>
      <c r="B491" s="123"/>
      <c r="C491" s="124"/>
      <c r="D491" s="124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26" t="s">
        <v>325</v>
      </c>
      <c r="B492" s="124"/>
      <c r="C492" s="124"/>
      <c r="D492" s="124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5.75" customHeight="1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5.75" customHeight="1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5.75" customHeight="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5.75" customHeight="1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5.75" customHeight="1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5.75" customHeight="1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5.75" customHeight="1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5.75" customHeight="1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5.75" customHeight="1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5.75" customHeight="1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5.75" customHeight="1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5.75" customHeight="1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5.75" customHeight="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5.75" customHeight="1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5.75" customHeight="1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5.75" customHeight="1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5.75" customHeight="1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5.75" customHeight="1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5.75" customHeight="1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5.75" customHeight="1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5.75" customHeight="1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5.75" customHeight="1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5.75" customHeight="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5.75" customHeight="1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5.75" customHeight="1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5.75" customHeight="1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5.75" customHeight="1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5.75" customHeight="1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5.75" customHeight="1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5.75" customHeight="1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5.75" customHeight="1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5.75" customHeight="1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5.75" customHeight="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5.75" customHeight="1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5.75" customHeight="1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5.75" customHeight="1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5.75" customHeight="1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5.75" customHeight="1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5.75" customHeight="1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5.75" customHeight="1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5.75" customHeight="1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5.75" customHeight="1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5.75" customHeight="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5.75" customHeight="1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5.75" customHeight="1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5.75" customHeight="1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5.75" customHeight="1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5.75" customHeight="1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75" customHeight="1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5.75" customHeight="1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5.75" customHeight="1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5.75" customHeight="1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5.75" customHeight="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5.75" customHeight="1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5.75" customHeight="1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5.75" customHeight="1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5.75" customHeight="1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5.75" customHeight="1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5.75" customHeight="1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5.75" customHeight="1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5.75" customHeight="1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5.75" customHeight="1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5.75" customHeight="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5.75" customHeight="1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5.75" customHeight="1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75" customHeight="1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75" customHeight="1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75" customHeight="1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75" customHeight="1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5.75" customHeight="1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5.75" customHeight="1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5.75" customHeight="1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5.75" customHeight="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75" customHeight="1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5.75" customHeight="1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5.75" customHeight="1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5.75" customHeight="1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ht="15.75" customHeight="1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ht="15.75" customHeight="1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ht="15.75" customHeight="1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ht="15.75" customHeight="1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ht="15.75" customHeight="1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ht="15.75" customHeight="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ht="15.75" customHeight="1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ht="15.75" customHeight="1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ht="15.75" customHeight="1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ht="15.75" customHeight="1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ht="15.75" customHeight="1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ht="15.75" customHeight="1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ht="15.75" customHeight="1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ht="15.75" customHeight="1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ht="15.75" customHeight="1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ht="15.75" customHeight="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ht="15.75" customHeight="1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ht="15.75" customHeight="1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ht="15.75" customHeight="1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ht="15.75" customHeight="1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ht="15.75" customHeight="1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ht="15.75" customHeight="1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ht="15.75" customHeight="1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ht="15.75" customHeight="1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ht="15.75" customHeight="1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ht="15.75" customHeight="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ht="15.75" customHeight="1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ht="15.75" customHeight="1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ht="15.75" customHeight="1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ht="15.75" customHeight="1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ht="15.75" customHeight="1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ht="15.75" customHeight="1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ht="15.75" customHeight="1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ht="15.75" customHeight="1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5.75" customHeight="1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5.75" customHeight="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ht="15.75" customHeight="1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ht="15.75" customHeight="1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ht="15.75" customHeight="1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ht="15.75" customHeight="1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ht="15.75" customHeight="1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ht="15.75" customHeight="1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ht="15.75" customHeight="1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ht="15.75" customHeight="1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ht="15.75" customHeight="1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ht="15.75" customHeight="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ht="15.75" customHeight="1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ht="15.75" customHeight="1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ht="15.75" customHeight="1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ht="15.75" customHeight="1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</sheetData>
  <hyperlinks>
    <hyperlink r:id="rId1" ref="N124"/>
    <hyperlink r:id="rId2" ref="N125"/>
    <hyperlink r:id="rId3" ref="N127"/>
    <hyperlink r:id="rId4" ref="N128"/>
    <hyperlink r:id="rId5" ref="N129"/>
    <hyperlink r:id="rId6" ref="A488"/>
    <hyperlink r:id="rId7" ref="A490"/>
    <hyperlink r:id="rId8" ref="A49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</cols>
  <sheetData>
    <row r="1">
      <c r="A1" s="128" t="s">
        <v>326</v>
      </c>
      <c r="B1" s="2"/>
      <c r="C1" s="2"/>
      <c r="D1" s="129" t="s">
        <v>327</v>
      </c>
      <c r="E1" s="13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31" t="s">
        <v>328</v>
      </c>
      <c r="B2" s="2"/>
      <c r="C2" s="2"/>
      <c r="D2" s="132"/>
      <c r="E2" s="132"/>
      <c r="F2" s="132"/>
      <c r="G2" s="132"/>
      <c r="H2" s="132"/>
      <c r="I2" s="132"/>
      <c r="J2" s="132"/>
      <c r="K2" s="1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31" t="s">
        <v>329</v>
      </c>
      <c r="B3" s="2"/>
      <c r="C3" s="2"/>
      <c r="D3" s="133" t="s">
        <v>330</v>
      </c>
      <c r="E3" s="132"/>
      <c r="F3" s="132"/>
      <c r="G3" s="132"/>
      <c r="H3" s="132"/>
      <c r="I3" s="132"/>
      <c r="J3" s="132"/>
      <c r="K3" s="13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31" t="s">
        <v>331</v>
      </c>
      <c r="B4" s="2"/>
      <c r="C4" s="2"/>
      <c r="D4" s="133" t="s">
        <v>332</v>
      </c>
      <c r="E4" s="132"/>
      <c r="F4" s="132"/>
      <c r="G4" s="132"/>
      <c r="H4" s="132"/>
      <c r="I4" s="132"/>
      <c r="J4" s="132"/>
      <c r="K4" s="13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1" t="s">
        <v>333</v>
      </c>
      <c r="B5" s="2"/>
      <c r="C5" s="2"/>
      <c r="D5" s="133" t="s">
        <v>334</v>
      </c>
      <c r="E5" s="132"/>
      <c r="F5" s="132"/>
      <c r="G5" s="132"/>
      <c r="H5" s="132"/>
      <c r="I5" s="132"/>
      <c r="J5" s="132"/>
      <c r="K5" s="13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31" t="s">
        <v>335</v>
      </c>
      <c r="B6" s="2"/>
      <c r="C6" s="2"/>
      <c r="D6" s="133" t="s">
        <v>336</v>
      </c>
      <c r="E6" s="132"/>
      <c r="F6" s="132"/>
      <c r="G6" s="132"/>
      <c r="H6" s="132"/>
      <c r="I6" s="132"/>
      <c r="J6" s="132"/>
      <c r="K6" s="13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31" t="s">
        <v>337</v>
      </c>
      <c r="B7" s="2"/>
      <c r="C7" s="2"/>
      <c r="D7" s="133" t="s">
        <v>338</v>
      </c>
      <c r="E7" s="132"/>
      <c r="F7" s="132"/>
      <c r="G7" s="132"/>
      <c r="H7" s="132"/>
      <c r="I7" s="132"/>
      <c r="J7" s="132"/>
      <c r="K7" s="13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31"/>
      <c r="B8" s="2"/>
      <c r="C8" s="2"/>
      <c r="D8" s="133" t="s">
        <v>339</v>
      </c>
      <c r="E8" s="132"/>
      <c r="F8" s="132"/>
      <c r="G8" s="132"/>
      <c r="H8" s="132"/>
      <c r="I8" s="132"/>
      <c r="J8" s="132"/>
      <c r="K8" s="13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31" t="s">
        <v>340</v>
      </c>
      <c r="B9" s="2"/>
      <c r="C9" s="2"/>
      <c r="D9" s="133" t="s">
        <v>341</v>
      </c>
      <c r="E9" s="132"/>
      <c r="F9" s="132"/>
      <c r="G9" s="132"/>
      <c r="H9" s="132"/>
      <c r="I9" s="132"/>
      <c r="J9" s="132"/>
      <c r="K9" s="13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31" t="s">
        <v>342</v>
      </c>
      <c r="B10" s="2"/>
      <c r="C10" s="2"/>
      <c r="D10" s="133" t="s">
        <v>343</v>
      </c>
      <c r="E10" s="132"/>
      <c r="F10" s="132"/>
      <c r="G10" s="132"/>
      <c r="H10" s="132"/>
      <c r="I10" s="132"/>
      <c r="J10" s="132"/>
      <c r="K10" s="13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1" t="s">
        <v>344</v>
      </c>
      <c r="B11" s="2"/>
      <c r="C11" s="2"/>
      <c r="D11" s="133" t="s">
        <v>345</v>
      </c>
      <c r="E11" s="132"/>
      <c r="F11" s="132"/>
      <c r="G11" s="132"/>
      <c r="H11" s="132"/>
      <c r="I11" s="132"/>
      <c r="J11" s="132"/>
      <c r="K11" s="13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1" t="s">
        <v>346</v>
      </c>
      <c r="B12" s="2"/>
      <c r="C12" s="2"/>
      <c r="D12" s="134"/>
      <c r="E12" s="132"/>
      <c r="F12" s="132"/>
      <c r="G12" s="132"/>
      <c r="H12" s="132"/>
      <c r="I12" s="132"/>
      <c r="J12" s="132"/>
      <c r="K12" s="13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31" t="s">
        <v>347</v>
      </c>
      <c r="B13" s="2"/>
      <c r="C13" s="2"/>
      <c r="D13" s="129" t="s">
        <v>348</v>
      </c>
      <c r="E13" s="130"/>
      <c r="F13" s="130"/>
      <c r="G13" s="130"/>
      <c r="H13" s="130"/>
      <c r="I13" s="132"/>
      <c r="J13" s="132"/>
      <c r="K13" s="13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31" t="s">
        <v>349</v>
      </c>
      <c r="B14" s="2"/>
      <c r="C14" s="2"/>
      <c r="D14" s="134"/>
      <c r="E14" s="132"/>
      <c r="F14" s="132"/>
      <c r="G14" s="132"/>
      <c r="H14" s="132"/>
      <c r="I14" s="132"/>
      <c r="J14" s="132"/>
      <c r="K14" s="13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31"/>
      <c r="B15" s="2"/>
      <c r="C15" s="2"/>
      <c r="D15" s="133" t="s">
        <v>350</v>
      </c>
      <c r="E15" s="132"/>
      <c r="F15" s="132"/>
      <c r="G15" s="132"/>
      <c r="H15" s="132"/>
      <c r="I15" s="132"/>
      <c r="J15" s="132"/>
      <c r="K15" s="1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31" t="s">
        <v>351</v>
      </c>
      <c r="B16" s="2"/>
      <c r="C16" s="2"/>
      <c r="D16" s="133" t="s">
        <v>352</v>
      </c>
      <c r="E16" s="132"/>
      <c r="F16" s="132"/>
      <c r="G16" s="132"/>
      <c r="H16" s="132"/>
      <c r="I16" s="132"/>
      <c r="J16" s="132"/>
      <c r="K16" s="13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31" t="s">
        <v>353</v>
      </c>
      <c r="B17" s="2"/>
      <c r="C17" s="2"/>
      <c r="D17" s="133" t="s">
        <v>354</v>
      </c>
      <c r="E17" s="132"/>
      <c r="F17" s="132"/>
      <c r="G17" s="132"/>
      <c r="H17" s="132"/>
      <c r="I17" s="132"/>
      <c r="J17" s="132"/>
      <c r="K17" s="1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1" t="s">
        <v>355</v>
      </c>
      <c r="B18" s="2"/>
      <c r="C18" s="2"/>
      <c r="D18" s="133" t="s">
        <v>356</v>
      </c>
      <c r="E18" s="132"/>
      <c r="F18" s="132"/>
      <c r="G18" s="132"/>
      <c r="H18" s="132"/>
      <c r="I18" s="132"/>
      <c r="J18" s="132"/>
      <c r="K18" s="13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1" t="s">
        <v>357</v>
      </c>
      <c r="B19" s="2"/>
      <c r="C19" s="2"/>
      <c r="D19" s="133" t="s">
        <v>358</v>
      </c>
      <c r="E19" s="132"/>
      <c r="F19" s="132"/>
      <c r="G19" s="132"/>
      <c r="H19" s="132"/>
      <c r="I19" s="132"/>
      <c r="J19" s="132"/>
      <c r="K19" s="13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31" t="s">
        <v>359</v>
      </c>
      <c r="B20" s="2"/>
      <c r="C20" s="2"/>
      <c r="D20" s="133" t="s">
        <v>360</v>
      </c>
      <c r="E20" s="132"/>
      <c r="F20" s="132"/>
      <c r="G20" s="132"/>
      <c r="H20" s="132"/>
      <c r="I20" s="132"/>
      <c r="J20" s="132"/>
      <c r="K20" s="13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1"/>
      <c r="B21" s="2"/>
      <c r="C21" s="2"/>
      <c r="D21" s="134"/>
      <c r="E21" s="132"/>
      <c r="F21" s="132"/>
      <c r="G21" s="132"/>
      <c r="H21" s="132"/>
      <c r="I21" s="132"/>
      <c r="J21" s="132"/>
      <c r="K21" s="1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31" t="s">
        <v>361</v>
      </c>
      <c r="B22" s="2"/>
      <c r="C22" s="2"/>
      <c r="D22" s="133" t="s">
        <v>362</v>
      </c>
      <c r="E22" s="132"/>
      <c r="F22" s="132"/>
      <c r="G22" s="132"/>
      <c r="H22" s="132"/>
      <c r="I22" s="132"/>
      <c r="J22" s="132"/>
      <c r="K22" s="13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31" t="s">
        <v>363</v>
      </c>
      <c r="B23" s="2"/>
      <c r="C23" s="2"/>
      <c r="D23" s="133" t="s">
        <v>364</v>
      </c>
      <c r="E23" s="132"/>
      <c r="F23" s="132"/>
      <c r="G23" s="132"/>
      <c r="H23" s="132"/>
      <c r="I23" s="132"/>
      <c r="J23" s="132"/>
      <c r="K23" s="13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31" t="s">
        <v>365</v>
      </c>
      <c r="B24" s="2"/>
      <c r="C24" s="2"/>
      <c r="D24" s="133" t="s">
        <v>366</v>
      </c>
      <c r="E24" s="132"/>
      <c r="F24" s="132"/>
      <c r="G24" s="132"/>
      <c r="H24" s="132"/>
      <c r="I24" s="132"/>
      <c r="J24" s="132"/>
      <c r="K24" s="13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35" t="s">
        <v>367</v>
      </c>
      <c r="B25" s="2"/>
      <c r="C25" s="2"/>
      <c r="D25" s="133" t="s">
        <v>368</v>
      </c>
      <c r="E25" s="132"/>
      <c r="F25" s="132"/>
      <c r="G25" s="132"/>
      <c r="H25" s="132"/>
      <c r="I25" s="132"/>
      <c r="J25" s="132"/>
      <c r="K25" s="13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133" t="s">
        <v>369</v>
      </c>
      <c r="E26" s="132"/>
      <c r="F26" s="132"/>
      <c r="G26" s="132"/>
      <c r="H26" s="132"/>
      <c r="I26" s="132"/>
      <c r="J26" s="132"/>
      <c r="K26" s="13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36" t="s">
        <v>370</v>
      </c>
      <c r="B27" s="2"/>
      <c r="C27" s="2"/>
      <c r="D27" s="133" t="s">
        <v>371</v>
      </c>
      <c r="E27" s="132"/>
      <c r="F27" s="132"/>
      <c r="G27" s="132"/>
      <c r="H27" s="132"/>
      <c r="I27" s="132"/>
      <c r="J27" s="132"/>
      <c r="K27" s="13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37" t="s">
        <v>372</v>
      </c>
      <c r="B28" s="2"/>
      <c r="C28" s="2"/>
      <c r="D28" s="133" t="s">
        <v>373</v>
      </c>
      <c r="E28" s="132"/>
      <c r="F28" s="132"/>
      <c r="G28" s="132"/>
      <c r="H28" s="132"/>
      <c r="I28" s="132"/>
      <c r="J28" s="132"/>
      <c r="K28" s="13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37" t="s">
        <v>374</v>
      </c>
      <c r="B29" s="2"/>
      <c r="C29" s="2"/>
      <c r="D29" s="133" t="s">
        <v>375</v>
      </c>
      <c r="E29" s="132"/>
      <c r="F29" s="132"/>
      <c r="G29" s="132"/>
      <c r="H29" s="132"/>
      <c r="I29" s="132"/>
      <c r="J29" s="132"/>
      <c r="K29" s="13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37" t="s">
        <v>376</v>
      </c>
      <c r="B30" s="2"/>
      <c r="C30" s="2"/>
      <c r="D30" s="133" t="s">
        <v>377</v>
      </c>
      <c r="E30" s="132"/>
      <c r="F30" s="132"/>
      <c r="G30" s="132"/>
      <c r="H30" s="132"/>
      <c r="I30" s="132"/>
      <c r="J30" s="132"/>
      <c r="K30" s="13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37" t="s">
        <v>378</v>
      </c>
      <c r="B31" s="2"/>
      <c r="C31" s="2"/>
      <c r="D31" s="138" t="s">
        <v>379</v>
      </c>
      <c r="E31" s="132"/>
      <c r="F31" s="132"/>
      <c r="G31" s="132"/>
      <c r="H31" s="132"/>
      <c r="I31" s="132"/>
      <c r="J31" s="132"/>
      <c r="K31" s="13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37" t="s">
        <v>380</v>
      </c>
      <c r="B32" s="2"/>
      <c r="C32" s="2"/>
      <c r="D32" s="132"/>
      <c r="E32" s="132"/>
      <c r="F32" s="132"/>
      <c r="G32" s="132"/>
      <c r="H32" s="132"/>
      <c r="I32" s="132"/>
      <c r="J32" s="132"/>
      <c r="K32" s="13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37"/>
      <c r="B33" s="2"/>
      <c r="C33" s="2"/>
      <c r="D33" s="133" t="s">
        <v>381</v>
      </c>
      <c r="E33" s="132"/>
      <c r="F33" s="132"/>
      <c r="G33" s="132"/>
      <c r="H33" s="132"/>
      <c r="I33" s="132"/>
      <c r="J33" s="132"/>
      <c r="K33" s="13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37" t="s">
        <v>382</v>
      </c>
      <c r="B34" s="2"/>
      <c r="C34" s="2"/>
      <c r="D34" s="133" t="s">
        <v>383</v>
      </c>
      <c r="E34" s="132"/>
      <c r="F34" s="132"/>
      <c r="G34" s="132"/>
      <c r="H34" s="132"/>
      <c r="I34" s="132"/>
      <c r="J34" s="132"/>
      <c r="K34" s="13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37" t="s">
        <v>384</v>
      </c>
      <c r="B35" s="2"/>
      <c r="C35" s="2"/>
      <c r="D35" s="133" t="s">
        <v>385</v>
      </c>
      <c r="E35" s="132"/>
      <c r="F35" s="132"/>
      <c r="G35" s="132"/>
      <c r="H35" s="132"/>
      <c r="I35" s="132"/>
      <c r="J35" s="132"/>
      <c r="K35" s="13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37" t="s">
        <v>386</v>
      </c>
      <c r="B36" s="2"/>
      <c r="C36" s="2"/>
      <c r="D36" s="133" t="s">
        <v>387</v>
      </c>
      <c r="E36" s="132"/>
      <c r="F36" s="132"/>
      <c r="G36" s="132"/>
      <c r="H36" s="132"/>
      <c r="I36" s="132"/>
      <c r="J36" s="132"/>
      <c r="K36" s="13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37" t="s">
        <v>388</v>
      </c>
      <c r="B37" s="2"/>
      <c r="C37" s="2"/>
      <c r="D37" s="133" t="s">
        <v>389</v>
      </c>
      <c r="E37" s="132"/>
      <c r="F37" s="132"/>
      <c r="G37" s="132"/>
      <c r="H37" s="132"/>
      <c r="I37" s="132"/>
      <c r="J37" s="132"/>
      <c r="K37" s="13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37"/>
      <c r="B38" s="2"/>
      <c r="C38" s="2"/>
      <c r="D38" s="133" t="s">
        <v>390</v>
      </c>
      <c r="E38" s="134"/>
      <c r="F38" s="134"/>
      <c r="G38" s="132"/>
      <c r="H38" s="132"/>
      <c r="I38" s="132"/>
      <c r="J38" s="132"/>
      <c r="K38" s="13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37" t="s">
        <v>391</v>
      </c>
      <c r="B39" s="2"/>
      <c r="C39" s="2"/>
      <c r="D39" s="134"/>
      <c r="E39" s="134"/>
      <c r="F39" s="134"/>
      <c r="G39" s="132"/>
      <c r="H39" s="132"/>
      <c r="I39" s="132"/>
      <c r="J39" s="132"/>
      <c r="K39" s="13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37" t="s">
        <v>392</v>
      </c>
      <c r="B40" s="2"/>
      <c r="C40" s="2"/>
      <c r="D40" s="133" t="s">
        <v>393</v>
      </c>
      <c r="E40" s="132"/>
      <c r="F40" s="132"/>
      <c r="G40" s="132"/>
      <c r="H40" s="132"/>
      <c r="I40" s="132"/>
      <c r="J40" s="132"/>
      <c r="K40" s="13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37" t="s">
        <v>394</v>
      </c>
      <c r="B41" s="2"/>
      <c r="C41" s="2"/>
      <c r="D41" s="133" t="s">
        <v>395</v>
      </c>
      <c r="E41" s="132"/>
      <c r="F41" s="132"/>
      <c r="G41" s="132"/>
      <c r="H41" s="132"/>
      <c r="I41" s="132"/>
      <c r="J41" s="132"/>
      <c r="K41" s="13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37" t="s">
        <v>396</v>
      </c>
      <c r="B42" s="2"/>
      <c r="C42" s="2"/>
      <c r="D42" s="133" t="s">
        <v>397</v>
      </c>
      <c r="E42" s="132"/>
      <c r="F42" s="132"/>
      <c r="G42" s="134"/>
      <c r="H42" s="134"/>
      <c r="I42" s="134"/>
      <c r="J42" s="134"/>
      <c r="K42" s="134"/>
      <c r="L42" s="121"/>
      <c r="M42" s="121"/>
      <c r="N42" s="121"/>
      <c r="O42" s="121"/>
      <c r="P42" s="121"/>
      <c r="Q42" s="121"/>
      <c r="R42" s="121"/>
      <c r="S42" s="121"/>
      <c r="T42" s="121"/>
      <c r="U42" s="2"/>
      <c r="V42" s="2"/>
      <c r="W42" s="2"/>
      <c r="X42" s="2"/>
      <c r="Y42" s="2"/>
    </row>
    <row r="43">
      <c r="A43" s="137" t="s">
        <v>398</v>
      </c>
      <c r="B43" s="2"/>
      <c r="C43" s="2"/>
      <c r="D43" s="133" t="s">
        <v>399</v>
      </c>
      <c r="E43" s="132"/>
      <c r="F43" s="132"/>
      <c r="G43" s="134"/>
      <c r="H43" s="134"/>
      <c r="I43" s="134"/>
      <c r="J43" s="134"/>
      <c r="K43" s="134"/>
      <c r="L43" s="121"/>
      <c r="M43" s="121"/>
      <c r="N43" s="121"/>
      <c r="O43" s="121"/>
      <c r="P43" s="121"/>
      <c r="Q43" s="121"/>
      <c r="R43" s="121"/>
      <c r="S43" s="121"/>
      <c r="T43" s="121"/>
      <c r="U43" s="2"/>
      <c r="V43" s="2"/>
      <c r="W43" s="2"/>
      <c r="X43" s="2"/>
      <c r="Y43" s="2"/>
    </row>
    <row r="44">
      <c r="A44" s="137" t="s">
        <v>400</v>
      </c>
      <c r="B44" s="2"/>
      <c r="C44" s="2"/>
      <c r="D44" s="133" t="s">
        <v>401</v>
      </c>
      <c r="E44" s="132"/>
      <c r="F44" s="132"/>
      <c r="G44" s="132"/>
      <c r="H44" s="132"/>
      <c r="I44" s="132"/>
      <c r="J44" s="132"/>
      <c r="K44" s="13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37"/>
      <c r="B45" s="2"/>
      <c r="C45" s="2"/>
      <c r="D45" s="133" t="s">
        <v>402</v>
      </c>
      <c r="E45" s="132"/>
      <c r="F45" s="132"/>
      <c r="G45" s="132"/>
      <c r="H45" s="132"/>
      <c r="I45" s="132"/>
      <c r="J45" s="132"/>
      <c r="K45" s="13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37" t="s">
        <v>403</v>
      </c>
      <c r="B46" s="2"/>
      <c r="C46" s="2"/>
      <c r="D46" s="134"/>
      <c r="E46" s="132"/>
      <c r="F46" s="132"/>
      <c r="G46" s="132"/>
      <c r="H46" s="132"/>
      <c r="I46" s="132"/>
      <c r="J46" s="132"/>
      <c r="K46" s="13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37" t="s">
        <v>404</v>
      </c>
      <c r="B47" s="2"/>
      <c r="C47" s="2"/>
      <c r="D47" s="133" t="s">
        <v>405</v>
      </c>
      <c r="E47" s="132"/>
      <c r="F47" s="132"/>
      <c r="G47" s="132"/>
      <c r="H47" s="132"/>
      <c r="I47" s="132"/>
      <c r="J47" s="132"/>
      <c r="K47" s="13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37" t="s">
        <v>406</v>
      </c>
      <c r="B48" s="2"/>
      <c r="C48" s="2"/>
      <c r="D48" s="133" t="s">
        <v>407</v>
      </c>
      <c r="E48" s="132"/>
      <c r="F48" s="132"/>
      <c r="G48" s="132"/>
      <c r="H48" s="132"/>
      <c r="I48" s="132"/>
      <c r="J48" s="132"/>
      <c r="K48" s="13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37"/>
      <c r="B49" s="2"/>
      <c r="C49" s="2"/>
      <c r="D49" s="133" t="s">
        <v>408</v>
      </c>
      <c r="E49" s="132"/>
      <c r="F49" s="132"/>
      <c r="G49" s="132"/>
      <c r="H49" s="132"/>
      <c r="I49" s="132"/>
      <c r="J49" s="132"/>
      <c r="K49" s="13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37" t="s">
        <v>409</v>
      </c>
      <c r="B50" s="2"/>
      <c r="C50" s="2"/>
      <c r="D50" s="133" t="s">
        <v>410</v>
      </c>
      <c r="E50" s="132"/>
      <c r="F50" s="132"/>
      <c r="G50" s="132"/>
      <c r="H50" s="132"/>
      <c r="I50" s="132"/>
      <c r="J50" s="132"/>
      <c r="K50" s="13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37" t="s">
        <v>411</v>
      </c>
      <c r="B51" s="2"/>
      <c r="C51" s="2"/>
      <c r="D51" s="132"/>
      <c r="E51" s="132"/>
      <c r="F51" s="132"/>
      <c r="G51" s="132"/>
      <c r="H51" s="132"/>
      <c r="I51" s="132"/>
      <c r="J51" s="132"/>
      <c r="K51" s="13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37" t="s">
        <v>412</v>
      </c>
      <c r="B52" s="2"/>
      <c r="C52" s="2"/>
      <c r="D52" s="133" t="s">
        <v>413</v>
      </c>
      <c r="E52" s="132"/>
      <c r="F52" s="132"/>
      <c r="G52" s="132"/>
      <c r="H52" s="132"/>
      <c r="I52" s="132"/>
      <c r="J52" s="132"/>
      <c r="K52" s="13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37" t="s">
        <v>414</v>
      </c>
      <c r="B53" s="2"/>
      <c r="C53" s="2"/>
      <c r="D53" s="133" t="s">
        <v>415</v>
      </c>
      <c r="E53" s="132"/>
      <c r="F53" s="132"/>
      <c r="G53" s="132"/>
      <c r="H53" s="132"/>
      <c r="I53" s="132"/>
      <c r="J53" s="132"/>
      <c r="K53" s="13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37" t="s">
        <v>416</v>
      </c>
      <c r="B54" s="2"/>
      <c r="C54" s="2"/>
      <c r="D54" s="133" t="s">
        <v>417</v>
      </c>
      <c r="E54" s="132"/>
      <c r="F54" s="132"/>
      <c r="G54" s="132"/>
      <c r="H54" s="132"/>
      <c r="I54" s="132"/>
      <c r="J54" s="132"/>
      <c r="K54" s="13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37"/>
      <c r="B55" s="2"/>
      <c r="C55" s="2"/>
      <c r="D55" s="133" t="s">
        <v>418</v>
      </c>
      <c r="E55" s="132"/>
      <c r="F55" s="132"/>
      <c r="G55" s="132"/>
      <c r="H55" s="132"/>
      <c r="I55" s="132"/>
      <c r="J55" s="132"/>
      <c r="K55" s="13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37" t="s">
        <v>419</v>
      </c>
      <c r="B56" s="2"/>
      <c r="C56" s="2"/>
      <c r="D56" s="133" t="s">
        <v>420</v>
      </c>
      <c r="E56" s="132"/>
      <c r="F56" s="132"/>
      <c r="G56" s="132"/>
      <c r="H56" s="132"/>
      <c r="I56" s="132"/>
      <c r="J56" s="132"/>
      <c r="K56" s="13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37"/>
      <c r="B57" s="2"/>
      <c r="C57" s="2"/>
      <c r="D57" s="132"/>
      <c r="E57" s="132"/>
      <c r="F57" s="132"/>
      <c r="G57" s="132"/>
      <c r="H57" s="132"/>
      <c r="I57" s="132"/>
      <c r="J57" s="132"/>
      <c r="K57" s="13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37" t="s">
        <v>421</v>
      </c>
      <c r="B58" s="2"/>
      <c r="C58" s="2"/>
      <c r="D58" s="129" t="s">
        <v>422</v>
      </c>
      <c r="E58" s="132"/>
      <c r="F58" s="132"/>
      <c r="G58" s="132"/>
      <c r="H58" s="132"/>
      <c r="I58" s="132"/>
      <c r="J58" s="132"/>
      <c r="K58" s="13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37" t="s">
        <v>423</v>
      </c>
      <c r="B59" s="2"/>
      <c r="C59" s="2"/>
      <c r="D59" s="134"/>
      <c r="E59" s="132"/>
      <c r="F59" s="132"/>
      <c r="G59" s="132"/>
      <c r="H59" s="132"/>
      <c r="I59" s="132"/>
      <c r="J59" s="132"/>
      <c r="K59" s="13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37" t="s">
        <v>424</v>
      </c>
      <c r="B60" s="2"/>
      <c r="C60" s="2"/>
      <c r="D60" s="133" t="s">
        <v>425</v>
      </c>
      <c r="E60" s="132"/>
      <c r="F60" s="132"/>
      <c r="G60" s="132"/>
      <c r="H60" s="132"/>
      <c r="I60" s="132"/>
      <c r="J60" s="132"/>
      <c r="K60" s="13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37" t="s">
        <v>426</v>
      </c>
      <c r="B61" s="2"/>
      <c r="C61" s="2"/>
      <c r="D61" s="133" t="s">
        <v>427</v>
      </c>
      <c r="E61" s="132"/>
      <c r="F61" s="132"/>
      <c r="G61" s="132"/>
      <c r="H61" s="132"/>
      <c r="I61" s="132"/>
      <c r="J61" s="132"/>
      <c r="K61" s="13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37" t="s">
        <v>428</v>
      </c>
      <c r="B62" s="2"/>
      <c r="C62" s="2"/>
      <c r="D62" s="133" t="s">
        <v>429</v>
      </c>
      <c r="E62" s="132"/>
      <c r="F62" s="132"/>
      <c r="G62" s="132"/>
      <c r="H62" s="132"/>
      <c r="I62" s="132"/>
      <c r="J62" s="132"/>
      <c r="K62" s="13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37"/>
      <c r="B63" s="2"/>
      <c r="C63" s="2"/>
      <c r="D63" s="133" t="s">
        <v>430</v>
      </c>
      <c r="E63" s="132"/>
      <c r="F63" s="132"/>
      <c r="G63" s="132"/>
      <c r="H63" s="132"/>
      <c r="I63" s="132"/>
      <c r="J63" s="132"/>
      <c r="K63" s="13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37" t="s">
        <v>431</v>
      </c>
      <c r="B64" s="2"/>
      <c r="C64" s="2"/>
      <c r="D64" s="133" t="s">
        <v>432</v>
      </c>
      <c r="E64" s="132"/>
      <c r="F64" s="132"/>
      <c r="G64" s="132"/>
      <c r="H64" s="132"/>
      <c r="I64" s="132"/>
      <c r="J64" s="132"/>
      <c r="K64" s="13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37" t="s">
        <v>433</v>
      </c>
      <c r="B65" s="2"/>
      <c r="C65" s="2"/>
      <c r="D65" s="133" t="s">
        <v>434</v>
      </c>
      <c r="E65" s="132"/>
      <c r="F65" s="132"/>
      <c r="G65" s="132"/>
      <c r="H65" s="132"/>
      <c r="I65" s="132"/>
      <c r="J65" s="132"/>
      <c r="K65" s="13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37" t="s">
        <v>435</v>
      </c>
      <c r="B66" s="2"/>
      <c r="C66" s="2"/>
      <c r="D66" s="133" t="s">
        <v>436</v>
      </c>
      <c r="E66" s="132"/>
      <c r="F66" s="132"/>
      <c r="G66" s="132"/>
      <c r="H66" s="132"/>
      <c r="I66" s="132"/>
      <c r="J66" s="132"/>
      <c r="K66" s="13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37" t="s">
        <v>437</v>
      </c>
      <c r="B67" s="2"/>
      <c r="C67" s="2"/>
      <c r="D67" s="121"/>
      <c r="E67" s="121"/>
      <c r="F67" s="12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37" t="s">
        <v>438</v>
      </c>
      <c r="B68" s="2"/>
      <c r="C68" s="2"/>
      <c r="D68" s="121"/>
      <c r="E68" s="121"/>
      <c r="F68" s="12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37" t="s">
        <v>439</v>
      </c>
      <c r="B69" s="2"/>
      <c r="C69" s="2"/>
      <c r="D69" s="121"/>
      <c r="E69" s="121"/>
      <c r="F69" s="12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39" t="s">
        <v>440</v>
      </c>
      <c r="B70" s="2"/>
      <c r="C70" s="2"/>
      <c r="D70" s="121"/>
      <c r="E70" s="121"/>
      <c r="F70" s="12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12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40" t="s">
        <v>441</v>
      </c>
      <c r="B72" s="2"/>
      <c r="C72" s="2"/>
      <c r="D72" s="12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41" t="s">
        <v>442</v>
      </c>
      <c r="B73" s="2"/>
      <c r="C73" s="2"/>
      <c r="D73" s="12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41" t="s">
        <v>443</v>
      </c>
      <c r="B74" s="2"/>
      <c r="C74" s="2"/>
      <c r="D74" s="12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41" t="s">
        <v>444</v>
      </c>
      <c r="B75" s="2"/>
      <c r="C75" s="2"/>
      <c r="D75" s="12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41" t="s">
        <v>445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41" t="s">
        <v>446</v>
      </c>
      <c r="B77" s="2"/>
      <c r="C77" s="2"/>
      <c r="D77" s="12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41" t="s">
        <v>447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41"/>
      <c r="B79" s="2"/>
      <c r="C79" s="2"/>
      <c r="D79" s="12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41" t="s">
        <v>448</v>
      </c>
      <c r="B80" s="2"/>
      <c r="C80" s="2"/>
      <c r="D80" s="12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41" t="s">
        <v>449</v>
      </c>
      <c r="B81" s="2"/>
      <c r="C81" s="2"/>
      <c r="D81" s="12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41" t="s">
        <v>450</v>
      </c>
      <c r="B82" s="2"/>
      <c r="C82" s="2"/>
      <c r="D82" s="12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41" t="s">
        <v>451</v>
      </c>
      <c r="B83" s="2"/>
      <c r="C83" s="2"/>
      <c r="D83" s="12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41" t="s">
        <v>452</v>
      </c>
      <c r="B84" s="2"/>
      <c r="C84" s="2"/>
      <c r="D84" s="12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41"/>
      <c r="B85" s="2"/>
      <c r="C85" s="2"/>
      <c r="D85" s="12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41" t="s">
        <v>453</v>
      </c>
      <c r="B86" s="2"/>
      <c r="C86" s="2"/>
      <c r="D86" s="12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41" t="s">
        <v>454</v>
      </c>
      <c r="B87" s="2"/>
      <c r="C87" s="2"/>
      <c r="D87" s="12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41" t="s">
        <v>455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41" t="s">
        <v>456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41" t="s">
        <v>457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41" t="s">
        <v>458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4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41" t="s">
        <v>459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41" t="s">
        <v>460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41" t="s">
        <v>461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4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41" t="s">
        <v>462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41" t="s">
        <v>463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41" t="s">
        <v>464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41" t="s">
        <v>465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4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41" t="s">
        <v>466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41" t="s">
        <v>467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41" t="s">
        <v>468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41" t="s">
        <v>469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4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41" t="s">
        <v>470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41" t="s">
        <v>471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41" t="s">
        <v>472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4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41" t="s">
        <v>473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41" t="s">
        <v>474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41" t="s">
        <v>475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41" t="s">
        <v>476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42" t="s">
        <v>477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4" t="s">
        <v>478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43">
        <f>TODAY()</f>
        <v>45773</v>
      </c>
      <c r="B1" s="144" t="s">
        <v>479</v>
      </c>
      <c r="C1" s="145" t="str">
        <f>"avg. "&amp; AVERAGE(C3:C365) &amp; " cal / Ref ↓"</f>
        <v>avg. 329 cal / Ref ↓</v>
      </c>
      <c r="D1" s="146" t="s">
        <v>480</v>
      </c>
      <c r="E1" s="147" t="s">
        <v>481</v>
      </c>
      <c r="F1" s="148"/>
      <c r="G1" s="145"/>
      <c r="H1" s="145"/>
      <c r="I1" s="145"/>
      <c r="J1" s="145"/>
      <c r="K1" s="145"/>
      <c r="L1" s="145"/>
      <c r="N1" s="148"/>
      <c r="O1" s="145"/>
      <c r="P1" s="145"/>
      <c r="Q1" s="145"/>
      <c r="R1" s="145"/>
      <c r="T1" s="148"/>
      <c r="U1" s="145"/>
      <c r="V1" s="145"/>
      <c r="W1" s="145"/>
      <c r="Y1" s="2"/>
      <c r="Z1" s="145"/>
      <c r="AA1" s="145"/>
    </row>
    <row r="2">
      <c r="A2" s="144" t="s">
        <v>482</v>
      </c>
      <c r="B2" s="145" t="s">
        <v>483</v>
      </c>
      <c r="C2" s="149">
        <f t="shared" ref="C2:C3" si="1">INDIRECT("'"&amp;B2&amp;"'!"&amp;"$H$1")</f>
        <v>331.6</v>
      </c>
      <c r="D2" s="150" t="str">
        <f>"p: "&amp;INDIRECT("'"&amp;B2&amp;"'!"&amp;"$I$1") &amp;"; fat: "&amp;INDIRECT("'"&amp;B2&amp;"'!"&amp;"$J$1") &amp;"; c: "&amp;INDIRECT("'"&amp;B2&amp;"'!"&amp;"$K$1") &amp;"; fib: "&amp;INDIRECT("'"&amp;B2&amp;"'!"&amp;"$L$1")</f>
        <v>p: 19,915; fat: 0,51; c: 63,59; fib: 12,82</v>
      </c>
      <c r="E2" s="151" t="str">
        <f>IFERROR(__xludf.DUMMYFUNCTION("TRANSPOSE(FILTER(INDIRECT(""'""&amp;B2&amp;""'!A2:A500""), (INDIRECT(""'""&amp;B2&amp;""'!G2:G500"") &gt; 0)))"),"Food Name")</f>
        <v>Food Name</v>
      </c>
      <c r="F2" s="152" t="str">
        <f>IFERROR(__xludf.DUMMYFUNCTION("""COMPUTED_VALUE"""),"Akuki")</f>
        <v>Akuki</v>
      </c>
      <c r="G2" s="153" t="str">
        <f>IFERROR(__xludf.DUMMYFUNCTION("""COMPUTED_VALUE"""),"Apple")</f>
        <v>Apple</v>
      </c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</row>
    <row r="3">
      <c r="A3" s="145" t="str">
        <f t="shared" ref="A3:A367" si="2">TEXT(B3,"dddd")</f>
        <v>среда</v>
      </c>
      <c r="B3" s="145" t="str">
        <f>TEXT(DATE(2025,1,1),"dd.mm")</f>
        <v>01.01</v>
      </c>
      <c r="C3" s="149">
        <f t="shared" si="1"/>
        <v>329</v>
      </c>
      <c r="D3" s="154" t="s">
        <v>484</v>
      </c>
      <c r="E3" s="155" t="s">
        <v>485</v>
      </c>
      <c r="F3" s="145"/>
      <c r="G3" s="156"/>
      <c r="H3" s="145"/>
      <c r="I3" s="145"/>
      <c r="J3" s="145"/>
      <c r="K3" s="145"/>
      <c r="L3" s="145"/>
      <c r="M3" s="145"/>
      <c r="N3" s="148" t="s">
        <v>486</v>
      </c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</row>
    <row r="4">
      <c r="A4" s="145" t="str">
        <f t="shared" si="2"/>
        <v>четверг</v>
      </c>
      <c r="B4" s="145" t="str">
        <f t="shared" ref="B4:B367" si="3">TEXT(B3+1,"dd.mm")</f>
        <v>02.01</v>
      </c>
      <c r="C4" s="149"/>
      <c r="D4" s="145"/>
      <c r="E4" s="145"/>
      <c r="F4" s="145"/>
      <c r="G4" s="156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</row>
    <row r="5">
      <c r="A5" s="145" t="str">
        <f t="shared" si="2"/>
        <v>пятница</v>
      </c>
      <c r="B5" s="145" t="str">
        <f t="shared" si="3"/>
        <v>03.01</v>
      </c>
      <c r="C5" s="149"/>
      <c r="D5" s="152"/>
      <c r="E5" s="152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</row>
    <row r="6">
      <c r="A6" s="145" t="str">
        <f t="shared" si="2"/>
        <v>суббота</v>
      </c>
      <c r="B6" s="145" t="str">
        <f t="shared" si="3"/>
        <v>04.01</v>
      </c>
      <c r="C6" s="157"/>
      <c r="D6" s="152"/>
      <c r="E6" s="152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</row>
    <row r="7">
      <c r="A7" s="145" t="str">
        <f t="shared" si="2"/>
        <v>воскресенье</v>
      </c>
      <c r="B7" s="145" t="str">
        <f t="shared" si="3"/>
        <v>05.01</v>
      </c>
      <c r="C7" s="157"/>
      <c r="D7" s="152"/>
      <c r="E7" s="152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</row>
    <row r="8">
      <c r="A8" s="145" t="str">
        <f t="shared" si="2"/>
        <v>понедельник</v>
      </c>
      <c r="B8" s="145" t="str">
        <f t="shared" si="3"/>
        <v>06.01</v>
      </c>
      <c r="C8" s="157"/>
      <c r="D8" s="152"/>
      <c r="E8" s="152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</row>
    <row r="9">
      <c r="A9" s="145" t="str">
        <f t="shared" si="2"/>
        <v>вторник</v>
      </c>
      <c r="B9" s="145" t="str">
        <f t="shared" si="3"/>
        <v>07.01</v>
      </c>
      <c r="C9" s="157"/>
      <c r="D9" s="152"/>
      <c r="E9" s="152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</row>
    <row r="10">
      <c r="A10" s="145" t="str">
        <f t="shared" si="2"/>
        <v>среда</v>
      </c>
      <c r="B10" s="145" t="str">
        <f t="shared" si="3"/>
        <v>08.01</v>
      </c>
      <c r="C10" s="157"/>
      <c r="D10" s="152"/>
      <c r="E10" s="152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</row>
    <row r="11">
      <c r="A11" s="145" t="str">
        <f t="shared" si="2"/>
        <v>четверг</v>
      </c>
      <c r="B11" s="145" t="str">
        <f t="shared" si="3"/>
        <v>09.01</v>
      </c>
      <c r="C11" s="157"/>
      <c r="D11" s="152"/>
      <c r="E11" s="152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</row>
    <row r="12">
      <c r="A12" s="145" t="str">
        <f t="shared" si="2"/>
        <v>пятница</v>
      </c>
      <c r="B12" s="145" t="str">
        <f t="shared" si="3"/>
        <v>10.01</v>
      </c>
      <c r="C12" s="157"/>
      <c r="D12" s="152"/>
      <c r="E12" s="152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</row>
    <row r="13">
      <c r="A13" s="145" t="str">
        <f t="shared" si="2"/>
        <v>суббота</v>
      </c>
      <c r="B13" s="145" t="str">
        <f t="shared" si="3"/>
        <v>11.01</v>
      </c>
      <c r="C13" s="157"/>
      <c r="D13" s="152"/>
      <c r="E13" s="152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</row>
    <row r="14">
      <c r="A14" s="145" t="str">
        <f t="shared" si="2"/>
        <v>воскресенье</v>
      </c>
      <c r="B14" s="145" t="str">
        <f t="shared" si="3"/>
        <v>12.01</v>
      </c>
      <c r="C14" s="157"/>
      <c r="D14" s="152"/>
      <c r="E14" s="152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</row>
    <row r="15">
      <c r="A15" s="145" t="str">
        <f t="shared" si="2"/>
        <v>понедельник</v>
      </c>
      <c r="B15" s="145" t="str">
        <f t="shared" si="3"/>
        <v>13.01</v>
      </c>
      <c r="C15" s="157"/>
      <c r="D15" s="152"/>
      <c r="E15" s="152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</row>
    <row r="16">
      <c r="A16" s="145" t="str">
        <f t="shared" si="2"/>
        <v>вторник</v>
      </c>
      <c r="B16" s="145" t="str">
        <f t="shared" si="3"/>
        <v>14.01</v>
      </c>
      <c r="C16" s="157"/>
      <c r="D16" s="152"/>
      <c r="E16" s="152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</row>
    <row r="17">
      <c r="A17" s="145" t="str">
        <f t="shared" si="2"/>
        <v>среда</v>
      </c>
      <c r="B17" s="145" t="str">
        <f t="shared" si="3"/>
        <v>15.01</v>
      </c>
      <c r="C17" s="157"/>
      <c r="D17" s="152"/>
      <c r="E17" s="152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</row>
    <row r="18">
      <c r="A18" s="145" t="str">
        <f t="shared" si="2"/>
        <v>четверг</v>
      </c>
      <c r="B18" s="145" t="str">
        <f t="shared" si="3"/>
        <v>16.01</v>
      </c>
      <c r="C18" s="157"/>
      <c r="D18" s="152"/>
      <c r="E18" s="152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</row>
    <row r="19">
      <c r="A19" s="145" t="str">
        <f t="shared" si="2"/>
        <v>пятница</v>
      </c>
      <c r="B19" s="145" t="str">
        <f t="shared" si="3"/>
        <v>17.01</v>
      </c>
      <c r="C19" s="157"/>
      <c r="D19" s="152"/>
      <c r="E19" s="152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</row>
    <row r="20">
      <c r="A20" s="145" t="str">
        <f t="shared" si="2"/>
        <v>суббота</v>
      </c>
      <c r="B20" s="145" t="str">
        <f t="shared" si="3"/>
        <v>18.01</v>
      </c>
      <c r="C20" s="157"/>
      <c r="D20" s="152"/>
      <c r="E20" s="152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</row>
    <row r="21">
      <c r="A21" s="145" t="str">
        <f t="shared" si="2"/>
        <v>воскресенье</v>
      </c>
      <c r="B21" s="145" t="str">
        <f t="shared" si="3"/>
        <v>19.01</v>
      </c>
      <c r="C21" s="157"/>
      <c r="D21" s="152"/>
      <c r="E21" s="152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</row>
    <row r="22">
      <c r="A22" s="145" t="str">
        <f t="shared" si="2"/>
        <v>понедельник</v>
      </c>
      <c r="B22" s="145" t="str">
        <f t="shared" si="3"/>
        <v>20.01</v>
      </c>
      <c r="C22" s="157"/>
      <c r="D22" s="152"/>
      <c r="E22" s="152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</row>
    <row r="23">
      <c r="A23" s="145" t="str">
        <f t="shared" si="2"/>
        <v>вторник</v>
      </c>
      <c r="B23" s="145" t="str">
        <f t="shared" si="3"/>
        <v>21.01</v>
      </c>
      <c r="C23" s="157"/>
      <c r="D23" s="152"/>
      <c r="E23" s="152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</row>
    <row r="24">
      <c r="A24" s="145" t="str">
        <f t="shared" si="2"/>
        <v>среда</v>
      </c>
      <c r="B24" s="145" t="str">
        <f t="shared" si="3"/>
        <v>22.01</v>
      </c>
      <c r="C24" s="157"/>
      <c r="D24" s="152"/>
      <c r="E24" s="152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</row>
    <row r="25">
      <c r="A25" s="145" t="str">
        <f t="shared" si="2"/>
        <v>четверг</v>
      </c>
      <c r="B25" s="145" t="str">
        <f t="shared" si="3"/>
        <v>23.01</v>
      </c>
      <c r="C25" s="157"/>
      <c r="D25" s="152"/>
      <c r="E25" s="152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</row>
    <row r="26">
      <c r="A26" s="145" t="str">
        <f t="shared" si="2"/>
        <v>пятница</v>
      </c>
      <c r="B26" s="145" t="str">
        <f t="shared" si="3"/>
        <v>24.01</v>
      </c>
      <c r="C26" s="157"/>
      <c r="D26" s="152"/>
      <c r="E26" s="152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</row>
    <row r="27">
      <c r="A27" s="145" t="str">
        <f t="shared" si="2"/>
        <v>суббота</v>
      </c>
      <c r="B27" s="145" t="str">
        <f t="shared" si="3"/>
        <v>25.01</v>
      </c>
      <c r="C27" s="157"/>
      <c r="D27" s="152"/>
      <c r="E27" s="152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</row>
    <row r="28">
      <c r="A28" s="145" t="str">
        <f t="shared" si="2"/>
        <v>воскресенье</v>
      </c>
      <c r="B28" s="145" t="str">
        <f t="shared" si="3"/>
        <v>26.01</v>
      </c>
      <c r="C28" s="157"/>
      <c r="D28" s="152"/>
      <c r="E28" s="152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</row>
    <row r="29">
      <c r="A29" s="145" t="str">
        <f t="shared" si="2"/>
        <v>понедельник</v>
      </c>
      <c r="B29" s="145" t="str">
        <f t="shared" si="3"/>
        <v>27.01</v>
      </c>
      <c r="C29" s="157"/>
      <c r="D29" s="152"/>
      <c r="E29" s="152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</row>
    <row r="30">
      <c r="A30" s="145" t="str">
        <f t="shared" si="2"/>
        <v>вторник</v>
      </c>
      <c r="B30" s="145" t="str">
        <f t="shared" si="3"/>
        <v>28.01</v>
      </c>
      <c r="C30" s="157"/>
      <c r="D30" s="152"/>
      <c r="E30" s="152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</row>
    <row r="31">
      <c r="A31" s="145" t="str">
        <f t="shared" si="2"/>
        <v>среда</v>
      </c>
      <c r="B31" s="145" t="str">
        <f t="shared" si="3"/>
        <v>29.01</v>
      </c>
      <c r="C31" s="157"/>
      <c r="D31" s="152"/>
      <c r="E31" s="152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</row>
    <row r="32">
      <c r="A32" s="145" t="str">
        <f t="shared" si="2"/>
        <v>четверг</v>
      </c>
      <c r="B32" s="145" t="str">
        <f t="shared" si="3"/>
        <v>30.01</v>
      </c>
      <c r="C32" s="157"/>
      <c r="D32" s="152"/>
      <c r="E32" s="152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</row>
    <row r="33">
      <c r="A33" s="145" t="str">
        <f t="shared" si="2"/>
        <v>пятница</v>
      </c>
      <c r="B33" s="145" t="str">
        <f t="shared" si="3"/>
        <v>31.01</v>
      </c>
      <c r="C33" s="157"/>
      <c r="D33" s="152"/>
      <c r="E33" s="152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</row>
    <row r="34">
      <c r="A34" s="145" t="str">
        <f t="shared" si="2"/>
        <v>суббота</v>
      </c>
      <c r="B34" s="145" t="str">
        <f t="shared" si="3"/>
        <v>01.02</v>
      </c>
      <c r="C34" s="157"/>
      <c r="D34" s="152"/>
      <c r="E34" s="152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</row>
    <row r="35">
      <c r="A35" s="145" t="str">
        <f t="shared" si="2"/>
        <v>воскресенье</v>
      </c>
      <c r="B35" s="145" t="str">
        <f t="shared" si="3"/>
        <v>02.02</v>
      </c>
      <c r="C35" s="157"/>
      <c r="D35" s="152"/>
      <c r="E35" s="152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</row>
    <row r="36">
      <c r="A36" s="145" t="str">
        <f t="shared" si="2"/>
        <v>понедельник</v>
      </c>
      <c r="B36" s="145" t="str">
        <f t="shared" si="3"/>
        <v>03.02</v>
      </c>
      <c r="C36" s="157"/>
      <c r="D36" s="152"/>
      <c r="E36" s="152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</row>
    <row r="37">
      <c r="A37" s="145" t="str">
        <f t="shared" si="2"/>
        <v>вторник</v>
      </c>
      <c r="B37" s="145" t="str">
        <f t="shared" si="3"/>
        <v>04.02</v>
      </c>
      <c r="C37" s="157"/>
      <c r="D37" s="152"/>
      <c r="E37" s="152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</row>
    <row r="38">
      <c r="A38" s="145" t="str">
        <f t="shared" si="2"/>
        <v>среда</v>
      </c>
      <c r="B38" s="145" t="str">
        <f t="shared" si="3"/>
        <v>05.02</v>
      </c>
      <c r="C38" s="157"/>
      <c r="D38" s="152"/>
      <c r="E38" s="152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</row>
    <row r="39">
      <c r="A39" s="145" t="str">
        <f t="shared" si="2"/>
        <v>четверг</v>
      </c>
      <c r="B39" s="145" t="str">
        <f t="shared" si="3"/>
        <v>06.02</v>
      </c>
      <c r="C39" s="157"/>
      <c r="D39" s="152"/>
      <c r="E39" s="152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</row>
    <row r="40">
      <c r="A40" s="145" t="str">
        <f t="shared" si="2"/>
        <v>пятница</v>
      </c>
      <c r="B40" s="145" t="str">
        <f t="shared" si="3"/>
        <v>07.02</v>
      </c>
      <c r="C40" s="157"/>
      <c r="D40" s="152"/>
      <c r="E40" s="152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</row>
    <row r="41">
      <c r="A41" s="145" t="str">
        <f t="shared" si="2"/>
        <v>суббота</v>
      </c>
      <c r="B41" s="145" t="str">
        <f t="shared" si="3"/>
        <v>08.02</v>
      </c>
      <c r="C41" s="157"/>
      <c r="D41" s="152"/>
      <c r="E41" s="152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</row>
    <row r="42">
      <c r="A42" s="145" t="str">
        <f t="shared" si="2"/>
        <v>воскресенье</v>
      </c>
      <c r="B42" s="145" t="str">
        <f t="shared" si="3"/>
        <v>09.02</v>
      </c>
      <c r="C42" s="157"/>
      <c r="D42" s="152"/>
      <c r="E42" s="152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</row>
    <row r="43">
      <c r="A43" s="145" t="str">
        <f t="shared" si="2"/>
        <v>понедельник</v>
      </c>
      <c r="B43" s="145" t="str">
        <f t="shared" si="3"/>
        <v>10.02</v>
      </c>
      <c r="C43" s="157"/>
      <c r="D43" s="152"/>
      <c r="E43" s="152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</row>
    <row r="44">
      <c r="A44" s="145" t="str">
        <f t="shared" si="2"/>
        <v>вторник</v>
      </c>
      <c r="B44" s="145" t="str">
        <f t="shared" si="3"/>
        <v>11.02</v>
      </c>
      <c r="C44" s="157"/>
      <c r="D44" s="152"/>
      <c r="E44" s="152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</row>
    <row r="45">
      <c r="A45" s="145" t="str">
        <f t="shared" si="2"/>
        <v>среда</v>
      </c>
      <c r="B45" s="145" t="str">
        <f t="shared" si="3"/>
        <v>12.02</v>
      </c>
      <c r="C45" s="157"/>
      <c r="D45" s="152"/>
      <c r="E45" s="152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</row>
    <row r="46">
      <c r="A46" s="145" t="str">
        <f t="shared" si="2"/>
        <v>четверг</v>
      </c>
      <c r="B46" s="145" t="str">
        <f t="shared" si="3"/>
        <v>13.02</v>
      </c>
      <c r="C46" s="157"/>
      <c r="D46" s="152"/>
      <c r="E46" s="152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</row>
    <row r="47">
      <c r="A47" s="145" t="str">
        <f t="shared" si="2"/>
        <v>пятница</v>
      </c>
      <c r="B47" s="145" t="str">
        <f t="shared" si="3"/>
        <v>14.02</v>
      </c>
      <c r="C47" s="157"/>
      <c r="D47" s="152"/>
      <c r="E47" s="152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</row>
    <row r="48">
      <c r="A48" s="145" t="str">
        <f t="shared" si="2"/>
        <v>суббота</v>
      </c>
      <c r="B48" s="145" t="str">
        <f t="shared" si="3"/>
        <v>15.02</v>
      </c>
      <c r="C48" s="157"/>
      <c r="D48" s="152"/>
      <c r="E48" s="152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</row>
    <row r="49">
      <c r="A49" s="145" t="str">
        <f t="shared" si="2"/>
        <v>воскресенье</v>
      </c>
      <c r="B49" s="145" t="str">
        <f t="shared" si="3"/>
        <v>16.02</v>
      </c>
      <c r="C49" s="157"/>
      <c r="D49" s="152"/>
      <c r="E49" s="152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</row>
    <row r="50">
      <c r="A50" s="145" t="str">
        <f t="shared" si="2"/>
        <v>понедельник</v>
      </c>
      <c r="B50" s="145" t="str">
        <f t="shared" si="3"/>
        <v>17.02</v>
      </c>
      <c r="C50" s="157"/>
      <c r="D50" s="152"/>
      <c r="E50" s="152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</row>
    <row r="51">
      <c r="A51" s="145" t="str">
        <f t="shared" si="2"/>
        <v>вторник</v>
      </c>
      <c r="B51" s="145" t="str">
        <f t="shared" si="3"/>
        <v>18.02</v>
      </c>
      <c r="C51" s="157"/>
      <c r="D51" s="152"/>
      <c r="E51" s="152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</row>
    <row r="52">
      <c r="A52" s="145" t="str">
        <f t="shared" si="2"/>
        <v>среда</v>
      </c>
      <c r="B52" s="145" t="str">
        <f t="shared" si="3"/>
        <v>19.02</v>
      </c>
      <c r="C52" s="157"/>
      <c r="D52" s="152"/>
      <c r="E52" s="152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</row>
    <row r="53">
      <c r="A53" s="145" t="str">
        <f t="shared" si="2"/>
        <v>четверг</v>
      </c>
      <c r="B53" s="145" t="str">
        <f t="shared" si="3"/>
        <v>20.02</v>
      </c>
      <c r="C53" s="157"/>
      <c r="D53" s="152"/>
      <c r="E53" s="152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</row>
    <row r="54">
      <c r="A54" s="145" t="str">
        <f t="shared" si="2"/>
        <v>пятница</v>
      </c>
      <c r="B54" s="145" t="str">
        <f t="shared" si="3"/>
        <v>21.02</v>
      </c>
      <c r="C54" s="157"/>
      <c r="D54" s="152"/>
      <c r="E54" s="152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</row>
    <row r="55">
      <c r="A55" s="145" t="str">
        <f t="shared" si="2"/>
        <v>суббота</v>
      </c>
      <c r="B55" s="145" t="str">
        <f t="shared" si="3"/>
        <v>22.02</v>
      </c>
      <c r="C55" s="157"/>
      <c r="D55" s="152"/>
      <c r="E55" s="152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</row>
    <row r="56">
      <c r="A56" s="145" t="str">
        <f t="shared" si="2"/>
        <v>воскресенье</v>
      </c>
      <c r="B56" s="145" t="str">
        <f t="shared" si="3"/>
        <v>23.02</v>
      </c>
      <c r="C56" s="157"/>
      <c r="D56" s="152"/>
      <c r="E56" s="152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</row>
    <row r="57">
      <c r="A57" s="145" t="str">
        <f t="shared" si="2"/>
        <v>понедельник</v>
      </c>
      <c r="B57" s="145" t="str">
        <f t="shared" si="3"/>
        <v>24.02</v>
      </c>
      <c r="C57" s="157"/>
      <c r="D57" s="152"/>
      <c r="E57" s="152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</row>
    <row r="58">
      <c r="A58" s="145" t="str">
        <f t="shared" si="2"/>
        <v>вторник</v>
      </c>
      <c r="B58" s="145" t="str">
        <f t="shared" si="3"/>
        <v>25.02</v>
      </c>
      <c r="C58" s="157"/>
      <c r="D58" s="152"/>
      <c r="E58" s="152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</row>
    <row r="59">
      <c r="A59" s="145" t="str">
        <f t="shared" si="2"/>
        <v>среда</v>
      </c>
      <c r="B59" s="145" t="str">
        <f t="shared" si="3"/>
        <v>26.02</v>
      </c>
      <c r="C59" s="157"/>
      <c r="D59" s="152"/>
      <c r="E59" s="152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</row>
    <row r="60">
      <c r="A60" s="145" t="str">
        <f t="shared" si="2"/>
        <v>четверг</v>
      </c>
      <c r="B60" s="145" t="str">
        <f t="shared" si="3"/>
        <v>27.02</v>
      </c>
      <c r="C60" s="157"/>
      <c r="D60" s="152"/>
      <c r="E60" s="152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</row>
    <row r="61">
      <c r="A61" s="145" t="str">
        <f t="shared" si="2"/>
        <v>пятница</v>
      </c>
      <c r="B61" s="145" t="str">
        <f t="shared" si="3"/>
        <v>28.02</v>
      </c>
      <c r="C61" s="157"/>
      <c r="D61" s="152"/>
      <c r="E61" s="152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</row>
    <row r="62">
      <c r="A62" s="145" t="str">
        <f t="shared" si="2"/>
        <v>суббота</v>
      </c>
      <c r="B62" s="145" t="str">
        <f t="shared" si="3"/>
        <v>01.03</v>
      </c>
      <c r="C62" s="157"/>
      <c r="D62" s="152"/>
      <c r="E62" s="152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</row>
    <row r="63">
      <c r="A63" s="145" t="str">
        <f t="shared" si="2"/>
        <v>воскресенье</v>
      </c>
      <c r="B63" s="145" t="str">
        <f t="shared" si="3"/>
        <v>02.03</v>
      </c>
      <c r="C63" s="157"/>
      <c r="D63" s="152"/>
      <c r="E63" s="152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</row>
    <row r="64">
      <c r="A64" s="145" t="str">
        <f t="shared" si="2"/>
        <v>понедельник</v>
      </c>
      <c r="B64" s="145" t="str">
        <f t="shared" si="3"/>
        <v>03.03</v>
      </c>
      <c r="C64" s="157"/>
      <c r="D64" s="152"/>
      <c r="E64" s="152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</row>
    <row r="65">
      <c r="A65" s="145" t="str">
        <f t="shared" si="2"/>
        <v>вторник</v>
      </c>
      <c r="B65" s="145" t="str">
        <f t="shared" si="3"/>
        <v>04.03</v>
      </c>
      <c r="C65" s="157"/>
      <c r="D65" s="152"/>
      <c r="E65" s="152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</row>
    <row r="66">
      <c r="A66" s="145" t="str">
        <f t="shared" si="2"/>
        <v>среда</v>
      </c>
      <c r="B66" s="145" t="str">
        <f t="shared" si="3"/>
        <v>05.03</v>
      </c>
      <c r="C66" s="157"/>
      <c r="D66" s="152"/>
      <c r="E66" s="152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</row>
    <row r="67">
      <c r="A67" s="145" t="str">
        <f t="shared" si="2"/>
        <v>четверг</v>
      </c>
      <c r="B67" s="145" t="str">
        <f t="shared" si="3"/>
        <v>06.03</v>
      </c>
      <c r="C67" s="157"/>
      <c r="D67" s="152"/>
      <c r="E67" s="152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</row>
    <row r="68">
      <c r="A68" s="145" t="str">
        <f t="shared" si="2"/>
        <v>пятница</v>
      </c>
      <c r="B68" s="145" t="str">
        <f t="shared" si="3"/>
        <v>07.03</v>
      </c>
      <c r="C68" s="157"/>
      <c r="D68" s="152"/>
      <c r="E68" s="152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</row>
    <row r="69">
      <c r="A69" s="145" t="str">
        <f t="shared" si="2"/>
        <v>суббота</v>
      </c>
      <c r="B69" s="145" t="str">
        <f t="shared" si="3"/>
        <v>08.03</v>
      </c>
      <c r="C69" s="157"/>
      <c r="D69" s="152"/>
      <c r="E69" s="152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</row>
    <row r="70">
      <c r="A70" s="145" t="str">
        <f t="shared" si="2"/>
        <v>воскресенье</v>
      </c>
      <c r="B70" s="145" t="str">
        <f t="shared" si="3"/>
        <v>09.03</v>
      </c>
      <c r="C70" s="157"/>
      <c r="D70" s="152"/>
      <c r="E70" s="152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</row>
    <row r="71">
      <c r="A71" s="145" t="str">
        <f t="shared" si="2"/>
        <v>понедельник</v>
      </c>
      <c r="B71" s="145" t="str">
        <f t="shared" si="3"/>
        <v>10.03</v>
      </c>
      <c r="C71" s="157"/>
      <c r="D71" s="152"/>
      <c r="E71" s="152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</row>
    <row r="72">
      <c r="A72" s="145" t="str">
        <f t="shared" si="2"/>
        <v>вторник</v>
      </c>
      <c r="B72" s="145" t="str">
        <f t="shared" si="3"/>
        <v>11.03</v>
      </c>
      <c r="C72" s="157"/>
      <c r="D72" s="152"/>
      <c r="E72" s="152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</row>
    <row r="73">
      <c r="A73" s="145" t="str">
        <f t="shared" si="2"/>
        <v>среда</v>
      </c>
      <c r="B73" s="145" t="str">
        <f t="shared" si="3"/>
        <v>12.03</v>
      </c>
      <c r="C73" s="157"/>
      <c r="D73" s="152"/>
      <c r="E73" s="152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</row>
    <row r="74">
      <c r="A74" s="145" t="str">
        <f t="shared" si="2"/>
        <v>четверг</v>
      </c>
      <c r="B74" s="145" t="str">
        <f t="shared" si="3"/>
        <v>13.03</v>
      </c>
      <c r="C74" s="157"/>
      <c r="D74" s="152"/>
      <c r="E74" s="152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</row>
    <row r="75">
      <c r="A75" s="145" t="str">
        <f t="shared" si="2"/>
        <v>пятница</v>
      </c>
      <c r="B75" s="145" t="str">
        <f t="shared" si="3"/>
        <v>14.03</v>
      </c>
      <c r="C75" s="157"/>
      <c r="D75" s="152"/>
      <c r="E75" s="152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</row>
    <row r="76">
      <c r="A76" s="145" t="str">
        <f t="shared" si="2"/>
        <v>суббота</v>
      </c>
      <c r="B76" s="145" t="str">
        <f t="shared" si="3"/>
        <v>15.03</v>
      </c>
      <c r="C76" s="157"/>
      <c r="D76" s="152"/>
      <c r="E76" s="152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</row>
    <row r="77">
      <c r="A77" s="145" t="str">
        <f t="shared" si="2"/>
        <v>воскресенье</v>
      </c>
      <c r="B77" s="145" t="str">
        <f t="shared" si="3"/>
        <v>16.03</v>
      </c>
      <c r="C77" s="157"/>
      <c r="D77" s="152"/>
      <c r="E77" s="152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</row>
    <row r="78">
      <c r="A78" s="145" t="str">
        <f t="shared" si="2"/>
        <v>понедельник</v>
      </c>
      <c r="B78" s="145" t="str">
        <f t="shared" si="3"/>
        <v>17.03</v>
      </c>
      <c r="C78" s="157"/>
      <c r="D78" s="152"/>
      <c r="E78" s="152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</row>
    <row r="79">
      <c r="A79" s="145" t="str">
        <f t="shared" si="2"/>
        <v>вторник</v>
      </c>
      <c r="B79" s="145" t="str">
        <f t="shared" si="3"/>
        <v>18.03</v>
      </c>
      <c r="C79" s="157"/>
      <c r="D79" s="152"/>
      <c r="E79" s="152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</row>
    <row r="80">
      <c r="A80" s="145" t="str">
        <f t="shared" si="2"/>
        <v>среда</v>
      </c>
      <c r="B80" s="145" t="str">
        <f t="shared" si="3"/>
        <v>19.03</v>
      </c>
      <c r="C80" s="157"/>
      <c r="D80" s="152"/>
      <c r="E80" s="152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</row>
    <row r="81">
      <c r="A81" s="145" t="str">
        <f t="shared" si="2"/>
        <v>четверг</v>
      </c>
      <c r="B81" s="145" t="str">
        <f t="shared" si="3"/>
        <v>20.03</v>
      </c>
      <c r="C81" s="157"/>
      <c r="D81" s="152"/>
      <c r="E81" s="152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</row>
    <row r="82">
      <c r="A82" s="145" t="str">
        <f t="shared" si="2"/>
        <v>пятница</v>
      </c>
      <c r="B82" s="145" t="str">
        <f t="shared" si="3"/>
        <v>21.03</v>
      </c>
      <c r="C82" s="157"/>
      <c r="D82" s="152"/>
      <c r="E82" s="152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</row>
    <row r="83">
      <c r="A83" s="145" t="str">
        <f t="shared" si="2"/>
        <v>суббота</v>
      </c>
      <c r="B83" s="145" t="str">
        <f t="shared" si="3"/>
        <v>22.03</v>
      </c>
      <c r="C83" s="157"/>
      <c r="D83" s="152"/>
      <c r="E83" s="152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</row>
    <row r="84">
      <c r="A84" s="145" t="str">
        <f t="shared" si="2"/>
        <v>воскресенье</v>
      </c>
      <c r="B84" s="145" t="str">
        <f t="shared" si="3"/>
        <v>23.03</v>
      </c>
      <c r="C84" s="157"/>
      <c r="D84" s="152"/>
      <c r="E84" s="152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</row>
    <row r="85">
      <c r="A85" s="145" t="str">
        <f t="shared" si="2"/>
        <v>понедельник</v>
      </c>
      <c r="B85" s="145" t="str">
        <f t="shared" si="3"/>
        <v>24.03</v>
      </c>
      <c r="C85" s="157"/>
      <c r="D85" s="152"/>
      <c r="E85" s="152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</row>
    <row r="86">
      <c r="A86" s="145" t="str">
        <f t="shared" si="2"/>
        <v>вторник</v>
      </c>
      <c r="B86" s="145" t="str">
        <f t="shared" si="3"/>
        <v>25.03</v>
      </c>
      <c r="C86" s="157"/>
      <c r="D86" s="152"/>
      <c r="E86" s="152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</row>
    <row r="87">
      <c r="A87" s="145" t="str">
        <f t="shared" si="2"/>
        <v>среда</v>
      </c>
      <c r="B87" s="145" t="str">
        <f t="shared" si="3"/>
        <v>26.03</v>
      </c>
      <c r="C87" s="157"/>
      <c r="D87" s="152"/>
      <c r="E87" s="152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</row>
    <row r="88">
      <c r="A88" s="145" t="str">
        <f t="shared" si="2"/>
        <v>четверг</v>
      </c>
      <c r="B88" s="145" t="str">
        <f t="shared" si="3"/>
        <v>27.03</v>
      </c>
      <c r="C88" s="157"/>
      <c r="D88" s="152"/>
      <c r="E88" s="152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</row>
    <row r="89">
      <c r="A89" s="145" t="str">
        <f t="shared" si="2"/>
        <v>пятница</v>
      </c>
      <c r="B89" s="145" t="str">
        <f t="shared" si="3"/>
        <v>28.03</v>
      </c>
      <c r="C89" s="157"/>
      <c r="D89" s="152"/>
      <c r="E89" s="152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</row>
    <row r="90">
      <c r="A90" s="145" t="str">
        <f t="shared" si="2"/>
        <v>суббота</v>
      </c>
      <c r="B90" s="145" t="str">
        <f t="shared" si="3"/>
        <v>29.03</v>
      </c>
      <c r="C90" s="157"/>
      <c r="D90" s="152"/>
      <c r="E90" s="152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</row>
    <row r="91">
      <c r="A91" s="145" t="str">
        <f t="shared" si="2"/>
        <v>воскресенье</v>
      </c>
      <c r="B91" s="145" t="str">
        <f t="shared" si="3"/>
        <v>30.03</v>
      </c>
      <c r="C91" s="157"/>
      <c r="D91" s="152"/>
      <c r="E91" s="152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</row>
    <row r="92">
      <c r="A92" s="145" t="str">
        <f t="shared" si="2"/>
        <v>понедельник</v>
      </c>
      <c r="B92" s="145" t="str">
        <f t="shared" si="3"/>
        <v>31.03</v>
      </c>
      <c r="C92" s="157"/>
      <c r="D92" s="152"/>
      <c r="E92" s="152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</row>
    <row r="93">
      <c r="A93" s="145" t="str">
        <f t="shared" si="2"/>
        <v>вторник</v>
      </c>
      <c r="B93" s="145" t="str">
        <f t="shared" si="3"/>
        <v>01.04</v>
      </c>
      <c r="C93" s="157"/>
      <c r="D93" s="152"/>
      <c r="E93" s="152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</row>
    <row r="94">
      <c r="A94" s="145" t="str">
        <f t="shared" si="2"/>
        <v>среда</v>
      </c>
      <c r="B94" s="145" t="str">
        <f t="shared" si="3"/>
        <v>02.04</v>
      </c>
      <c r="C94" s="157"/>
      <c r="D94" s="152"/>
      <c r="E94" s="152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</row>
    <row r="95">
      <c r="A95" s="145" t="str">
        <f t="shared" si="2"/>
        <v>четверг</v>
      </c>
      <c r="B95" s="145" t="str">
        <f t="shared" si="3"/>
        <v>03.04</v>
      </c>
      <c r="C95" s="157"/>
      <c r="D95" s="152"/>
      <c r="E95" s="152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</row>
    <row r="96">
      <c r="A96" s="145" t="str">
        <f t="shared" si="2"/>
        <v>пятница</v>
      </c>
      <c r="B96" s="145" t="str">
        <f t="shared" si="3"/>
        <v>04.04</v>
      </c>
      <c r="C96" s="158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</row>
    <row r="97">
      <c r="A97" s="145" t="str">
        <f t="shared" si="2"/>
        <v>суббота</v>
      </c>
      <c r="B97" s="145" t="str">
        <f t="shared" si="3"/>
        <v>05.04</v>
      </c>
      <c r="C97" s="158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</row>
    <row r="98">
      <c r="A98" s="145" t="str">
        <f t="shared" si="2"/>
        <v>воскресенье</v>
      </c>
      <c r="B98" s="145" t="str">
        <f t="shared" si="3"/>
        <v>06.04</v>
      </c>
      <c r="C98" s="15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</row>
    <row r="99">
      <c r="A99" s="145" t="str">
        <f t="shared" si="2"/>
        <v>понедельник</v>
      </c>
      <c r="B99" s="145" t="str">
        <f t="shared" si="3"/>
        <v>07.04</v>
      </c>
      <c r="C99" s="157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</row>
    <row r="100">
      <c r="A100" s="145" t="str">
        <f t="shared" si="2"/>
        <v>вторник</v>
      </c>
      <c r="B100" s="145" t="str">
        <f t="shared" si="3"/>
        <v>08.04</v>
      </c>
      <c r="C100" s="157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</row>
    <row r="101">
      <c r="A101" s="145" t="str">
        <f t="shared" si="2"/>
        <v>среда</v>
      </c>
      <c r="B101" s="145" t="str">
        <f t="shared" si="3"/>
        <v>09.04</v>
      </c>
      <c r="C101" s="157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</row>
    <row r="102">
      <c r="A102" s="145" t="str">
        <f t="shared" si="2"/>
        <v>четверг</v>
      </c>
      <c r="B102" s="145" t="str">
        <f t="shared" si="3"/>
        <v>10.04</v>
      </c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</row>
    <row r="103">
      <c r="A103" s="145" t="str">
        <f t="shared" si="2"/>
        <v>пятница</v>
      </c>
      <c r="B103" s="145" t="str">
        <f t="shared" si="3"/>
        <v>11.04</v>
      </c>
      <c r="C103" s="152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</row>
    <row r="104">
      <c r="A104" s="145" t="str">
        <f t="shared" si="2"/>
        <v>суббота</v>
      </c>
      <c r="B104" s="145" t="str">
        <f t="shared" si="3"/>
        <v>12.04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</row>
    <row r="105">
      <c r="A105" s="145" t="str">
        <f t="shared" si="2"/>
        <v>воскресенье</v>
      </c>
      <c r="B105" s="145" t="str">
        <f t="shared" si="3"/>
        <v>13.04</v>
      </c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</row>
    <row r="106">
      <c r="A106" s="145" t="str">
        <f t="shared" si="2"/>
        <v>понедельник</v>
      </c>
      <c r="B106" s="145" t="str">
        <f t="shared" si="3"/>
        <v>14.04</v>
      </c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</row>
    <row r="107">
      <c r="A107" s="145" t="str">
        <f t="shared" si="2"/>
        <v>вторник</v>
      </c>
      <c r="B107" s="145" t="str">
        <f t="shared" si="3"/>
        <v>15.04</v>
      </c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</row>
    <row r="108">
      <c r="A108" s="145" t="str">
        <f t="shared" si="2"/>
        <v>среда</v>
      </c>
      <c r="B108" s="145" t="str">
        <f t="shared" si="3"/>
        <v>16.04</v>
      </c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</row>
    <row r="109">
      <c r="A109" s="145" t="str">
        <f t="shared" si="2"/>
        <v>четверг</v>
      </c>
      <c r="B109" s="145" t="str">
        <f t="shared" si="3"/>
        <v>17.04</v>
      </c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</row>
    <row r="110">
      <c r="A110" s="145" t="str">
        <f t="shared" si="2"/>
        <v>пятница</v>
      </c>
      <c r="B110" s="145" t="str">
        <f t="shared" si="3"/>
        <v>18.04</v>
      </c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</row>
    <row r="111">
      <c r="A111" s="145" t="str">
        <f t="shared" si="2"/>
        <v>суббота</v>
      </c>
      <c r="B111" s="145" t="str">
        <f t="shared" si="3"/>
        <v>19.04</v>
      </c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</row>
    <row r="112">
      <c r="A112" s="145" t="str">
        <f t="shared" si="2"/>
        <v>воскресенье</v>
      </c>
      <c r="B112" s="145" t="str">
        <f t="shared" si="3"/>
        <v>20.04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</row>
    <row r="113">
      <c r="A113" s="145" t="str">
        <f t="shared" si="2"/>
        <v>понедельник</v>
      </c>
      <c r="B113" s="145" t="str">
        <f t="shared" si="3"/>
        <v>21.04</v>
      </c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</row>
    <row r="114">
      <c r="A114" s="145" t="str">
        <f t="shared" si="2"/>
        <v>вторник</v>
      </c>
      <c r="B114" s="145" t="str">
        <f t="shared" si="3"/>
        <v>22.04</v>
      </c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</row>
    <row r="115">
      <c r="A115" s="145" t="str">
        <f t="shared" si="2"/>
        <v>среда</v>
      </c>
      <c r="B115" s="145" t="str">
        <f t="shared" si="3"/>
        <v>23.04</v>
      </c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</row>
    <row r="116">
      <c r="A116" s="145" t="str">
        <f t="shared" si="2"/>
        <v>четверг</v>
      </c>
      <c r="B116" s="145" t="str">
        <f t="shared" si="3"/>
        <v>24.04</v>
      </c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</row>
    <row r="117">
      <c r="A117" s="145" t="str">
        <f t="shared" si="2"/>
        <v>пятница</v>
      </c>
      <c r="B117" s="145" t="str">
        <f t="shared" si="3"/>
        <v>25.04</v>
      </c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</row>
    <row r="118">
      <c r="A118" s="145" t="str">
        <f t="shared" si="2"/>
        <v>суббота</v>
      </c>
      <c r="B118" s="145" t="str">
        <f t="shared" si="3"/>
        <v>26.04</v>
      </c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</row>
    <row r="119">
      <c r="A119" s="145" t="str">
        <f t="shared" si="2"/>
        <v>воскресенье</v>
      </c>
      <c r="B119" s="145" t="str">
        <f t="shared" si="3"/>
        <v>27.04</v>
      </c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</row>
    <row r="120">
      <c r="A120" s="145" t="str">
        <f t="shared" si="2"/>
        <v>понедельник</v>
      </c>
      <c r="B120" s="145" t="str">
        <f t="shared" si="3"/>
        <v>28.04</v>
      </c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</row>
    <row r="121">
      <c r="A121" s="145" t="str">
        <f t="shared" si="2"/>
        <v>вторник</v>
      </c>
      <c r="B121" s="145" t="str">
        <f t="shared" si="3"/>
        <v>29.04</v>
      </c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</row>
    <row r="122">
      <c r="A122" s="145" t="str">
        <f t="shared" si="2"/>
        <v>среда</v>
      </c>
      <c r="B122" s="145" t="str">
        <f t="shared" si="3"/>
        <v>30.04</v>
      </c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</row>
    <row r="123">
      <c r="A123" s="145" t="str">
        <f t="shared" si="2"/>
        <v>четверг</v>
      </c>
      <c r="B123" s="145" t="str">
        <f t="shared" si="3"/>
        <v>01.05</v>
      </c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</row>
    <row r="124">
      <c r="A124" s="145" t="str">
        <f t="shared" si="2"/>
        <v>пятница</v>
      </c>
      <c r="B124" s="145" t="str">
        <f t="shared" si="3"/>
        <v>02.05</v>
      </c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</row>
    <row r="125">
      <c r="A125" s="145" t="str">
        <f t="shared" si="2"/>
        <v>суббота</v>
      </c>
      <c r="B125" s="145" t="str">
        <f t="shared" si="3"/>
        <v>03.05</v>
      </c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</row>
    <row r="126">
      <c r="A126" s="145" t="str">
        <f t="shared" si="2"/>
        <v>воскресенье</v>
      </c>
      <c r="B126" s="145" t="str">
        <f t="shared" si="3"/>
        <v>04.05</v>
      </c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</row>
    <row r="127">
      <c r="A127" s="145" t="str">
        <f t="shared" si="2"/>
        <v>понедельник</v>
      </c>
      <c r="B127" s="145" t="str">
        <f t="shared" si="3"/>
        <v>05.05</v>
      </c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</row>
    <row r="128">
      <c r="A128" s="145" t="str">
        <f t="shared" si="2"/>
        <v>вторник</v>
      </c>
      <c r="B128" s="145" t="str">
        <f t="shared" si="3"/>
        <v>06.05</v>
      </c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</row>
    <row r="129">
      <c r="A129" s="145" t="str">
        <f t="shared" si="2"/>
        <v>среда</v>
      </c>
      <c r="B129" s="145" t="str">
        <f t="shared" si="3"/>
        <v>07.05</v>
      </c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</row>
    <row r="130">
      <c r="A130" s="145" t="str">
        <f t="shared" si="2"/>
        <v>четверг</v>
      </c>
      <c r="B130" s="145" t="str">
        <f t="shared" si="3"/>
        <v>08.05</v>
      </c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</row>
    <row r="131">
      <c r="A131" s="145" t="str">
        <f t="shared" si="2"/>
        <v>пятница</v>
      </c>
      <c r="B131" s="145" t="str">
        <f t="shared" si="3"/>
        <v>09.05</v>
      </c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</row>
    <row r="132">
      <c r="A132" s="145" t="str">
        <f t="shared" si="2"/>
        <v>суббота</v>
      </c>
      <c r="B132" s="145" t="str">
        <f t="shared" si="3"/>
        <v>10.05</v>
      </c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</row>
    <row r="133">
      <c r="A133" s="145" t="str">
        <f t="shared" si="2"/>
        <v>воскресенье</v>
      </c>
      <c r="B133" s="145" t="str">
        <f t="shared" si="3"/>
        <v>11.05</v>
      </c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</row>
    <row r="134">
      <c r="A134" s="145" t="str">
        <f t="shared" si="2"/>
        <v>понедельник</v>
      </c>
      <c r="B134" s="145" t="str">
        <f t="shared" si="3"/>
        <v>12.05</v>
      </c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</row>
    <row r="135">
      <c r="A135" s="145" t="str">
        <f t="shared" si="2"/>
        <v>вторник</v>
      </c>
      <c r="B135" s="145" t="str">
        <f t="shared" si="3"/>
        <v>13.05</v>
      </c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</row>
    <row r="136">
      <c r="A136" s="145" t="str">
        <f t="shared" si="2"/>
        <v>среда</v>
      </c>
      <c r="B136" s="145" t="str">
        <f t="shared" si="3"/>
        <v>14.05</v>
      </c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</row>
    <row r="137">
      <c r="A137" s="145" t="str">
        <f t="shared" si="2"/>
        <v>четверг</v>
      </c>
      <c r="B137" s="145" t="str">
        <f t="shared" si="3"/>
        <v>15.05</v>
      </c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</row>
    <row r="138">
      <c r="A138" s="145" t="str">
        <f t="shared" si="2"/>
        <v>пятница</v>
      </c>
      <c r="B138" s="145" t="str">
        <f t="shared" si="3"/>
        <v>16.05</v>
      </c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</row>
    <row r="139">
      <c r="A139" s="145" t="str">
        <f t="shared" si="2"/>
        <v>суббота</v>
      </c>
      <c r="B139" s="145" t="str">
        <f t="shared" si="3"/>
        <v>17.05</v>
      </c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</row>
    <row r="140">
      <c r="A140" s="145" t="str">
        <f t="shared" si="2"/>
        <v>воскресенье</v>
      </c>
      <c r="B140" s="145" t="str">
        <f t="shared" si="3"/>
        <v>18.05</v>
      </c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</row>
    <row r="141">
      <c r="A141" s="145" t="str">
        <f t="shared" si="2"/>
        <v>понедельник</v>
      </c>
      <c r="B141" s="145" t="str">
        <f t="shared" si="3"/>
        <v>19.05</v>
      </c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</row>
    <row r="142">
      <c r="A142" s="145" t="str">
        <f t="shared" si="2"/>
        <v>вторник</v>
      </c>
      <c r="B142" s="145" t="str">
        <f t="shared" si="3"/>
        <v>20.05</v>
      </c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</row>
    <row r="143">
      <c r="A143" s="145" t="str">
        <f t="shared" si="2"/>
        <v>среда</v>
      </c>
      <c r="B143" s="145" t="str">
        <f t="shared" si="3"/>
        <v>21.05</v>
      </c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</row>
    <row r="144">
      <c r="A144" s="145" t="str">
        <f t="shared" si="2"/>
        <v>четверг</v>
      </c>
      <c r="B144" s="145" t="str">
        <f t="shared" si="3"/>
        <v>22.05</v>
      </c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</row>
    <row r="145">
      <c r="A145" s="145" t="str">
        <f t="shared" si="2"/>
        <v>пятница</v>
      </c>
      <c r="B145" s="145" t="str">
        <f t="shared" si="3"/>
        <v>23.05</v>
      </c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</row>
    <row r="146">
      <c r="A146" s="145" t="str">
        <f t="shared" si="2"/>
        <v>суббота</v>
      </c>
      <c r="B146" s="145" t="str">
        <f t="shared" si="3"/>
        <v>24.05</v>
      </c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</row>
    <row r="147">
      <c r="A147" s="145" t="str">
        <f t="shared" si="2"/>
        <v>воскресенье</v>
      </c>
      <c r="B147" s="145" t="str">
        <f t="shared" si="3"/>
        <v>25.05</v>
      </c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</row>
    <row r="148">
      <c r="A148" s="145" t="str">
        <f t="shared" si="2"/>
        <v>понедельник</v>
      </c>
      <c r="B148" s="145" t="str">
        <f t="shared" si="3"/>
        <v>26.05</v>
      </c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</row>
    <row r="149">
      <c r="A149" s="145" t="str">
        <f t="shared" si="2"/>
        <v>вторник</v>
      </c>
      <c r="B149" s="145" t="str">
        <f t="shared" si="3"/>
        <v>27.05</v>
      </c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</row>
    <row r="150">
      <c r="A150" s="145" t="str">
        <f t="shared" si="2"/>
        <v>среда</v>
      </c>
      <c r="B150" s="145" t="str">
        <f t="shared" si="3"/>
        <v>28.05</v>
      </c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</row>
    <row r="151">
      <c r="A151" s="145" t="str">
        <f t="shared" si="2"/>
        <v>четверг</v>
      </c>
      <c r="B151" s="145" t="str">
        <f t="shared" si="3"/>
        <v>29.05</v>
      </c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</row>
    <row r="152">
      <c r="A152" s="145" t="str">
        <f t="shared" si="2"/>
        <v>пятница</v>
      </c>
      <c r="B152" s="145" t="str">
        <f t="shared" si="3"/>
        <v>30.05</v>
      </c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</row>
    <row r="153">
      <c r="A153" s="145" t="str">
        <f t="shared" si="2"/>
        <v>суббота</v>
      </c>
      <c r="B153" s="145" t="str">
        <f t="shared" si="3"/>
        <v>31.05</v>
      </c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</row>
    <row r="154">
      <c r="A154" s="145" t="str">
        <f t="shared" si="2"/>
        <v>воскресенье</v>
      </c>
      <c r="B154" s="145" t="str">
        <f t="shared" si="3"/>
        <v>01.06</v>
      </c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</row>
    <row r="155">
      <c r="A155" s="145" t="str">
        <f t="shared" si="2"/>
        <v>понедельник</v>
      </c>
      <c r="B155" s="145" t="str">
        <f t="shared" si="3"/>
        <v>02.06</v>
      </c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</row>
    <row r="156">
      <c r="A156" s="145" t="str">
        <f t="shared" si="2"/>
        <v>вторник</v>
      </c>
      <c r="B156" s="145" t="str">
        <f t="shared" si="3"/>
        <v>03.06</v>
      </c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</row>
    <row r="157">
      <c r="A157" s="145" t="str">
        <f t="shared" si="2"/>
        <v>среда</v>
      </c>
      <c r="B157" s="145" t="str">
        <f t="shared" si="3"/>
        <v>04.06</v>
      </c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</row>
    <row r="158">
      <c r="A158" s="145" t="str">
        <f t="shared" si="2"/>
        <v>четверг</v>
      </c>
      <c r="B158" s="145" t="str">
        <f t="shared" si="3"/>
        <v>05.06</v>
      </c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</row>
    <row r="159">
      <c r="A159" s="145" t="str">
        <f t="shared" si="2"/>
        <v>пятница</v>
      </c>
      <c r="B159" s="145" t="str">
        <f t="shared" si="3"/>
        <v>06.06</v>
      </c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</row>
    <row r="160">
      <c r="A160" s="145" t="str">
        <f t="shared" si="2"/>
        <v>суббота</v>
      </c>
      <c r="B160" s="145" t="str">
        <f t="shared" si="3"/>
        <v>07.06</v>
      </c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</row>
    <row r="161">
      <c r="A161" s="145" t="str">
        <f t="shared" si="2"/>
        <v>воскресенье</v>
      </c>
      <c r="B161" s="145" t="str">
        <f t="shared" si="3"/>
        <v>08.06</v>
      </c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</row>
    <row r="162">
      <c r="A162" s="145" t="str">
        <f t="shared" si="2"/>
        <v>понедельник</v>
      </c>
      <c r="B162" s="145" t="str">
        <f t="shared" si="3"/>
        <v>09.06</v>
      </c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</row>
    <row r="163">
      <c r="A163" s="145" t="str">
        <f t="shared" si="2"/>
        <v>вторник</v>
      </c>
      <c r="B163" s="145" t="str">
        <f t="shared" si="3"/>
        <v>10.06</v>
      </c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</row>
    <row r="164">
      <c r="A164" s="145" t="str">
        <f t="shared" si="2"/>
        <v>среда</v>
      </c>
      <c r="B164" s="145" t="str">
        <f t="shared" si="3"/>
        <v>11.06</v>
      </c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</row>
    <row r="165">
      <c r="A165" s="145" t="str">
        <f t="shared" si="2"/>
        <v>четверг</v>
      </c>
      <c r="B165" s="145" t="str">
        <f t="shared" si="3"/>
        <v>12.06</v>
      </c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</row>
    <row r="166">
      <c r="A166" s="145" t="str">
        <f t="shared" si="2"/>
        <v>пятница</v>
      </c>
      <c r="B166" s="145" t="str">
        <f t="shared" si="3"/>
        <v>13.06</v>
      </c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</row>
    <row r="167">
      <c r="A167" s="145" t="str">
        <f t="shared" si="2"/>
        <v>суббота</v>
      </c>
      <c r="B167" s="145" t="str">
        <f t="shared" si="3"/>
        <v>14.06</v>
      </c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</row>
    <row r="168">
      <c r="A168" s="145" t="str">
        <f t="shared" si="2"/>
        <v>воскресенье</v>
      </c>
      <c r="B168" s="145" t="str">
        <f t="shared" si="3"/>
        <v>15.06</v>
      </c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</row>
    <row r="169">
      <c r="A169" s="145" t="str">
        <f t="shared" si="2"/>
        <v>понедельник</v>
      </c>
      <c r="B169" s="145" t="str">
        <f t="shared" si="3"/>
        <v>16.06</v>
      </c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</row>
    <row r="170">
      <c r="A170" s="145" t="str">
        <f t="shared" si="2"/>
        <v>вторник</v>
      </c>
      <c r="B170" s="145" t="str">
        <f t="shared" si="3"/>
        <v>17.06</v>
      </c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</row>
    <row r="171">
      <c r="A171" s="145" t="str">
        <f t="shared" si="2"/>
        <v>среда</v>
      </c>
      <c r="B171" s="145" t="str">
        <f t="shared" si="3"/>
        <v>18.06</v>
      </c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</row>
    <row r="172">
      <c r="A172" s="145" t="str">
        <f t="shared" si="2"/>
        <v>четверг</v>
      </c>
      <c r="B172" s="145" t="str">
        <f t="shared" si="3"/>
        <v>19.06</v>
      </c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</row>
    <row r="173">
      <c r="A173" s="145" t="str">
        <f t="shared" si="2"/>
        <v>пятница</v>
      </c>
      <c r="B173" s="145" t="str">
        <f t="shared" si="3"/>
        <v>20.06</v>
      </c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</row>
    <row r="174">
      <c r="A174" s="145" t="str">
        <f t="shared" si="2"/>
        <v>суббота</v>
      </c>
      <c r="B174" s="145" t="str">
        <f t="shared" si="3"/>
        <v>21.06</v>
      </c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</row>
    <row r="175">
      <c r="A175" s="145" t="str">
        <f t="shared" si="2"/>
        <v>воскресенье</v>
      </c>
      <c r="B175" s="145" t="str">
        <f t="shared" si="3"/>
        <v>22.06</v>
      </c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</row>
    <row r="176">
      <c r="A176" s="145" t="str">
        <f t="shared" si="2"/>
        <v>понедельник</v>
      </c>
      <c r="B176" s="145" t="str">
        <f t="shared" si="3"/>
        <v>23.06</v>
      </c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</row>
    <row r="177">
      <c r="A177" s="145" t="str">
        <f t="shared" si="2"/>
        <v>вторник</v>
      </c>
      <c r="B177" s="145" t="str">
        <f t="shared" si="3"/>
        <v>24.06</v>
      </c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</row>
    <row r="178">
      <c r="A178" s="145" t="str">
        <f t="shared" si="2"/>
        <v>среда</v>
      </c>
      <c r="B178" s="145" t="str">
        <f t="shared" si="3"/>
        <v>25.06</v>
      </c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</row>
    <row r="179">
      <c r="A179" s="145" t="str">
        <f t="shared" si="2"/>
        <v>четверг</v>
      </c>
      <c r="B179" s="145" t="str">
        <f t="shared" si="3"/>
        <v>26.06</v>
      </c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</row>
    <row r="180">
      <c r="A180" s="145" t="str">
        <f t="shared" si="2"/>
        <v>пятница</v>
      </c>
      <c r="B180" s="145" t="str">
        <f t="shared" si="3"/>
        <v>27.06</v>
      </c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</row>
    <row r="181">
      <c r="A181" s="145" t="str">
        <f t="shared" si="2"/>
        <v>суббота</v>
      </c>
      <c r="B181" s="145" t="str">
        <f t="shared" si="3"/>
        <v>28.06</v>
      </c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</row>
    <row r="182">
      <c r="A182" s="145" t="str">
        <f t="shared" si="2"/>
        <v>воскресенье</v>
      </c>
      <c r="B182" s="145" t="str">
        <f t="shared" si="3"/>
        <v>29.06</v>
      </c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</row>
    <row r="183">
      <c r="A183" s="145" t="str">
        <f t="shared" si="2"/>
        <v>понедельник</v>
      </c>
      <c r="B183" s="145" t="str">
        <f t="shared" si="3"/>
        <v>30.06</v>
      </c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</row>
    <row r="184">
      <c r="A184" s="145" t="str">
        <f t="shared" si="2"/>
        <v>вторник</v>
      </c>
      <c r="B184" s="145" t="str">
        <f t="shared" si="3"/>
        <v>01.07</v>
      </c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</row>
    <row r="185">
      <c r="A185" s="145" t="str">
        <f t="shared" si="2"/>
        <v>среда</v>
      </c>
      <c r="B185" s="145" t="str">
        <f t="shared" si="3"/>
        <v>02.07</v>
      </c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</row>
    <row r="186">
      <c r="A186" s="145" t="str">
        <f t="shared" si="2"/>
        <v>четверг</v>
      </c>
      <c r="B186" s="145" t="str">
        <f t="shared" si="3"/>
        <v>03.07</v>
      </c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</row>
    <row r="187">
      <c r="A187" s="145" t="str">
        <f t="shared" si="2"/>
        <v>пятница</v>
      </c>
      <c r="B187" s="145" t="str">
        <f t="shared" si="3"/>
        <v>04.07</v>
      </c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</row>
    <row r="188">
      <c r="A188" s="145" t="str">
        <f t="shared" si="2"/>
        <v>суббота</v>
      </c>
      <c r="B188" s="145" t="str">
        <f t="shared" si="3"/>
        <v>05.07</v>
      </c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</row>
    <row r="189">
      <c r="A189" s="145" t="str">
        <f t="shared" si="2"/>
        <v>воскресенье</v>
      </c>
      <c r="B189" s="145" t="str">
        <f t="shared" si="3"/>
        <v>06.07</v>
      </c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</row>
    <row r="190">
      <c r="A190" s="145" t="str">
        <f t="shared" si="2"/>
        <v>понедельник</v>
      </c>
      <c r="B190" s="145" t="str">
        <f t="shared" si="3"/>
        <v>07.07</v>
      </c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</row>
    <row r="191">
      <c r="A191" s="145" t="str">
        <f t="shared" si="2"/>
        <v>вторник</v>
      </c>
      <c r="B191" s="145" t="str">
        <f t="shared" si="3"/>
        <v>08.07</v>
      </c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</row>
    <row r="192">
      <c r="A192" s="145" t="str">
        <f t="shared" si="2"/>
        <v>среда</v>
      </c>
      <c r="B192" s="145" t="str">
        <f t="shared" si="3"/>
        <v>09.07</v>
      </c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</row>
    <row r="193">
      <c r="A193" s="145" t="str">
        <f t="shared" si="2"/>
        <v>четверг</v>
      </c>
      <c r="B193" s="145" t="str">
        <f t="shared" si="3"/>
        <v>10.07</v>
      </c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</row>
    <row r="194">
      <c r="A194" s="145" t="str">
        <f t="shared" si="2"/>
        <v>пятница</v>
      </c>
      <c r="B194" s="145" t="str">
        <f t="shared" si="3"/>
        <v>11.07</v>
      </c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</row>
    <row r="195">
      <c r="A195" s="145" t="str">
        <f t="shared" si="2"/>
        <v>суббота</v>
      </c>
      <c r="B195" s="145" t="str">
        <f t="shared" si="3"/>
        <v>12.07</v>
      </c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</row>
    <row r="196">
      <c r="A196" s="145" t="str">
        <f t="shared" si="2"/>
        <v>воскресенье</v>
      </c>
      <c r="B196" s="145" t="str">
        <f t="shared" si="3"/>
        <v>13.07</v>
      </c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</row>
    <row r="197">
      <c r="A197" s="145" t="str">
        <f t="shared" si="2"/>
        <v>понедельник</v>
      </c>
      <c r="B197" s="145" t="str">
        <f t="shared" si="3"/>
        <v>14.07</v>
      </c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</row>
    <row r="198">
      <c r="A198" s="145" t="str">
        <f t="shared" si="2"/>
        <v>вторник</v>
      </c>
      <c r="B198" s="145" t="str">
        <f t="shared" si="3"/>
        <v>15.07</v>
      </c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</row>
    <row r="199">
      <c r="A199" s="145" t="str">
        <f t="shared" si="2"/>
        <v>среда</v>
      </c>
      <c r="B199" s="145" t="str">
        <f t="shared" si="3"/>
        <v>16.07</v>
      </c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</row>
    <row r="200">
      <c r="A200" s="145" t="str">
        <f t="shared" si="2"/>
        <v>четверг</v>
      </c>
      <c r="B200" s="145" t="str">
        <f t="shared" si="3"/>
        <v>17.07</v>
      </c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</row>
    <row r="201">
      <c r="A201" s="145" t="str">
        <f t="shared" si="2"/>
        <v>пятница</v>
      </c>
      <c r="B201" s="145" t="str">
        <f t="shared" si="3"/>
        <v>18.07</v>
      </c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</row>
    <row r="202">
      <c r="A202" s="145" t="str">
        <f t="shared" si="2"/>
        <v>суббота</v>
      </c>
      <c r="B202" s="145" t="str">
        <f t="shared" si="3"/>
        <v>19.07</v>
      </c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</row>
    <row r="203">
      <c r="A203" s="145" t="str">
        <f t="shared" si="2"/>
        <v>воскресенье</v>
      </c>
      <c r="B203" s="145" t="str">
        <f t="shared" si="3"/>
        <v>20.07</v>
      </c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</row>
    <row r="204">
      <c r="A204" s="145" t="str">
        <f t="shared" si="2"/>
        <v>понедельник</v>
      </c>
      <c r="B204" s="145" t="str">
        <f t="shared" si="3"/>
        <v>21.07</v>
      </c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</row>
    <row r="205">
      <c r="A205" s="145" t="str">
        <f t="shared" si="2"/>
        <v>вторник</v>
      </c>
      <c r="B205" s="145" t="str">
        <f t="shared" si="3"/>
        <v>22.07</v>
      </c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</row>
    <row r="206">
      <c r="A206" s="145" t="str">
        <f t="shared" si="2"/>
        <v>среда</v>
      </c>
      <c r="B206" s="145" t="str">
        <f t="shared" si="3"/>
        <v>23.07</v>
      </c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</row>
    <row r="207">
      <c r="A207" s="145" t="str">
        <f t="shared" si="2"/>
        <v>четверг</v>
      </c>
      <c r="B207" s="145" t="str">
        <f t="shared" si="3"/>
        <v>24.07</v>
      </c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</row>
    <row r="208">
      <c r="A208" s="145" t="str">
        <f t="shared" si="2"/>
        <v>пятница</v>
      </c>
      <c r="B208" s="145" t="str">
        <f t="shared" si="3"/>
        <v>25.07</v>
      </c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</row>
    <row r="209">
      <c r="A209" s="145" t="str">
        <f t="shared" si="2"/>
        <v>суббота</v>
      </c>
      <c r="B209" s="145" t="str">
        <f t="shared" si="3"/>
        <v>26.07</v>
      </c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</row>
    <row r="210">
      <c r="A210" s="145" t="str">
        <f t="shared" si="2"/>
        <v>воскресенье</v>
      </c>
      <c r="B210" s="145" t="str">
        <f t="shared" si="3"/>
        <v>27.07</v>
      </c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</row>
    <row r="211">
      <c r="A211" s="145" t="str">
        <f t="shared" si="2"/>
        <v>понедельник</v>
      </c>
      <c r="B211" s="145" t="str">
        <f t="shared" si="3"/>
        <v>28.07</v>
      </c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</row>
    <row r="212">
      <c r="A212" s="145" t="str">
        <f t="shared" si="2"/>
        <v>вторник</v>
      </c>
      <c r="B212" s="145" t="str">
        <f t="shared" si="3"/>
        <v>29.07</v>
      </c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</row>
    <row r="213">
      <c r="A213" s="145" t="str">
        <f t="shared" si="2"/>
        <v>среда</v>
      </c>
      <c r="B213" s="145" t="str">
        <f t="shared" si="3"/>
        <v>30.07</v>
      </c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</row>
    <row r="214">
      <c r="A214" s="145" t="str">
        <f t="shared" si="2"/>
        <v>четверг</v>
      </c>
      <c r="B214" s="145" t="str">
        <f t="shared" si="3"/>
        <v>31.07</v>
      </c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</row>
    <row r="215">
      <c r="A215" s="145" t="str">
        <f t="shared" si="2"/>
        <v>пятница</v>
      </c>
      <c r="B215" s="145" t="str">
        <f t="shared" si="3"/>
        <v>01.08</v>
      </c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</row>
    <row r="216">
      <c r="A216" s="145" t="str">
        <f t="shared" si="2"/>
        <v>суббота</v>
      </c>
      <c r="B216" s="145" t="str">
        <f t="shared" si="3"/>
        <v>02.08</v>
      </c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</row>
    <row r="217">
      <c r="A217" s="145" t="str">
        <f t="shared" si="2"/>
        <v>воскресенье</v>
      </c>
      <c r="B217" s="145" t="str">
        <f t="shared" si="3"/>
        <v>03.08</v>
      </c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</row>
    <row r="218">
      <c r="A218" s="145" t="str">
        <f t="shared" si="2"/>
        <v>понедельник</v>
      </c>
      <c r="B218" s="145" t="str">
        <f t="shared" si="3"/>
        <v>04.08</v>
      </c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</row>
    <row r="219">
      <c r="A219" s="145" t="str">
        <f t="shared" si="2"/>
        <v>вторник</v>
      </c>
      <c r="B219" s="145" t="str">
        <f t="shared" si="3"/>
        <v>05.08</v>
      </c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</row>
    <row r="220">
      <c r="A220" s="145" t="str">
        <f t="shared" si="2"/>
        <v>среда</v>
      </c>
      <c r="B220" s="145" t="str">
        <f t="shared" si="3"/>
        <v>06.08</v>
      </c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</row>
    <row r="221">
      <c r="A221" s="145" t="str">
        <f t="shared" si="2"/>
        <v>четверг</v>
      </c>
      <c r="B221" s="145" t="str">
        <f t="shared" si="3"/>
        <v>07.08</v>
      </c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</row>
    <row r="222">
      <c r="A222" s="145" t="str">
        <f t="shared" si="2"/>
        <v>пятница</v>
      </c>
      <c r="B222" s="145" t="str">
        <f t="shared" si="3"/>
        <v>08.08</v>
      </c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</row>
    <row r="223">
      <c r="A223" s="145" t="str">
        <f t="shared" si="2"/>
        <v>суббота</v>
      </c>
      <c r="B223" s="145" t="str">
        <f t="shared" si="3"/>
        <v>09.08</v>
      </c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</row>
    <row r="224">
      <c r="A224" s="145" t="str">
        <f t="shared" si="2"/>
        <v>воскресенье</v>
      </c>
      <c r="B224" s="145" t="str">
        <f t="shared" si="3"/>
        <v>10.08</v>
      </c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</row>
    <row r="225">
      <c r="A225" s="145" t="str">
        <f t="shared" si="2"/>
        <v>понедельник</v>
      </c>
      <c r="B225" s="145" t="str">
        <f t="shared" si="3"/>
        <v>11.08</v>
      </c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</row>
    <row r="226">
      <c r="A226" s="145" t="str">
        <f t="shared" si="2"/>
        <v>вторник</v>
      </c>
      <c r="B226" s="145" t="str">
        <f t="shared" si="3"/>
        <v>12.08</v>
      </c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</row>
    <row r="227">
      <c r="A227" s="145" t="str">
        <f t="shared" si="2"/>
        <v>среда</v>
      </c>
      <c r="B227" s="145" t="str">
        <f t="shared" si="3"/>
        <v>13.08</v>
      </c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</row>
    <row r="228">
      <c r="A228" s="145" t="str">
        <f t="shared" si="2"/>
        <v>четверг</v>
      </c>
      <c r="B228" s="145" t="str">
        <f t="shared" si="3"/>
        <v>14.08</v>
      </c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</row>
    <row r="229">
      <c r="A229" s="145" t="str">
        <f t="shared" si="2"/>
        <v>пятница</v>
      </c>
      <c r="B229" s="145" t="str">
        <f t="shared" si="3"/>
        <v>15.08</v>
      </c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>
      <c r="A230" s="145" t="str">
        <f t="shared" si="2"/>
        <v>суббота</v>
      </c>
      <c r="B230" s="145" t="str">
        <f t="shared" si="3"/>
        <v>16.08</v>
      </c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>
      <c r="A231" s="145" t="str">
        <f t="shared" si="2"/>
        <v>воскресенье</v>
      </c>
      <c r="B231" s="145" t="str">
        <f t="shared" si="3"/>
        <v>17.08</v>
      </c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>
      <c r="A232" s="145" t="str">
        <f t="shared" si="2"/>
        <v>понедельник</v>
      </c>
      <c r="B232" s="145" t="str">
        <f t="shared" si="3"/>
        <v>18.08</v>
      </c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>
      <c r="A233" s="145" t="str">
        <f t="shared" si="2"/>
        <v>вторник</v>
      </c>
      <c r="B233" s="145" t="str">
        <f t="shared" si="3"/>
        <v>19.08</v>
      </c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>
      <c r="A234" s="145" t="str">
        <f t="shared" si="2"/>
        <v>среда</v>
      </c>
      <c r="B234" s="145" t="str">
        <f t="shared" si="3"/>
        <v>20.08</v>
      </c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</row>
    <row r="235">
      <c r="A235" s="145" t="str">
        <f t="shared" si="2"/>
        <v>четверг</v>
      </c>
      <c r="B235" s="145" t="str">
        <f t="shared" si="3"/>
        <v>21.08</v>
      </c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</row>
    <row r="236">
      <c r="A236" s="145" t="str">
        <f t="shared" si="2"/>
        <v>пятница</v>
      </c>
      <c r="B236" s="145" t="str">
        <f t="shared" si="3"/>
        <v>22.08</v>
      </c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</row>
    <row r="237">
      <c r="A237" s="145" t="str">
        <f t="shared" si="2"/>
        <v>суббота</v>
      </c>
      <c r="B237" s="145" t="str">
        <f t="shared" si="3"/>
        <v>23.08</v>
      </c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</row>
    <row r="238">
      <c r="A238" s="145" t="str">
        <f t="shared" si="2"/>
        <v>воскресенье</v>
      </c>
      <c r="B238" s="145" t="str">
        <f t="shared" si="3"/>
        <v>24.08</v>
      </c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</row>
    <row r="239">
      <c r="A239" s="145" t="str">
        <f t="shared" si="2"/>
        <v>понедельник</v>
      </c>
      <c r="B239" s="145" t="str">
        <f t="shared" si="3"/>
        <v>25.08</v>
      </c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</row>
    <row r="240">
      <c r="A240" s="145" t="str">
        <f t="shared" si="2"/>
        <v>вторник</v>
      </c>
      <c r="B240" s="145" t="str">
        <f t="shared" si="3"/>
        <v>26.08</v>
      </c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</row>
    <row r="241">
      <c r="A241" s="145" t="str">
        <f t="shared" si="2"/>
        <v>среда</v>
      </c>
      <c r="B241" s="145" t="str">
        <f t="shared" si="3"/>
        <v>27.08</v>
      </c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</row>
    <row r="242">
      <c r="A242" s="145" t="str">
        <f t="shared" si="2"/>
        <v>четверг</v>
      </c>
      <c r="B242" s="145" t="str">
        <f t="shared" si="3"/>
        <v>28.08</v>
      </c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</row>
    <row r="243">
      <c r="A243" s="145" t="str">
        <f t="shared" si="2"/>
        <v>пятница</v>
      </c>
      <c r="B243" s="145" t="str">
        <f t="shared" si="3"/>
        <v>29.08</v>
      </c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</row>
    <row r="244">
      <c r="A244" s="145" t="str">
        <f t="shared" si="2"/>
        <v>суббота</v>
      </c>
      <c r="B244" s="145" t="str">
        <f t="shared" si="3"/>
        <v>30.08</v>
      </c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</row>
    <row r="245">
      <c r="A245" s="145" t="str">
        <f t="shared" si="2"/>
        <v>воскресенье</v>
      </c>
      <c r="B245" s="145" t="str">
        <f t="shared" si="3"/>
        <v>31.08</v>
      </c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</row>
    <row r="246">
      <c r="A246" s="145" t="str">
        <f t="shared" si="2"/>
        <v>понедельник</v>
      </c>
      <c r="B246" s="145" t="str">
        <f t="shared" si="3"/>
        <v>01.09</v>
      </c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</row>
    <row r="247">
      <c r="A247" s="145" t="str">
        <f t="shared" si="2"/>
        <v>вторник</v>
      </c>
      <c r="B247" s="145" t="str">
        <f t="shared" si="3"/>
        <v>02.09</v>
      </c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</row>
    <row r="248">
      <c r="A248" s="145" t="str">
        <f t="shared" si="2"/>
        <v>среда</v>
      </c>
      <c r="B248" s="145" t="str">
        <f t="shared" si="3"/>
        <v>03.09</v>
      </c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</row>
    <row r="249">
      <c r="A249" s="145" t="str">
        <f t="shared" si="2"/>
        <v>четверг</v>
      </c>
      <c r="B249" s="145" t="str">
        <f t="shared" si="3"/>
        <v>04.09</v>
      </c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</row>
    <row r="250">
      <c r="A250" s="145" t="str">
        <f t="shared" si="2"/>
        <v>пятница</v>
      </c>
      <c r="B250" s="145" t="str">
        <f t="shared" si="3"/>
        <v>05.09</v>
      </c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</row>
    <row r="251">
      <c r="A251" s="145" t="str">
        <f t="shared" si="2"/>
        <v>суббота</v>
      </c>
      <c r="B251" s="145" t="str">
        <f t="shared" si="3"/>
        <v>06.09</v>
      </c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</row>
    <row r="252">
      <c r="A252" s="145" t="str">
        <f t="shared" si="2"/>
        <v>воскресенье</v>
      </c>
      <c r="B252" s="145" t="str">
        <f t="shared" si="3"/>
        <v>07.09</v>
      </c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</row>
    <row r="253">
      <c r="A253" s="145" t="str">
        <f t="shared" si="2"/>
        <v>понедельник</v>
      </c>
      <c r="B253" s="145" t="str">
        <f t="shared" si="3"/>
        <v>08.09</v>
      </c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</row>
    <row r="254">
      <c r="A254" s="145" t="str">
        <f t="shared" si="2"/>
        <v>вторник</v>
      </c>
      <c r="B254" s="145" t="str">
        <f t="shared" si="3"/>
        <v>09.09</v>
      </c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</row>
    <row r="255">
      <c r="A255" s="145" t="str">
        <f t="shared" si="2"/>
        <v>среда</v>
      </c>
      <c r="B255" s="145" t="str">
        <f t="shared" si="3"/>
        <v>10.09</v>
      </c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</row>
    <row r="256">
      <c r="A256" s="145" t="str">
        <f t="shared" si="2"/>
        <v>четверг</v>
      </c>
      <c r="B256" s="145" t="str">
        <f t="shared" si="3"/>
        <v>11.09</v>
      </c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</row>
    <row r="257">
      <c r="A257" s="145" t="str">
        <f t="shared" si="2"/>
        <v>пятница</v>
      </c>
      <c r="B257" s="145" t="str">
        <f t="shared" si="3"/>
        <v>12.09</v>
      </c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</row>
    <row r="258">
      <c r="A258" s="145" t="str">
        <f t="shared" si="2"/>
        <v>суббота</v>
      </c>
      <c r="B258" s="145" t="str">
        <f t="shared" si="3"/>
        <v>13.09</v>
      </c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</row>
    <row r="259">
      <c r="A259" s="145" t="str">
        <f t="shared" si="2"/>
        <v>воскресенье</v>
      </c>
      <c r="B259" s="145" t="str">
        <f t="shared" si="3"/>
        <v>14.09</v>
      </c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</row>
    <row r="260">
      <c r="A260" s="145" t="str">
        <f t="shared" si="2"/>
        <v>понедельник</v>
      </c>
      <c r="B260" s="145" t="str">
        <f t="shared" si="3"/>
        <v>15.09</v>
      </c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</row>
    <row r="261">
      <c r="A261" s="145" t="str">
        <f t="shared" si="2"/>
        <v>вторник</v>
      </c>
      <c r="B261" s="145" t="str">
        <f t="shared" si="3"/>
        <v>16.09</v>
      </c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</row>
    <row r="262">
      <c r="A262" s="145" t="str">
        <f t="shared" si="2"/>
        <v>среда</v>
      </c>
      <c r="B262" s="145" t="str">
        <f t="shared" si="3"/>
        <v>17.09</v>
      </c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</row>
    <row r="263">
      <c r="A263" s="145" t="str">
        <f t="shared" si="2"/>
        <v>четверг</v>
      </c>
      <c r="B263" s="145" t="str">
        <f t="shared" si="3"/>
        <v>18.09</v>
      </c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</row>
    <row r="264">
      <c r="A264" s="145" t="str">
        <f t="shared" si="2"/>
        <v>пятница</v>
      </c>
      <c r="B264" s="145" t="str">
        <f t="shared" si="3"/>
        <v>19.09</v>
      </c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</row>
    <row r="265">
      <c r="A265" s="145" t="str">
        <f t="shared" si="2"/>
        <v>суббота</v>
      </c>
      <c r="B265" s="145" t="str">
        <f t="shared" si="3"/>
        <v>20.09</v>
      </c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</row>
    <row r="266">
      <c r="A266" s="145" t="str">
        <f t="shared" si="2"/>
        <v>воскресенье</v>
      </c>
      <c r="B266" s="145" t="str">
        <f t="shared" si="3"/>
        <v>21.09</v>
      </c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</row>
    <row r="267">
      <c r="A267" s="145" t="str">
        <f t="shared" si="2"/>
        <v>понедельник</v>
      </c>
      <c r="B267" s="145" t="str">
        <f t="shared" si="3"/>
        <v>22.09</v>
      </c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</row>
    <row r="268">
      <c r="A268" s="145" t="str">
        <f t="shared" si="2"/>
        <v>вторник</v>
      </c>
      <c r="B268" s="145" t="str">
        <f t="shared" si="3"/>
        <v>23.09</v>
      </c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</row>
    <row r="269">
      <c r="A269" s="145" t="str">
        <f t="shared" si="2"/>
        <v>среда</v>
      </c>
      <c r="B269" s="145" t="str">
        <f t="shared" si="3"/>
        <v>24.09</v>
      </c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</row>
    <row r="270">
      <c r="A270" s="145" t="str">
        <f t="shared" si="2"/>
        <v>четверг</v>
      </c>
      <c r="B270" s="145" t="str">
        <f t="shared" si="3"/>
        <v>25.09</v>
      </c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</row>
    <row r="271">
      <c r="A271" s="145" t="str">
        <f t="shared" si="2"/>
        <v>пятница</v>
      </c>
      <c r="B271" s="145" t="str">
        <f t="shared" si="3"/>
        <v>26.09</v>
      </c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</row>
    <row r="272">
      <c r="A272" s="145" t="str">
        <f t="shared" si="2"/>
        <v>суббота</v>
      </c>
      <c r="B272" s="145" t="str">
        <f t="shared" si="3"/>
        <v>27.09</v>
      </c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</row>
    <row r="273">
      <c r="A273" s="145" t="str">
        <f t="shared" si="2"/>
        <v>воскресенье</v>
      </c>
      <c r="B273" s="145" t="str">
        <f t="shared" si="3"/>
        <v>28.09</v>
      </c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</row>
    <row r="274">
      <c r="A274" s="145" t="str">
        <f t="shared" si="2"/>
        <v>понедельник</v>
      </c>
      <c r="B274" s="145" t="str">
        <f t="shared" si="3"/>
        <v>29.09</v>
      </c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</row>
    <row r="275">
      <c r="A275" s="145" t="str">
        <f t="shared" si="2"/>
        <v>вторник</v>
      </c>
      <c r="B275" s="145" t="str">
        <f t="shared" si="3"/>
        <v>30.09</v>
      </c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</row>
    <row r="276">
      <c r="A276" s="145" t="str">
        <f t="shared" si="2"/>
        <v>среда</v>
      </c>
      <c r="B276" s="145" t="str">
        <f t="shared" si="3"/>
        <v>01.10</v>
      </c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</row>
    <row r="277">
      <c r="A277" s="145" t="str">
        <f t="shared" si="2"/>
        <v>четверг</v>
      </c>
      <c r="B277" s="145" t="str">
        <f t="shared" si="3"/>
        <v>02.10</v>
      </c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</row>
    <row r="278">
      <c r="A278" s="145" t="str">
        <f t="shared" si="2"/>
        <v>пятница</v>
      </c>
      <c r="B278" s="145" t="str">
        <f t="shared" si="3"/>
        <v>03.10</v>
      </c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</row>
    <row r="279">
      <c r="A279" s="145" t="str">
        <f t="shared" si="2"/>
        <v>суббота</v>
      </c>
      <c r="B279" s="145" t="str">
        <f t="shared" si="3"/>
        <v>04.10</v>
      </c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</row>
    <row r="280">
      <c r="A280" s="145" t="str">
        <f t="shared" si="2"/>
        <v>воскресенье</v>
      </c>
      <c r="B280" s="145" t="str">
        <f t="shared" si="3"/>
        <v>05.10</v>
      </c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</row>
    <row r="281">
      <c r="A281" s="145" t="str">
        <f t="shared" si="2"/>
        <v>понедельник</v>
      </c>
      <c r="B281" s="145" t="str">
        <f t="shared" si="3"/>
        <v>06.10</v>
      </c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</row>
    <row r="282">
      <c r="A282" s="145" t="str">
        <f t="shared" si="2"/>
        <v>вторник</v>
      </c>
      <c r="B282" s="145" t="str">
        <f t="shared" si="3"/>
        <v>07.10</v>
      </c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</row>
    <row r="283">
      <c r="A283" s="145" t="str">
        <f t="shared" si="2"/>
        <v>среда</v>
      </c>
      <c r="B283" s="145" t="str">
        <f t="shared" si="3"/>
        <v>08.10</v>
      </c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</row>
    <row r="284">
      <c r="A284" s="145" t="str">
        <f t="shared" si="2"/>
        <v>четверг</v>
      </c>
      <c r="B284" s="145" t="str">
        <f t="shared" si="3"/>
        <v>09.10</v>
      </c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</row>
    <row r="285">
      <c r="A285" s="145" t="str">
        <f t="shared" si="2"/>
        <v>пятница</v>
      </c>
      <c r="B285" s="145" t="str">
        <f t="shared" si="3"/>
        <v>10.10</v>
      </c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</row>
    <row r="286">
      <c r="A286" s="145" t="str">
        <f t="shared" si="2"/>
        <v>суббота</v>
      </c>
      <c r="B286" s="145" t="str">
        <f t="shared" si="3"/>
        <v>11.10</v>
      </c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</row>
    <row r="287">
      <c r="A287" s="145" t="str">
        <f t="shared" si="2"/>
        <v>воскресенье</v>
      </c>
      <c r="B287" s="145" t="str">
        <f t="shared" si="3"/>
        <v>12.10</v>
      </c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</row>
    <row r="288">
      <c r="A288" s="145" t="str">
        <f t="shared" si="2"/>
        <v>понедельник</v>
      </c>
      <c r="B288" s="145" t="str">
        <f t="shared" si="3"/>
        <v>13.10</v>
      </c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</row>
    <row r="289">
      <c r="A289" s="145" t="str">
        <f t="shared" si="2"/>
        <v>вторник</v>
      </c>
      <c r="B289" s="145" t="str">
        <f t="shared" si="3"/>
        <v>14.10</v>
      </c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</row>
    <row r="290">
      <c r="A290" s="145" t="str">
        <f t="shared" si="2"/>
        <v>среда</v>
      </c>
      <c r="B290" s="145" t="str">
        <f t="shared" si="3"/>
        <v>15.10</v>
      </c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</row>
    <row r="291">
      <c r="A291" s="145" t="str">
        <f t="shared" si="2"/>
        <v>четверг</v>
      </c>
      <c r="B291" s="145" t="str">
        <f t="shared" si="3"/>
        <v>16.10</v>
      </c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</row>
    <row r="292">
      <c r="A292" s="145" t="str">
        <f t="shared" si="2"/>
        <v>пятница</v>
      </c>
      <c r="B292" s="145" t="str">
        <f t="shared" si="3"/>
        <v>17.10</v>
      </c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</row>
    <row r="293">
      <c r="A293" s="145" t="str">
        <f t="shared" si="2"/>
        <v>суббота</v>
      </c>
      <c r="B293" s="145" t="str">
        <f t="shared" si="3"/>
        <v>18.10</v>
      </c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</row>
    <row r="294">
      <c r="A294" s="145" t="str">
        <f t="shared" si="2"/>
        <v>воскресенье</v>
      </c>
      <c r="B294" s="145" t="str">
        <f t="shared" si="3"/>
        <v>19.10</v>
      </c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</row>
    <row r="295">
      <c r="A295" s="145" t="str">
        <f t="shared" si="2"/>
        <v>понедельник</v>
      </c>
      <c r="B295" s="145" t="str">
        <f t="shared" si="3"/>
        <v>20.10</v>
      </c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</row>
    <row r="296">
      <c r="A296" s="145" t="str">
        <f t="shared" si="2"/>
        <v>вторник</v>
      </c>
      <c r="B296" s="145" t="str">
        <f t="shared" si="3"/>
        <v>21.10</v>
      </c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</row>
    <row r="297">
      <c r="A297" s="145" t="str">
        <f t="shared" si="2"/>
        <v>среда</v>
      </c>
      <c r="B297" s="145" t="str">
        <f t="shared" si="3"/>
        <v>22.10</v>
      </c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</row>
    <row r="298">
      <c r="A298" s="145" t="str">
        <f t="shared" si="2"/>
        <v>четверг</v>
      </c>
      <c r="B298" s="145" t="str">
        <f t="shared" si="3"/>
        <v>23.10</v>
      </c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</row>
    <row r="299">
      <c r="A299" s="145" t="str">
        <f t="shared" si="2"/>
        <v>пятница</v>
      </c>
      <c r="B299" s="145" t="str">
        <f t="shared" si="3"/>
        <v>24.10</v>
      </c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</row>
    <row r="300">
      <c r="A300" s="145" t="str">
        <f t="shared" si="2"/>
        <v>суббота</v>
      </c>
      <c r="B300" s="145" t="str">
        <f t="shared" si="3"/>
        <v>25.10</v>
      </c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</row>
    <row r="301">
      <c r="A301" s="145" t="str">
        <f t="shared" si="2"/>
        <v>воскресенье</v>
      </c>
      <c r="B301" s="145" t="str">
        <f t="shared" si="3"/>
        <v>26.10</v>
      </c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</row>
    <row r="302">
      <c r="A302" s="145" t="str">
        <f t="shared" si="2"/>
        <v>понедельник</v>
      </c>
      <c r="B302" s="145" t="str">
        <f t="shared" si="3"/>
        <v>27.10</v>
      </c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</row>
    <row r="303">
      <c r="A303" s="145" t="str">
        <f t="shared" si="2"/>
        <v>вторник</v>
      </c>
      <c r="B303" s="145" t="str">
        <f t="shared" si="3"/>
        <v>28.10</v>
      </c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</row>
    <row r="304">
      <c r="A304" s="145" t="str">
        <f t="shared" si="2"/>
        <v>среда</v>
      </c>
      <c r="B304" s="145" t="str">
        <f t="shared" si="3"/>
        <v>29.10</v>
      </c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</row>
    <row r="305">
      <c r="A305" s="145" t="str">
        <f t="shared" si="2"/>
        <v>четверг</v>
      </c>
      <c r="B305" s="145" t="str">
        <f t="shared" si="3"/>
        <v>30.10</v>
      </c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</row>
    <row r="306">
      <c r="A306" s="145" t="str">
        <f t="shared" si="2"/>
        <v>пятница</v>
      </c>
      <c r="B306" s="145" t="str">
        <f t="shared" si="3"/>
        <v>31.10</v>
      </c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</row>
    <row r="307">
      <c r="A307" s="145" t="str">
        <f t="shared" si="2"/>
        <v>суббота</v>
      </c>
      <c r="B307" s="145" t="str">
        <f t="shared" si="3"/>
        <v>01.11</v>
      </c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</row>
    <row r="308">
      <c r="A308" s="145" t="str">
        <f t="shared" si="2"/>
        <v>воскресенье</v>
      </c>
      <c r="B308" s="145" t="str">
        <f t="shared" si="3"/>
        <v>02.11</v>
      </c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</row>
    <row r="309">
      <c r="A309" s="145" t="str">
        <f t="shared" si="2"/>
        <v>понедельник</v>
      </c>
      <c r="B309" s="145" t="str">
        <f t="shared" si="3"/>
        <v>03.11</v>
      </c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</row>
    <row r="310">
      <c r="A310" s="145" t="str">
        <f t="shared" si="2"/>
        <v>вторник</v>
      </c>
      <c r="B310" s="145" t="str">
        <f t="shared" si="3"/>
        <v>04.11</v>
      </c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</row>
    <row r="311">
      <c r="A311" s="145" t="str">
        <f t="shared" si="2"/>
        <v>среда</v>
      </c>
      <c r="B311" s="145" t="str">
        <f t="shared" si="3"/>
        <v>05.11</v>
      </c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</row>
    <row r="312">
      <c r="A312" s="145" t="str">
        <f t="shared" si="2"/>
        <v>четверг</v>
      </c>
      <c r="B312" s="145" t="str">
        <f t="shared" si="3"/>
        <v>06.11</v>
      </c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</row>
    <row r="313">
      <c r="A313" s="145" t="str">
        <f t="shared" si="2"/>
        <v>пятница</v>
      </c>
      <c r="B313" s="145" t="str">
        <f t="shared" si="3"/>
        <v>07.11</v>
      </c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</row>
    <row r="314">
      <c r="A314" s="145" t="str">
        <f t="shared" si="2"/>
        <v>суббота</v>
      </c>
      <c r="B314" s="145" t="str">
        <f t="shared" si="3"/>
        <v>08.11</v>
      </c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</row>
    <row r="315">
      <c r="A315" s="145" t="str">
        <f t="shared" si="2"/>
        <v>воскресенье</v>
      </c>
      <c r="B315" s="145" t="str">
        <f t="shared" si="3"/>
        <v>09.11</v>
      </c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</row>
    <row r="316">
      <c r="A316" s="145" t="str">
        <f t="shared" si="2"/>
        <v>понедельник</v>
      </c>
      <c r="B316" s="145" t="str">
        <f t="shared" si="3"/>
        <v>10.11</v>
      </c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</row>
    <row r="317">
      <c r="A317" s="145" t="str">
        <f t="shared" si="2"/>
        <v>вторник</v>
      </c>
      <c r="B317" s="145" t="str">
        <f t="shared" si="3"/>
        <v>11.11</v>
      </c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</row>
    <row r="318">
      <c r="A318" s="145" t="str">
        <f t="shared" si="2"/>
        <v>среда</v>
      </c>
      <c r="B318" s="145" t="str">
        <f t="shared" si="3"/>
        <v>12.11</v>
      </c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</row>
    <row r="319">
      <c r="A319" s="145" t="str">
        <f t="shared" si="2"/>
        <v>четверг</v>
      </c>
      <c r="B319" s="145" t="str">
        <f t="shared" si="3"/>
        <v>13.11</v>
      </c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</row>
    <row r="320">
      <c r="A320" s="145" t="str">
        <f t="shared" si="2"/>
        <v>пятница</v>
      </c>
      <c r="B320" s="145" t="str">
        <f t="shared" si="3"/>
        <v>14.11</v>
      </c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</row>
    <row r="321">
      <c r="A321" s="145" t="str">
        <f t="shared" si="2"/>
        <v>суббота</v>
      </c>
      <c r="B321" s="145" t="str">
        <f t="shared" si="3"/>
        <v>15.11</v>
      </c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</row>
    <row r="322">
      <c r="A322" s="145" t="str">
        <f t="shared" si="2"/>
        <v>воскресенье</v>
      </c>
      <c r="B322" s="145" t="str">
        <f t="shared" si="3"/>
        <v>16.11</v>
      </c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</row>
    <row r="323">
      <c r="A323" s="145" t="str">
        <f t="shared" si="2"/>
        <v>понедельник</v>
      </c>
      <c r="B323" s="145" t="str">
        <f t="shared" si="3"/>
        <v>17.11</v>
      </c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</row>
    <row r="324">
      <c r="A324" s="145" t="str">
        <f t="shared" si="2"/>
        <v>вторник</v>
      </c>
      <c r="B324" s="145" t="str">
        <f t="shared" si="3"/>
        <v>18.11</v>
      </c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</row>
    <row r="325">
      <c r="A325" s="145" t="str">
        <f t="shared" si="2"/>
        <v>среда</v>
      </c>
      <c r="B325" s="145" t="str">
        <f t="shared" si="3"/>
        <v>19.11</v>
      </c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</row>
    <row r="326">
      <c r="A326" s="145" t="str">
        <f t="shared" si="2"/>
        <v>четверг</v>
      </c>
      <c r="B326" s="145" t="str">
        <f t="shared" si="3"/>
        <v>20.11</v>
      </c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</row>
    <row r="327">
      <c r="A327" s="145" t="str">
        <f t="shared" si="2"/>
        <v>пятница</v>
      </c>
      <c r="B327" s="145" t="str">
        <f t="shared" si="3"/>
        <v>21.11</v>
      </c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</row>
    <row r="328">
      <c r="A328" s="145" t="str">
        <f t="shared" si="2"/>
        <v>суббота</v>
      </c>
      <c r="B328" s="145" t="str">
        <f t="shared" si="3"/>
        <v>22.11</v>
      </c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</row>
    <row r="329">
      <c r="A329" s="145" t="str">
        <f t="shared" si="2"/>
        <v>воскресенье</v>
      </c>
      <c r="B329" s="145" t="str">
        <f t="shared" si="3"/>
        <v>23.11</v>
      </c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</row>
    <row r="330">
      <c r="A330" s="145" t="str">
        <f t="shared" si="2"/>
        <v>понедельник</v>
      </c>
      <c r="B330" s="145" t="str">
        <f t="shared" si="3"/>
        <v>24.11</v>
      </c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</row>
    <row r="331">
      <c r="A331" s="145" t="str">
        <f t="shared" si="2"/>
        <v>вторник</v>
      </c>
      <c r="B331" s="145" t="str">
        <f t="shared" si="3"/>
        <v>25.11</v>
      </c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</row>
    <row r="332">
      <c r="A332" s="145" t="str">
        <f t="shared" si="2"/>
        <v>среда</v>
      </c>
      <c r="B332" s="145" t="str">
        <f t="shared" si="3"/>
        <v>26.11</v>
      </c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</row>
    <row r="333">
      <c r="A333" s="145" t="str">
        <f t="shared" si="2"/>
        <v>четверг</v>
      </c>
      <c r="B333" s="145" t="str">
        <f t="shared" si="3"/>
        <v>27.11</v>
      </c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</row>
    <row r="334">
      <c r="A334" s="145" t="str">
        <f t="shared" si="2"/>
        <v>пятница</v>
      </c>
      <c r="B334" s="145" t="str">
        <f t="shared" si="3"/>
        <v>28.11</v>
      </c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</row>
    <row r="335">
      <c r="A335" s="145" t="str">
        <f t="shared" si="2"/>
        <v>суббота</v>
      </c>
      <c r="B335" s="145" t="str">
        <f t="shared" si="3"/>
        <v>29.11</v>
      </c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</row>
    <row r="336">
      <c r="A336" s="145" t="str">
        <f t="shared" si="2"/>
        <v>воскресенье</v>
      </c>
      <c r="B336" s="145" t="str">
        <f t="shared" si="3"/>
        <v>30.11</v>
      </c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</row>
    <row r="337">
      <c r="A337" s="145" t="str">
        <f t="shared" si="2"/>
        <v>понедельник</v>
      </c>
      <c r="B337" s="145" t="str">
        <f t="shared" si="3"/>
        <v>01.12</v>
      </c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</row>
    <row r="338">
      <c r="A338" s="145" t="str">
        <f t="shared" si="2"/>
        <v>вторник</v>
      </c>
      <c r="B338" s="145" t="str">
        <f t="shared" si="3"/>
        <v>02.12</v>
      </c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</row>
    <row r="339">
      <c r="A339" s="145" t="str">
        <f t="shared" si="2"/>
        <v>среда</v>
      </c>
      <c r="B339" s="145" t="str">
        <f t="shared" si="3"/>
        <v>03.12</v>
      </c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</row>
    <row r="340">
      <c r="A340" s="145" t="str">
        <f t="shared" si="2"/>
        <v>четверг</v>
      </c>
      <c r="B340" s="145" t="str">
        <f t="shared" si="3"/>
        <v>04.12</v>
      </c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</row>
    <row r="341">
      <c r="A341" s="145" t="str">
        <f t="shared" si="2"/>
        <v>пятница</v>
      </c>
      <c r="B341" s="145" t="str">
        <f t="shared" si="3"/>
        <v>05.12</v>
      </c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</row>
    <row r="342">
      <c r="A342" s="145" t="str">
        <f t="shared" si="2"/>
        <v>суббота</v>
      </c>
      <c r="B342" s="145" t="str">
        <f t="shared" si="3"/>
        <v>06.12</v>
      </c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</row>
    <row r="343">
      <c r="A343" s="145" t="str">
        <f t="shared" si="2"/>
        <v>воскресенье</v>
      </c>
      <c r="B343" s="145" t="str">
        <f t="shared" si="3"/>
        <v>07.12</v>
      </c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</row>
    <row r="344">
      <c r="A344" s="145" t="str">
        <f t="shared" si="2"/>
        <v>понедельник</v>
      </c>
      <c r="B344" s="145" t="str">
        <f t="shared" si="3"/>
        <v>08.12</v>
      </c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</row>
    <row r="345">
      <c r="A345" s="145" t="str">
        <f t="shared" si="2"/>
        <v>вторник</v>
      </c>
      <c r="B345" s="145" t="str">
        <f t="shared" si="3"/>
        <v>09.12</v>
      </c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</row>
    <row r="346">
      <c r="A346" s="145" t="str">
        <f t="shared" si="2"/>
        <v>среда</v>
      </c>
      <c r="B346" s="145" t="str">
        <f t="shared" si="3"/>
        <v>10.12</v>
      </c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</row>
    <row r="347">
      <c r="A347" s="145" t="str">
        <f t="shared" si="2"/>
        <v>четверг</v>
      </c>
      <c r="B347" s="145" t="str">
        <f t="shared" si="3"/>
        <v>11.12</v>
      </c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</row>
    <row r="348">
      <c r="A348" s="145" t="str">
        <f t="shared" si="2"/>
        <v>пятница</v>
      </c>
      <c r="B348" s="145" t="str">
        <f t="shared" si="3"/>
        <v>12.12</v>
      </c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</row>
    <row r="349">
      <c r="A349" s="145" t="str">
        <f t="shared" si="2"/>
        <v>суббота</v>
      </c>
      <c r="B349" s="145" t="str">
        <f t="shared" si="3"/>
        <v>13.12</v>
      </c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</row>
    <row r="350">
      <c r="A350" s="145" t="str">
        <f t="shared" si="2"/>
        <v>воскресенье</v>
      </c>
      <c r="B350" s="145" t="str">
        <f t="shared" si="3"/>
        <v>14.12</v>
      </c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</row>
    <row r="351">
      <c r="A351" s="145" t="str">
        <f t="shared" si="2"/>
        <v>понедельник</v>
      </c>
      <c r="B351" s="145" t="str">
        <f t="shared" si="3"/>
        <v>15.12</v>
      </c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</row>
    <row r="352">
      <c r="A352" s="145" t="str">
        <f t="shared" si="2"/>
        <v>вторник</v>
      </c>
      <c r="B352" s="145" t="str">
        <f t="shared" si="3"/>
        <v>16.12</v>
      </c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</row>
    <row r="353">
      <c r="A353" s="145" t="str">
        <f t="shared" si="2"/>
        <v>среда</v>
      </c>
      <c r="B353" s="145" t="str">
        <f t="shared" si="3"/>
        <v>17.12</v>
      </c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</row>
    <row r="354">
      <c r="A354" s="145" t="str">
        <f t="shared" si="2"/>
        <v>четверг</v>
      </c>
      <c r="B354" s="145" t="str">
        <f t="shared" si="3"/>
        <v>18.12</v>
      </c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</row>
    <row r="355">
      <c r="A355" s="145" t="str">
        <f t="shared" si="2"/>
        <v>пятница</v>
      </c>
      <c r="B355" s="145" t="str">
        <f t="shared" si="3"/>
        <v>19.12</v>
      </c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</row>
    <row r="356">
      <c r="A356" s="145" t="str">
        <f t="shared" si="2"/>
        <v>суббота</v>
      </c>
      <c r="B356" s="145" t="str">
        <f t="shared" si="3"/>
        <v>20.12</v>
      </c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</row>
    <row r="357">
      <c r="A357" s="145" t="str">
        <f t="shared" si="2"/>
        <v>воскресенье</v>
      </c>
      <c r="B357" s="145" t="str">
        <f t="shared" si="3"/>
        <v>21.12</v>
      </c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</row>
    <row r="358">
      <c r="A358" s="145" t="str">
        <f t="shared" si="2"/>
        <v>понедельник</v>
      </c>
      <c r="B358" s="145" t="str">
        <f t="shared" si="3"/>
        <v>22.12</v>
      </c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</row>
    <row r="359">
      <c r="A359" s="145" t="str">
        <f t="shared" si="2"/>
        <v>вторник</v>
      </c>
      <c r="B359" s="145" t="str">
        <f t="shared" si="3"/>
        <v>23.12</v>
      </c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</row>
    <row r="360">
      <c r="A360" s="145" t="str">
        <f t="shared" si="2"/>
        <v>среда</v>
      </c>
      <c r="B360" s="145" t="str">
        <f t="shared" si="3"/>
        <v>24.12</v>
      </c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</row>
    <row r="361">
      <c r="A361" s="145" t="str">
        <f t="shared" si="2"/>
        <v>четверг</v>
      </c>
      <c r="B361" s="145" t="str">
        <f t="shared" si="3"/>
        <v>25.12</v>
      </c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</row>
    <row r="362">
      <c r="A362" s="145" t="str">
        <f t="shared" si="2"/>
        <v>пятница</v>
      </c>
      <c r="B362" s="145" t="str">
        <f t="shared" si="3"/>
        <v>26.12</v>
      </c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</row>
    <row r="363">
      <c r="A363" s="145" t="str">
        <f t="shared" si="2"/>
        <v>суббота</v>
      </c>
      <c r="B363" s="145" t="str">
        <f t="shared" si="3"/>
        <v>27.12</v>
      </c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</row>
    <row r="364">
      <c r="A364" s="145" t="str">
        <f t="shared" si="2"/>
        <v>воскресенье</v>
      </c>
      <c r="B364" s="145" t="str">
        <f t="shared" si="3"/>
        <v>28.12</v>
      </c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</row>
    <row r="365">
      <c r="A365" s="145" t="str">
        <f t="shared" si="2"/>
        <v>понедельник</v>
      </c>
      <c r="B365" s="145" t="str">
        <f t="shared" si="3"/>
        <v>29.12</v>
      </c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</row>
    <row r="366">
      <c r="A366" s="145" t="str">
        <f t="shared" si="2"/>
        <v>вторник</v>
      </c>
      <c r="B366" s="145" t="str">
        <f t="shared" si="3"/>
        <v>30.12</v>
      </c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</row>
    <row r="367">
      <c r="A367" s="145" t="str">
        <f t="shared" si="2"/>
        <v>среда</v>
      </c>
      <c r="B367" s="145" t="str">
        <f t="shared" si="3"/>
        <v>31.12</v>
      </c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</row>
    <row r="368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</row>
    <row r="369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</row>
    <row r="370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</row>
    <row r="37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</row>
    <row r="372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</row>
    <row r="373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</row>
    <row r="374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</row>
    <row r="375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</row>
    <row r="376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</row>
    <row r="377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</row>
    <row r="378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</row>
    <row r="379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</row>
    <row r="380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</row>
    <row r="38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</row>
    <row r="382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</row>
    <row r="383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</row>
    <row r="384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</row>
    <row r="38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</row>
    <row r="386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</row>
    <row r="387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</row>
    <row r="388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</row>
    <row r="389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</row>
    <row r="390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</row>
    <row r="39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</row>
    <row r="392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</row>
    <row r="393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</row>
    <row r="394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</row>
    <row r="395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</row>
    <row r="396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</row>
    <row r="397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</row>
    <row r="398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</row>
    <row r="399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</row>
    <row r="400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</row>
    <row r="40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</row>
    <row r="402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</row>
    <row r="403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</row>
    <row r="404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</row>
    <row r="405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</row>
    <row r="406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</row>
    <row r="407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</row>
    <row r="408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</row>
    <row r="409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</row>
    <row r="410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</row>
    <row r="41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</row>
    <row r="412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59" t="s">
        <v>487</v>
      </c>
      <c r="B1" s="160" t="s">
        <v>488</v>
      </c>
      <c r="C1" s="160" t="s">
        <v>489</v>
      </c>
      <c r="D1" s="160" t="s">
        <v>490</v>
      </c>
      <c r="E1" s="160" t="s">
        <v>491</v>
      </c>
      <c r="F1" s="160" t="s">
        <v>492</v>
      </c>
      <c r="G1" s="160" t="s">
        <v>493</v>
      </c>
      <c r="H1" s="160" t="s">
        <v>488</v>
      </c>
      <c r="I1" s="160" t="s">
        <v>489</v>
      </c>
      <c r="J1" s="160" t="s">
        <v>490</v>
      </c>
      <c r="K1" s="160" t="s">
        <v>491</v>
      </c>
      <c r="L1" s="160" t="s">
        <v>492</v>
      </c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</row>
    <row r="2" ht="15.75" customHeight="1">
      <c r="A2" s="161" t="s">
        <v>494</v>
      </c>
      <c r="B2" s="145">
        <v>53.0</v>
      </c>
      <c r="C2" s="145">
        <v>3.0</v>
      </c>
      <c r="D2" s="145">
        <v>2.5</v>
      </c>
      <c r="E2" s="145">
        <v>4.7</v>
      </c>
      <c r="F2" s="162">
        <v>0.0</v>
      </c>
      <c r="G2" s="163">
        <v>150.0</v>
      </c>
      <c r="H2" s="164">
        <f t="shared" ref="H2:H11" si="1">G2/100*B2</f>
        <v>79.5</v>
      </c>
      <c r="I2" s="164">
        <f t="shared" ref="I2:I11" si="2">G2/100*C2</f>
        <v>4.5</v>
      </c>
      <c r="J2" s="164">
        <f t="shared" ref="J2:J11" si="3">G2/100*D2</f>
        <v>3.75</v>
      </c>
      <c r="K2" s="164">
        <f t="shared" ref="K2:K11" si="4">G2/100*E2</f>
        <v>7.05</v>
      </c>
      <c r="L2" s="165">
        <f t="shared" ref="L2:L11" si="5">G2/100*F2</f>
        <v>0</v>
      </c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</row>
    <row r="3" ht="15.75" customHeight="1">
      <c r="A3" s="161" t="s">
        <v>495</v>
      </c>
      <c r="B3" s="145">
        <v>0.0</v>
      </c>
      <c r="C3" s="145">
        <v>0.0</v>
      </c>
      <c r="D3" s="145">
        <v>0.0</v>
      </c>
      <c r="E3" s="145">
        <v>0.0</v>
      </c>
      <c r="F3" s="145">
        <v>0.0</v>
      </c>
      <c r="G3" s="166">
        <v>35.0</v>
      </c>
      <c r="H3" s="164">
        <f t="shared" si="1"/>
        <v>0</v>
      </c>
      <c r="I3" s="164">
        <f t="shared" si="2"/>
        <v>0</v>
      </c>
      <c r="J3" s="164">
        <f t="shared" si="3"/>
        <v>0</v>
      </c>
      <c r="K3" s="164">
        <f t="shared" si="4"/>
        <v>0</v>
      </c>
      <c r="L3" s="165">
        <f t="shared" si="5"/>
        <v>0</v>
      </c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</row>
    <row r="4" ht="15.75" customHeight="1">
      <c r="A4" s="161" t="s">
        <v>496</v>
      </c>
      <c r="B4" s="145">
        <v>351.7</v>
      </c>
      <c r="C4" s="145">
        <v>0.1</v>
      </c>
      <c r="D4" s="145">
        <v>0.1</v>
      </c>
      <c r="E4" s="145">
        <v>87.6</v>
      </c>
      <c r="F4" s="145">
        <v>0.0</v>
      </c>
      <c r="G4" s="166">
        <v>5.0</v>
      </c>
      <c r="H4" s="164">
        <f t="shared" si="1"/>
        <v>17.585</v>
      </c>
      <c r="I4" s="164">
        <f t="shared" si="2"/>
        <v>0.005</v>
      </c>
      <c r="J4" s="164">
        <f t="shared" si="3"/>
        <v>0.005</v>
      </c>
      <c r="K4" s="164">
        <f t="shared" si="4"/>
        <v>4.38</v>
      </c>
      <c r="L4" s="165">
        <f t="shared" si="5"/>
        <v>0</v>
      </c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</row>
    <row r="5" ht="15.75" customHeight="1">
      <c r="A5" s="161" t="s">
        <v>497</v>
      </c>
      <c r="B5" s="145">
        <v>665.3</v>
      </c>
      <c r="C5" s="145">
        <v>1.8</v>
      </c>
      <c r="D5" s="145">
        <v>72.5</v>
      </c>
      <c r="E5" s="145">
        <v>1.4</v>
      </c>
      <c r="F5" s="145">
        <v>0.0</v>
      </c>
      <c r="G5" s="166">
        <v>100.0</v>
      </c>
      <c r="H5" s="164">
        <f t="shared" si="1"/>
        <v>665.3</v>
      </c>
      <c r="I5" s="164">
        <f t="shared" si="2"/>
        <v>1.8</v>
      </c>
      <c r="J5" s="164">
        <f t="shared" si="3"/>
        <v>72.5</v>
      </c>
      <c r="K5" s="164">
        <f t="shared" si="4"/>
        <v>1.4</v>
      </c>
      <c r="L5" s="165">
        <f t="shared" si="5"/>
        <v>0</v>
      </c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</row>
    <row r="6" ht="15.75" customHeight="1">
      <c r="A6" s="161" t="s">
        <v>498</v>
      </c>
      <c r="B6" s="145">
        <v>399.4</v>
      </c>
      <c r="C6" s="145">
        <v>25.6</v>
      </c>
      <c r="D6" s="145">
        <v>12.0</v>
      </c>
      <c r="E6" s="145">
        <v>29.6</v>
      </c>
      <c r="F6" s="145">
        <v>35.3</v>
      </c>
      <c r="G6" s="166">
        <v>60.0</v>
      </c>
      <c r="H6" s="164">
        <f t="shared" si="1"/>
        <v>239.64</v>
      </c>
      <c r="I6" s="164">
        <f t="shared" si="2"/>
        <v>15.36</v>
      </c>
      <c r="J6" s="164">
        <f t="shared" si="3"/>
        <v>7.2</v>
      </c>
      <c r="K6" s="164">
        <f t="shared" si="4"/>
        <v>17.76</v>
      </c>
      <c r="L6" s="165">
        <f t="shared" si="5"/>
        <v>21.18</v>
      </c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</row>
    <row r="7" ht="15.75" customHeight="1">
      <c r="A7" s="167" t="s">
        <v>499</v>
      </c>
      <c r="B7" s="145">
        <v>500.0</v>
      </c>
      <c r="C7" s="145">
        <v>26.0</v>
      </c>
      <c r="D7" s="145">
        <v>26.0</v>
      </c>
      <c r="E7" s="145">
        <v>40.0</v>
      </c>
      <c r="F7" s="145">
        <v>0.0</v>
      </c>
      <c r="G7" s="166">
        <v>200.0</v>
      </c>
      <c r="H7" s="164">
        <f t="shared" si="1"/>
        <v>1000</v>
      </c>
      <c r="I7" s="164">
        <f t="shared" si="2"/>
        <v>52</v>
      </c>
      <c r="J7" s="164">
        <f t="shared" si="3"/>
        <v>52</v>
      </c>
      <c r="K7" s="164">
        <f t="shared" si="4"/>
        <v>80</v>
      </c>
      <c r="L7" s="165">
        <f t="shared" si="5"/>
        <v>0</v>
      </c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</row>
    <row r="8" ht="15.75" customHeight="1">
      <c r="A8" s="106"/>
      <c r="B8" s="145"/>
      <c r="C8" s="145"/>
      <c r="D8" s="145"/>
      <c r="E8" s="145"/>
      <c r="F8" s="162"/>
      <c r="G8" s="168"/>
      <c r="H8" s="164">
        <f t="shared" si="1"/>
        <v>0</v>
      </c>
      <c r="I8" s="164">
        <f t="shared" si="2"/>
        <v>0</v>
      </c>
      <c r="J8" s="164">
        <f t="shared" si="3"/>
        <v>0</v>
      </c>
      <c r="K8" s="164">
        <f t="shared" si="4"/>
        <v>0</v>
      </c>
      <c r="L8" s="165">
        <f t="shared" si="5"/>
        <v>0</v>
      </c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</row>
    <row r="9" ht="15.75" customHeight="1">
      <c r="A9" s="106"/>
      <c r="B9" s="145"/>
      <c r="C9" s="145"/>
      <c r="D9" s="145"/>
      <c r="E9" s="145"/>
      <c r="F9" s="162"/>
      <c r="G9" s="168"/>
      <c r="H9" s="164">
        <f t="shared" si="1"/>
        <v>0</v>
      </c>
      <c r="I9" s="164">
        <f t="shared" si="2"/>
        <v>0</v>
      </c>
      <c r="J9" s="164">
        <f t="shared" si="3"/>
        <v>0</v>
      </c>
      <c r="K9" s="164">
        <f t="shared" si="4"/>
        <v>0</v>
      </c>
      <c r="L9" s="169">
        <f t="shared" si="5"/>
        <v>0</v>
      </c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</row>
    <row r="10" ht="15.75" customHeight="1">
      <c r="A10" s="106"/>
      <c r="B10" s="145"/>
      <c r="C10" s="145"/>
      <c r="D10" s="145"/>
      <c r="E10" s="145"/>
      <c r="F10" s="162"/>
      <c r="G10" s="168"/>
      <c r="H10" s="164">
        <f t="shared" si="1"/>
        <v>0</v>
      </c>
      <c r="I10" s="164">
        <f t="shared" si="2"/>
        <v>0</v>
      </c>
      <c r="J10" s="164">
        <f t="shared" si="3"/>
        <v>0</v>
      </c>
      <c r="K10" s="164">
        <f t="shared" si="4"/>
        <v>0</v>
      </c>
      <c r="L10" s="165">
        <f t="shared" si="5"/>
        <v>0</v>
      </c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</row>
    <row r="11" ht="15.75" customHeight="1">
      <c r="A11" s="106"/>
      <c r="B11" s="145"/>
      <c r="C11" s="145"/>
      <c r="D11" s="145"/>
      <c r="E11" s="145"/>
      <c r="F11" s="162"/>
      <c r="G11" s="168"/>
      <c r="H11" s="164">
        <f t="shared" si="1"/>
        <v>0</v>
      </c>
      <c r="I11" s="164">
        <f t="shared" si="2"/>
        <v>0</v>
      </c>
      <c r="J11" s="170">
        <f t="shared" si="3"/>
        <v>0</v>
      </c>
      <c r="K11" s="170">
        <f t="shared" si="4"/>
        <v>0</v>
      </c>
      <c r="L11" s="171">
        <f t="shared" si="5"/>
        <v>0</v>
      </c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</row>
    <row r="12" ht="15.75" customHeight="1">
      <c r="A12" s="172" t="s">
        <v>500</v>
      </c>
      <c r="B12" s="173">
        <f t="shared" ref="B12:F12" si="6">100/$G12*H12</f>
        <v>364.0045455</v>
      </c>
      <c r="C12" s="173">
        <f t="shared" si="6"/>
        <v>13.39363636</v>
      </c>
      <c r="D12" s="173">
        <f t="shared" si="6"/>
        <v>24.62818182</v>
      </c>
      <c r="E12" s="173">
        <f t="shared" si="6"/>
        <v>20.10727273</v>
      </c>
      <c r="F12" s="173">
        <f t="shared" si="6"/>
        <v>3.850909091</v>
      </c>
      <c r="G12" s="174">
        <f t="shared" ref="G12:L12" si="7">SUM(G2:G11)</f>
        <v>550</v>
      </c>
      <c r="H12" s="174">
        <f t="shared" si="7"/>
        <v>2002.025</v>
      </c>
      <c r="I12" s="174">
        <f t="shared" si="7"/>
        <v>73.665</v>
      </c>
      <c r="J12" s="174">
        <f t="shared" si="7"/>
        <v>135.455</v>
      </c>
      <c r="K12" s="174">
        <f t="shared" si="7"/>
        <v>110.59</v>
      </c>
      <c r="L12" s="174">
        <f t="shared" si="7"/>
        <v>21.18</v>
      </c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</row>
    <row r="13" ht="15.75" customHeight="1">
      <c r="A13" s="175" t="s">
        <v>501</v>
      </c>
      <c r="B13" s="176" t="str">
        <f t="shared" ref="B13:F13" si="8">100/$G13*H13</f>
        <v>#DIV/0!</v>
      </c>
      <c r="C13" s="176" t="str">
        <f t="shared" si="8"/>
        <v>#DIV/0!</v>
      </c>
      <c r="D13" s="176" t="str">
        <f t="shared" si="8"/>
        <v>#DIV/0!</v>
      </c>
      <c r="E13" s="176" t="str">
        <f t="shared" si="8"/>
        <v>#DIV/0!</v>
      </c>
      <c r="F13" s="176" t="str">
        <f t="shared" si="8"/>
        <v>#DIV/0!</v>
      </c>
      <c r="G13" s="177">
        <v>0.0</v>
      </c>
      <c r="H13" s="177">
        <f t="shared" ref="H13:L13" si="9">H12</f>
        <v>2002.025</v>
      </c>
      <c r="I13" s="177">
        <f t="shared" si="9"/>
        <v>73.665</v>
      </c>
      <c r="J13" s="177">
        <f t="shared" si="9"/>
        <v>135.455</v>
      </c>
      <c r="K13" s="177">
        <f t="shared" si="9"/>
        <v>110.59</v>
      </c>
      <c r="L13" s="177">
        <f t="shared" si="9"/>
        <v>21.18</v>
      </c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</row>
    <row r="14" ht="15.75" customHeight="1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</row>
    <row r="15" ht="15.75" customHeight="1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</row>
    <row r="16" ht="15.75" customHeight="1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</row>
    <row r="17" ht="15.75" customHeight="1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</row>
    <row r="18" ht="15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</row>
    <row r="19" ht="15.75" customHeight="1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</row>
    <row r="20" ht="15.75" customHeight="1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</row>
    <row r="21" ht="15.75" customHeight="1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</row>
    <row r="22" ht="15.75" customHeight="1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</row>
    <row r="23" ht="15.75" customHeight="1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</row>
    <row r="24" ht="15.75" customHeight="1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</row>
    <row r="25" ht="15.75" customHeight="1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</row>
    <row r="26" ht="15.75" customHeight="1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</row>
    <row r="27" ht="15.75" customHeight="1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</row>
    <row r="28" ht="15.75" customHeight="1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</row>
    <row r="29" ht="15.75" customHeight="1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</row>
    <row r="30" ht="15.75" customHeight="1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</row>
    <row r="31" ht="15.75" customHeight="1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</row>
    <row r="32" ht="15.75" customHeigh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</row>
    <row r="33" ht="15.75" customHeight="1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</row>
    <row r="34" ht="15.75" customHeight="1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</row>
    <row r="35" ht="15.75" customHeight="1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</row>
    <row r="36" ht="15.75" customHeight="1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</row>
    <row r="37" ht="15.75" customHeight="1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</row>
    <row r="38" ht="15.75" customHeight="1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</row>
    <row r="39" ht="15.75" customHeight="1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</row>
    <row r="40" ht="15.75" customHeight="1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</row>
    <row r="41" ht="15.75" customHeight="1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</row>
    <row r="42" ht="15.75" customHeight="1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</row>
    <row r="43" ht="15.7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</row>
    <row r="44" ht="15.7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</row>
    <row r="45" ht="15.7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</row>
    <row r="46" ht="15.7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</row>
    <row r="47" ht="15.7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</row>
    <row r="48" ht="15.7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</row>
    <row r="49" ht="15.7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</row>
    <row r="50" ht="15.7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</row>
    <row r="51" ht="15.7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</row>
    <row r="52" ht="15.7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</row>
    <row r="53" ht="15.7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</row>
    <row r="54" ht="15.7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</row>
    <row r="55" ht="15.7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</row>
    <row r="56" ht="15.7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</row>
    <row r="57" ht="15.7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</row>
    <row r="58" ht="15.7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</row>
    <row r="59" ht="15.7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</row>
    <row r="60" ht="15.7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</row>
    <row r="61" ht="15.7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</row>
    <row r="62" ht="15.7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</row>
    <row r="63" ht="15.7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</row>
    <row r="64" ht="15.7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</row>
    <row r="65" ht="15.7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</row>
    <row r="66" ht="15.7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</row>
    <row r="67" ht="15.7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</row>
    <row r="68" ht="15.7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</row>
    <row r="69" ht="15.7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</row>
    <row r="70" ht="15.7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</row>
    <row r="71" ht="15.7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</row>
    <row r="72" ht="15.7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</row>
    <row r="73" ht="15.7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</row>
    <row r="74" ht="15.7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</row>
    <row r="75" ht="15.7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</row>
    <row r="76" ht="15.7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</row>
    <row r="77" ht="15.7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</row>
    <row r="78" ht="15.7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</row>
    <row r="79" ht="15.7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</row>
    <row r="80" ht="15.7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</row>
    <row r="81" ht="15.7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</row>
    <row r="82" ht="15.7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</row>
    <row r="83" ht="15.7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</row>
    <row r="84" ht="15.7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</row>
    <row r="85" ht="15.7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</row>
    <row r="86" ht="15.7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</row>
    <row r="87" ht="15.7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</row>
    <row r="88" ht="15.7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</row>
    <row r="89" ht="15.7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</row>
    <row r="90" ht="15.7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</row>
    <row r="91" ht="15.7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</row>
    <row r="92" ht="15.7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</row>
    <row r="93" ht="15.7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</row>
    <row r="94" ht="15.7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</row>
    <row r="95" ht="15.7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</row>
    <row r="96" ht="15.7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</row>
    <row r="97" ht="15.7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</row>
    <row r="98" ht="15.7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</row>
    <row r="99" ht="15.7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</row>
    <row r="100" ht="15.7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</row>
    <row r="101" ht="15.7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</row>
    <row r="102" ht="15.7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</row>
    <row r="103" ht="15.7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</row>
    <row r="104" ht="15.7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</row>
    <row r="105" ht="15.7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</row>
    <row r="106" ht="15.7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</row>
    <row r="107" ht="15.7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</row>
    <row r="108" ht="15.7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</row>
    <row r="109" ht="15.7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</row>
    <row r="110" ht="15.7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</row>
    <row r="111" ht="15.7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</row>
    <row r="112" ht="15.7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</row>
    <row r="113" ht="15.7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</row>
    <row r="114" ht="15.7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</row>
    <row r="115" ht="15.7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</row>
    <row r="116" ht="15.7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</row>
    <row r="117" ht="15.7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</row>
    <row r="118" ht="15.7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</row>
    <row r="119" ht="15.7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</row>
    <row r="120" ht="15.7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</row>
    <row r="121" ht="15.7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</row>
    <row r="122" ht="15.7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</row>
    <row r="123" ht="15.7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</row>
    <row r="124" ht="15.7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</row>
    <row r="125" ht="15.7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</row>
    <row r="126" ht="15.7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</row>
    <row r="127" ht="15.7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</row>
    <row r="128" ht="15.7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</row>
    <row r="129" ht="15.7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</row>
    <row r="130" ht="15.7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</row>
    <row r="131" ht="15.7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</row>
    <row r="132" ht="15.7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</row>
    <row r="133" ht="15.7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</row>
    <row r="134" ht="15.7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</row>
    <row r="135" ht="15.7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</row>
    <row r="136" ht="15.7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</row>
    <row r="137" ht="15.7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</row>
    <row r="138" ht="15.7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</row>
    <row r="139" ht="15.7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</row>
    <row r="140" ht="15.7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</row>
    <row r="141" ht="15.7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</row>
    <row r="142" ht="15.7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</row>
    <row r="143" ht="15.7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</row>
    <row r="144" ht="15.7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</row>
    <row r="145" ht="15.7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</row>
    <row r="146" ht="15.7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</row>
    <row r="147" ht="15.7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</row>
    <row r="148" ht="15.7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</row>
    <row r="149" ht="15.7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</row>
    <row r="150" ht="15.7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</row>
    <row r="151" ht="15.7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</row>
    <row r="152" ht="15.7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</row>
    <row r="153" ht="15.7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</row>
    <row r="154" ht="15.7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</row>
    <row r="155" ht="15.7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</row>
    <row r="156" ht="15.7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</row>
    <row r="157" ht="15.7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</row>
    <row r="158" ht="15.7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</row>
    <row r="159" ht="15.7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</row>
    <row r="160" ht="15.7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</row>
    <row r="161" ht="15.7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</row>
    <row r="162" ht="15.7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</row>
    <row r="163" ht="15.7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</row>
    <row r="164" ht="15.7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</row>
    <row r="165" ht="15.7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</row>
    <row r="166" ht="15.7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</row>
    <row r="167" ht="15.7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</row>
    <row r="168" ht="15.7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</row>
    <row r="169" ht="15.7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</row>
    <row r="170" ht="15.7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</row>
    <row r="171" ht="15.7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</row>
    <row r="172" ht="15.7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</row>
    <row r="173" ht="15.7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</row>
    <row r="174" ht="15.7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</row>
    <row r="175" ht="15.7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</row>
    <row r="176" ht="15.7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</row>
    <row r="177" ht="15.7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</row>
    <row r="178" ht="15.7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</row>
    <row r="179" ht="15.7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</row>
    <row r="180" ht="15.7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</row>
    <row r="181" ht="15.7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</row>
    <row r="182" ht="15.7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</row>
    <row r="183" ht="15.7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</row>
    <row r="184" ht="15.7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</row>
    <row r="185" ht="15.7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</row>
    <row r="186" ht="15.7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</row>
    <row r="187" ht="15.7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</row>
    <row r="188" ht="15.7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</row>
    <row r="189" ht="15.7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</row>
    <row r="190" ht="15.7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</row>
    <row r="191" ht="15.7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</row>
    <row r="192" ht="15.7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</row>
    <row r="193" ht="15.7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</row>
    <row r="194" ht="15.7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</row>
    <row r="195" ht="15.7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</row>
    <row r="196" ht="15.7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</row>
    <row r="197" ht="15.7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</row>
    <row r="198" ht="15.7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</row>
    <row r="199" ht="15.7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</row>
    <row r="200" ht="15.7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</row>
    <row r="201" ht="15.7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</row>
    <row r="202" ht="15.7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</row>
    <row r="203" ht="15.7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</row>
    <row r="204" ht="15.7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</row>
    <row r="205" ht="15.7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</row>
    <row r="206" ht="15.7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</row>
    <row r="207" ht="15.7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</row>
    <row r="208" ht="15.7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</row>
    <row r="209" ht="15.7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</row>
    <row r="210" ht="15.7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</row>
    <row r="211" ht="15.7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</row>
    <row r="212" ht="15.7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</row>
    <row r="213" ht="15.7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</row>
    <row r="214" ht="15.7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</row>
    <row r="215" ht="15.7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</row>
    <row r="216" ht="15.7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</row>
    <row r="217" ht="15.7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</row>
    <row r="218" ht="15.7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</row>
    <row r="219" ht="15.7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</row>
    <row r="220" ht="15.7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</row>
    <row r="221" ht="15.7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</row>
    <row r="222" ht="15.7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</row>
    <row r="223" ht="15.7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</row>
    <row r="224" ht="15.7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</row>
    <row r="225" ht="15.7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</row>
    <row r="226" ht="15.7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</row>
    <row r="227" ht="15.7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</row>
    <row r="228" ht="15.7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</row>
    <row r="229" ht="15.7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</row>
    <row r="230" ht="15.7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</row>
    <row r="231" ht="15.7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</row>
    <row r="232" ht="15.7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</row>
    <row r="233" ht="15.7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</row>
    <row r="234" ht="15.7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</row>
    <row r="235" ht="15.7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</row>
    <row r="236" ht="15.7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</row>
    <row r="237" ht="15.7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</row>
    <row r="238" ht="15.7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</row>
    <row r="239" ht="15.7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</row>
    <row r="240" ht="15.7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</row>
    <row r="241" ht="15.7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</row>
    <row r="242" ht="15.7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</row>
    <row r="243" ht="15.7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</row>
    <row r="244" ht="15.7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</row>
    <row r="245" ht="15.7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</row>
    <row r="246" ht="15.7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</row>
    <row r="247" ht="15.7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</row>
    <row r="248" ht="15.7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</row>
    <row r="249" ht="15.7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</row>
    <row r="250" ht="15.7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</row>
    <row r="251" ht="15.7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</row>
    <row r="252" ht="15.7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</row>
    <row r="253" ht="15.7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</row>
    <row r="254" ht="15.7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</row>
    <row r="255" ht="15.7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</row>
    <row r="256" ht="15.7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</row>
    <row r="257" ht="15.7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</row>
    <row r="258" ht="15.7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</row>
    <row r="259" ht="15.7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</row>
    <row r="260" ht="15.7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</row>
    <row r="261" ht="15.7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</row>
    <row r="262" ht="15.7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</row>
    <row r="263" ht="15.7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</row>
    <row r="264" ht="15.7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</row>
    <row r="265" ht="15.7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</row>
    <row r="266" ht="15.7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</row>
    <row r="267" ht="15.7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</row>
    <row r="268" ht="15.7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</row>
    <row r="269" ht="15.7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</row>
    <row r="270" ht="15.7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</row>
    <row r="271" ht="15.7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</row>
    <row r="272" ht="15.7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</row>
    <row r="273" ht="15.7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</row>
    <row r="274" ht="15.7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</row>
    <row r="275" ht="15.7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</row>
    <row r="276" ht="15.7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</row>
    <row r="277" ht="15.7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</row>
    <row r="278" ht="15.7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</row>
    <row r="279" ht="15.7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</row>
    <row r="280" ht="15.7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</row>
    <row r="281" ht="15.7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</row>
    <row r="282" ht="15.7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</row>
    <row r="283" ht="15.7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</row>
    <row r="284" ht="15.7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</row>
    <row r="285" ht="15.7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</row>
    <row r="286" ht="15.7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</row>
    <row r="287" ht="15.7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</row>
    <row r="288" ht="15.7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</row>
    <row r="289" ht="15.7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</row>
    <row r="290" ht="15.7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</row>
    <row r="291" ht="15.7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</row>
    <row r="292" ht="15.7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</row>
    <row r="293" ht="15.7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</row>
    <row r="294" ht="15.7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</row>
    <row r="295" ht="15.7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</row>
    <row r="296" ht="15.7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</row>
    <row r="297" ht="15.7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</row>
    <row r="298" ht="15.7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</row>
    <row r="299" ht="15.7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</row>
    <row r="300" ht="15.7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</row>
    <row r="301" ht="15.7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</row>
    <row r="302" ht="15.7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</row>
    <row r="303" ht="15.7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</row>
    <row r="304" ht="15.7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</row>
    <row r="305" ht="15.7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</row>
    <row r="306" ht="15.7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</row>
    <row r="307" ht="15.7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</row>
    <row r="308" ht="15.7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</row>
    <row r="309" ht="15.7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</row>
    <row r="310" ht="15.7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</row>
    <row r="311" ht="15.7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</row>
    <row r="312" ht="15.7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</row>
    <row r="313" ht="15.7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</row>
    <row r="314" ht="15.7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</row>
    <row r="315" ht="15.7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</row>
    <row r="316" ht="15.7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</row>
    <row r="317" ht="15.7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</row>
    <row r="318" ht="15.7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</row>
    <row r="319" ht="15.7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</row>
    <row r="320" ht="15.7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</row>
    <row r="321" ht="15.7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</row>
    <row r="322" ht="15.7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</row>
    <row r="323" ht="15.7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</row>
    <row r="324" ht="15.7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</row>
    <row r="325" ht="15.7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</row>
    <row r="326" ht="15.7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</row>
    <row r="327" ht="15.7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</row>
    <row r="328" ht="15.7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</row>
    <row r="329" ht="15.7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</row>
    <row r="330" ht="15.7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</row>
    <row r="331" ht="15.7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</row>
    <row r="332" ht="15.7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</row>
    <row r="333" ht="15.7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</row>
    <row r="334" ht="15.7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</row>
    <row r="335" ht="15.7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</row>
    <row r="336" ht="15.7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</row>
    <row r="337" ht="15.7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</row>
    <row r="338" ht="15.7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</row>
    <row r="339" ht="15.7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</row>
    <row r="340" ht="15.7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</row>
    <row r="341" ht="15.7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</row>
    <row r="342" ht="15.7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</row>
    <row r="343" ht="15.7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</row>
    <row r="344" ht="15.7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</row>
    <row r="345" ht="15.7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</row>
    <row r="346" ht="15.7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</row>
    <row r="347" ht="15.7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</row>
    <row r="348" ht="15.7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</row>
    <row r="349" ht="15.7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</row>
    <row r="350" ht="15.7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</row>
    <row r="351" ht="15.7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</row>
    <row r="352" ht="15.7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</row>
    <row r="353" ht="15.7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</row>
    <row r="354" ht="15.7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</row>
    <row r="355" ht="15.7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</row>
    <row r="356" ht="15.7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</row>
    <row r="357" ht="15.7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</row>
    <row r="358" ht="15.7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</row>
    <row r="359" ht="15.7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</row>
    <row r="360" ht="15.7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</row>
    <row r="361" ht="15.7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</row>
    <row r="362" ht="15.7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</row>
    <row r="363" ht="15.7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</row>
    <row r="364" ht="15.7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</row>
    <row r="365" ht="15.7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</row>
    <row r="366" ht="15.7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</row>
    <row r="367" ht="15.7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</row>
    <row r="368" ht="15.7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</row>
    <row r="369" ht="15.7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</row>
    <row r="370" ht="15.7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</row>
    <row r="371" ht="15.7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</row>
    <row r="372" ht="15.7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</row>
    <row r="373" ht="15.7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</row>
    <row r="374" ht="15.7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</row>
    <row r="375" ht="15.7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</row>
    <row r="376" ht="15.7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</row>
    <row r="377" ht="15.7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</row>
    <row r="378" ht="15.7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</row>
    <row r="379" ht="15.7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</row>
    <row r="380" ht="15.7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</row>
    <row r="381" ht="15.7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</row>
    <row r="382" ht="15.7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</row>
    <row r="383" ht="15.7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</row>
    <row r="384" ht="15.7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</row>
    <row r="385" ht="15.7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</row>
    <row r="386" ht="15.7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</row>
    <row r="387" ht="15.7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</row>
    <row r="388" ht="15.7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</row>
    <row r="389" ht="15.7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</row>
    <row r="390" ht="15.7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</row>
    <row r="391" ht="15.7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</row>
    <row r="392" ht="15.7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</row>
    <row r="393" ht="15.7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</row>
    <row r="394" ht="15.7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</row>
    <row r="395" ht="15.7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</row>
    <row r="396" ht="15.7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</row>
    <row r="397" ht="15.7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</row>
    <row r="398" ht="15.7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</row>
    <row r="399" ht="15.7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</row>
    <row r="400" ht="15.7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</row>
    <row r="401" ht="15.7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</row>
    <row r="402" ht="15.7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</row>
    <row r="403" ht="15.7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</row>
    <row r="404" ht="15.7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</row>
    <row r="405" ht="15.7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</row>
    <row r="406" ht="15.7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</row>
    <row r="407" ht="15.7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</row>
    <row r="408" ht="15.7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</row>
    <row r="409" ht="15.7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</row>
    <row r="410" ht="15.7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</row>
    <row r="411" ht="15.7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</row>
    <row r="412" ht="15.7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</row>
    <row r="413" ht="15.7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</row>
    <row r="414" ht="15.7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</row>
    <row r="415" ht="15.7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</row>
    <row r="416" ht="15.7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</row>
    <row r="417" ht="15.7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</row>
    <row r="418" ht="15.7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</row>
    <row r="419" ht="15.7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</row>
    <row r="420" ht="15.7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</row>
    <row r="421" ht="15.7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</row>
    <row r="422" ht="15.7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</row>
    <row r="423" ht="15.7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</row>
    <row r="424" ht="15.7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</row>
    <row r="425" ht="15.7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</row>
    <row r="426" ht="15.7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</row>
    <row r="427" ht="15.7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</row>
    <row r="428" ht="15.7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</row>
    <row r="429" ht="15.7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</row>
    <row r="430" ht="15.7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</row>
    <row r="431" ht="15.7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</row>
    <row r="432" ht="15.7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</row>
    <row r="433" ht="15.7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</row>
    <row r="434" ht="15.7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</row>
    <row r="435" ht="15.7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</row>
    <row r="436" ht="15.7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</row>
    <row r="437" ht="15.7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</row>
    <row r="438" ht="15.7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</row>
    <row r="439" ht="15.7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</row>
    <row r="440" ht="15.7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</row>
    <row r="441" ht="15.7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</row>
    <row r="442" ht="15.7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</row>
    <row r="443" ht="15.7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</row>
    <row r="444" ht="15.7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</row>
    <row r="445" ht="15.7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</row>
    <row r="446" ht="15.7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</row>
    <row r="447" ht="15.7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</row>
    <row r="448" ht="15.7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</row>
    <row r="449" ht="15.7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</row>
    <row r="450" ht="15.7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</row>
    <row r="451" ht="15.7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</row>
    <row r="452" ht="15.7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</row>
    <row r="453" ht="15.7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</row>
    <row r="454" ht="15.7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</row>
    <row r="455" ht="15.7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</row>
    <row r="456" ht="15.7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</row>
    <row r="457" ht="15.7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</row>
    <row r="458" ht="15.7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</row>
    <row r="459" ht="15.7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</row>
    <row r="460" ht="15.7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</row>
    <row r="461" ht="15.7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</row>
    <row r="462" ht="15.7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</row>
    <row r="463" ht="15.7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</row>
    <row r="464" ht="15.7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</row>
    <row r="465" ht="15.7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</row>
    <row r="466" ht="15.7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</row>
    <row r="467" ht="15.7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</row>
    <row r="468" ht="15.7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</row>
    <row r="469" ht="15.7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</row>
    <row r="470" ht="15.7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</row>
    <row r="471" ht="15.7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</row>
    <row r="472" ht="15.7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</row>
    <row r="473" ht="15.7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</row>
    <row r="474" ht="15.7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</row>
    <row r="475" ht="15.7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</row>
    <row r="476" ht="15.7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</row>
    <row r="477" ht="15.7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</row>
    <row r="478" ht="15.7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</row>
    <row r="479" ht="15.7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</row>
    <row r="480" ht="15.7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</row>
    <row r="481" ht="15.7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</row>
    <row r="482" ht="15.7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</row>
    <row r="483" ht="15.7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</row>
    <row r="484" ht="15.7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</row>
    <row r="485" ht="15.7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</row>
    <row r="486" ht="15.7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</row>
    <row r="487" ht="15.7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</row>
    <row r="488" ht="15.7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</row>
    <row r="489" ht="15.7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</row>
    <row r="490" ht="15.7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</row>
    <row r="491" ht="15.7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</row>
    <row r="492" ht="15.7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</row>
    <row r="493" ht="15.7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</row>
    <row r="494" ht="15.7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</row>
    <row r="495" ht="15.7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</row>
    <row r="496" ht="15.7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</row>
    <row r="497" ht="15.7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</row>
    <row r="498" ht="15.7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</row>
    <row r="499" ht="15.7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</row>
    <row r="500" ht="15.7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</row>
    <row r="501" ht="15.7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</row>
    <row r="502" ht="15.7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</row>
    <row r="503" ht="15.7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</row>
    <row r="504" ht="15.7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</row>
    <row r="505" ht="15.7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</row>
    <row r="506" ht="15.7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</row>
    <row r="507" ht="15.7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</row>
    <row r="508" ht="15.7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</row>
    <row r="509" ht="15.7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</row>
    <row r="510" ht="15.7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</row>
    <row r="511" ht="15.7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</row>
    <row r="512" ht="15.7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</row>
    <row r="513" ht="15.7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</row>
    <row r="514" ht="15.7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</row>
    <row r="515" ht="15.7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</row>
    <row r="516" ht="15.7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</row>
    <row r="517" ht="15.7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</row>
    <row r="518" ht="15.7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</row>
    <row r="519" ht="15.7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</row>
    <row r="520" ht="15.7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</row>
    <row r="521" ht="15.7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</row>
    <row r="522" ht="15.7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</row>
    <row r="523" ht="15.7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</row>
    <row r="524" ht="15.7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</row>
    <row r="525" ht="15.7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</row>
    <row r="526" ht="15.7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</row>
    <row r="527" ht="15.7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</row>
    <row r="528" ht="15.7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</row>
    <row r="529" ht="15.7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</row>
    <row r="530" ht="15.7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</row>
    <row r="531" ht="15.7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</row>
    <row r="532" ht="15.7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</row>
    <row r="533" ht="15.7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</row>
    <row r="534" ht="15.7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</row>
    <row r="535" ht="15.7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</row>
    <row r="536" ht="15.7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</row>
    <row r="537" ht="15.7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</row>
    <row r="538" ht="15.7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</row>
    <row r="539" ht="15.7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</row>
    <row r="540" ht="15.7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</row>
    <row r="541" ht="15.7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</row>
    <row r="542" ht="15.7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</row>
    <row r="543" ht="15.7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</row>
    <row r="544" ht="15.7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</row>
    <row r="545" ht="15.7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</row>
    <row r="546" ht="15.7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</row>
    <row r="547" ht="15.7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</row>
    <row r="548" ht="15.7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</row>
    <row r="549" ht="15.7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</row>
    <row r="550" ht="15.7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</row>
    <row r="551" ht="15.7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</row>
    <row r="552" ht="15.7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</row>
    <row r="553" ht="15.7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</row>
    <row r="554" ht="15.7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</row>
    <row r="555" ht="15.7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</row>
    <row r="556" ht="15.7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</row>
    <row r="557" ht="15.7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</row>
    <row r="558" ht="15.7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</row>
    <row r="559" ht="15.7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</row>
    <row r="560" ht="15.7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</row>
    <row r="561" ht="15.7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</row>
    <row r="562" ht="15.7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</row>
    <row r="563" ht="15.7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</row>
    <row r="564" ht="15.7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</row>
    <row r="565" ht="15.7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</row>
    <row r="566" ht="15.7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</row>
    <row r="567" ht="15.7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</row>
    <row r="568" ht="15.7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</row>
    <row r="569" ht="15.7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</row>
    <row r="570" ht="15.7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</row>
    <row r="571" ht="15.7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</row>
    <row r="572" ht="15.7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</row>
    <row r="573" ht="15.7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</row>
    <row r="574" ht="15.7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</row>
    <row r="575" ht="15.7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</row>
    <row r="576" ht="15.7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</row>
    <row r="577" ht="15.7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</row>
    <row r="578" ht="15.7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</row>
    <row r="579" ht="15.7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</row>
    <row r="580" ht="15.7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</row>
    <row r="581" ht="15.7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</row>
    <row r="582" ht="15.7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</row>
    <row r="583" ht="15.7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</row>
    <row r="584" ht="15.7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</row>
    <row r="585" ht="15.7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</row>
    <row r="586" ht="15.7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</row>
    <row r="587" ht="15.7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</row>
    <row r="588" ht="15.7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</row>
    <row r="589" ht="15.7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</row>
    <row r="590" ht="15.7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</row>
    <row r="591" ht="15.7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</row>
    <row r="592" ht="15.7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</row>
    <row r="593" ht="15.7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</row>
    <row r="594" ht="15.7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</row>
    <row r="595" ht="15.7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</row>
    <row r="596" ht="15.7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</row>
    <row r="597" ht="15.7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</row>
    <row r="598" ht="15.7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</row>
    <row r="599" ht="15.7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</row>
    <row r="600" ht="15.7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</row>
    <row r="601" ht="15.7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</row>
    <row r="602" ht="15.7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</row>
    <row r="603" ht="15.7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</row>
    <row r="604" ht="15.7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</row>
    <row r="605" ht="15.7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</row>
    <row r="606" ht="15.7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</row>
    <row r="607" ht="15.7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</row>
    <row r="608" ht="15.7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</row>
    <row r="609" ht="15.7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</row>
    <row r="610" ht="15.7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</row>
    <row r="611" ht="15.7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</row>
    <row r="612" ht="15.7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</row>
    <row r="613" ht="15.7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</row>
    <row r="614" ht="15.7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</row>
    <row r="615" ht="15.7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</row>
    <row r="616" ht="15.7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</row>
    <row r="617" ht="15.7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</row>
    <row r="618" ht="15.7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</row>
    <row r="619" ht="15.7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</row>
    <row r="620" ht="15.7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</row>
    <row r="621" ht="15.7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</row>
    <row r="622" ht="15.7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</row>
    <row r="623" ht="15.7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</row>
    <row r="624" ht="15.7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</row>
    <row r="625" ht="15.7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</row>
    <row r="626" ht="15.7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</row>
    <row r="627" ht="15.7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</row>
    <row r="628" ht="15.7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</row>
    <row r="629" ht="15.7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</row>
    <row r="630" ht="15.7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</row>
    <row r="631" ht="15.7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</row>
    <row r="632" ht="15.7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</row>
    <row r="633" ht="15.7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</row>
    <row r="634" ht="15.7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</row>
    <row r="635" ht="15.7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</row>
    <row r="636" ht="15.7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</row>
    <row r="637" ht="15.7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</row>
    <row r="638" ht="15.7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</row>
    <row r="639" ht="15.7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</row>
    <row r="640" ht="15.7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</row>
    <row r="641" ht="15.7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</row>
    <row r="642" ht="15.7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</row>
    <row r="643" ht="15.7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</row>
    <row r="644" ht="15.7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</row>
    <row r="645" ht="15.7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</row>
    <row r="646" ht="15.7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</row>
    <row r="647" ht="15.7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</row>
    <row r="648" ht="15.7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</row>
    <row r="649" ht="15.7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</row>
    <row r="650" ht="15.7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</row>
    <row r="651" ht="15.7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</row>
    <row r="652" ht="15.7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</row>
    <row r="653" ht="15.7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</row>
    <row r="654" ht="15.7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</row>
    <row r="655" ht="15.7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</row>
    <row r="656" ht="15.7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</row>
    <row r="657" ht="15.7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</row>
    <row r="658" ht="15.7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</row>
    <row r="659" ht="15.7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</row>
    <row r="660" ht="15.7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</row>
    <row r="661" ht="15.7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</row>
    <row r="662" ht="15.7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</row>
    <row r="663" ht="15.7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</row>
    <row r="664" ht="15.7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</row>
    <row r="665" ht="15.7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</row>
    <row r="666" ht="15.7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</row>
    <row r="667" ht="15.7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</row>
    <row r="668" ht="15.7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</row>
    <row r="669" ht="15.7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</row>
    <row r="670" ht="15.7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</row>
    <row r="671" ht="15.7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</row>
    <row r="672" ht="15.7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</row>
    <row r="673" ht="15.7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</row>
    <row r="674" ht="15.7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</row>
    <row r="675" ht="15.7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</row>
    <row r="676" ht="15.7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</row>
    <row r="677" ht="15.7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</row>
    <row r="678" ht="15.7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</row>
    <row r="679" ht="15.7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</row>
    <row r="680" ht="15.7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</row>
    <row r="681" ht="15.7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</row>
    <row r="682" ht="15.7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</row>
    <row r="683" ht="15.7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</row>
    <row r="684" ht="15.7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</row>
    <row r="685" ht="15.75" customHeight="1">
      <c r="A685" s="145"/>
      <c r="B685" s="145"/>
      <c r="C685" s="145"/>
      <c r="D685" s="145"/>
      <c r="E685" s="145"/>
      <c r="F685" s="145"/>
      <c r="G685" s="145"/>
      <c r="H685" s="145"/>
      <c r="I685" s="145"/>
      <c r="J685" s="145"/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5"/>
      <c r="X685" s="145"/>
      <c r="Y685" s="145"/>
      <c r="Z685" s="145"/>
    </row>
    <row r="686" ht="15.75" customHeight="1">
      <c r="A686" s="145"/>
      <c r="B686" s="145"/>
      <c r="C686" s="145"/>
      <c r="D686" s="145"/>
      <c r="E686" s="145"/>
      <c r="F686" s="145"/>
      <c r="G686" s="145"/>
      <c r="H686" s="145"/>
      <c r="I686" s="145"/>
      <c r="J686" s="145"/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</row>
    <row r="687" ht="15.75" customHeight="1">
      <c r="A687" s="145"/>
      <c r="B687" s="145"/>
      <c r="C687" s="145"/>
      <c r="D687" s="145"/>
      <c r="E687" s="145"/>
      <c r="F687" s="145"/>
      <c r="G687" s="145"/>
      <c r="H687" s="145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5"/>
      <c r="V687" s="145"/>
      <c r="W687" s="145"/>
      <c r="X687" s="145"/>
      <c r="Y687" s="145"/>
      <c r="Z687" s="145"/>
    </row>
    <row r="688" ht="15.75" customHeight="1">
      <c r="A688" s="145"/>
      <c r="B688" s="145"/>
      <c r="C688" s="145"/>
      <c r="D688" s="145"/>
      <c r="E688" s="145"/>
      <c r="F688" s="145"/>
      <c r="G688" s="145"/>
      <c r="H688" s="145"/>
      <c r="I688" s="145"/>
      <c r="J688" s="145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</row>
    <row r="689" ht="15.75" customHeight="1">
      <c r="A689" s="145"/>
      <c r="B689" s="145"/>
      <c r="C689" s="145"/>
      <c r="D689" s="145"/>
      <c r="E689" s="145"/>
      <c r="F689" s="145"/>
      <c r="G689" s="145"/>
      <c r="H689" s="145"/>
      <c r="I689" s="145"/>
      <c r="J689" s="145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5"/>
      <c r="V689" s="145"/>
      <c r="W689" s="145"/>
      <c r="X689" s="145"/>
      <c r="Y689" s="145"/>
      <c r="Z689" s="145"/>
    </row>
    <row r="690" ht="15.75" customHeight="1">
      <c r="A690" s="145"/>
      <c r="B690" s="145"/>
      <c r="C690" s="145"/>
      <c r="D690" s="145"/>
      <c r="E690" s="145"/>
      <c r="F690" s="145"/>
      <c r="G690" s="145"/>
      <c r="H690" s="145"/>
      <c r="I690" s="145"/>
      <c r="J690" s="145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</row>
    <row r="691" ht="15.75" customHeight="1">
      <c r="A691" s="145"/>
      <c r="B691" s="145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5"/>
      <c r="V691" s="145"/>
      <c r="W691" s="145"/>
      <c r="X691" s="145"/>
      <c r="Y691" s="145"/>
      <c r="Z691" s="145"/>
    </row>
    <row r="692" ht="15.75" customHeight="1">
      <c r="A692" s="145"/>
      <c r="B692" s="145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</row>
    <row r="693" ht="15.75" customHeight="1">
      <c r="A693" s="145"/>
      <c r="B693" s="145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5"/>
      <c r="V693" s="145"/>
      <c r="W693" s="145"/>
      <c r="X693" s="145"/>
      <c r="Y693" s="145"/>
      <c r="Z693" s="145"/>
    </row>
    <row r="694" ht="15.75" customHeight="1">
      <c r="A694" s="145"/>
      <c r="B694" s="145"/>
      <c r="C694" s="145"/>
      <c r="D694" s="145"/>
      <c r="E694" s="145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</row>
    <row r="695" ht="15.75" customHeight="1">
      <c r="A695" s="145"/>
      <c r="B695" s="145"/>
      <c r="C695" s="145"/>
      <c r="D695" s="145"/>
      <c r="E695" s="145"/>
      <c r="F695" s="145"/>
      <c r="G695" s="145"/>
      <c r="H695" s="145"/>
      <c r="I695" s="145"/>
      <c r="J695" s="145"/>
      <c r="K695" s="145"/>
      <c r="L695" s="145"/>
      <c r="M695" s="145"/>
      <c r="N695" s="145"/>
      <c r="O695" s="145"/>
      <c r="P695" s="145"/>
      <c r="Q695" s="145"/>
      <c r="R695" s="145"/>
      <c r="S695" s="145"/>
      <c r="T695" s="145"/>
      <c r="U695" s="145"/>
      <c r="V695" s="145"/>
      <c r="W695" s="145"/>
      <c r="X695" s="145"/>
      <c r="Y695" s="145"/>
      <c r="Z695" s="145"/>
    </row>
    <row r="696" ht="15.75" customHeight="1">
      <c r="A696" s="145"/>
      <c r="B696" s="145"/>
      <c r="C696" s="145"/>
      <c r="D696" s="145"/>
      <c r="E696" s="145"/>
      <c r="F696" s="145"/>
      <c r="G696" s="145"/>
      <c r="H696" s="145"/>
      <c r="I696" s="145"/>
      <c r="J696" s="145"/>
      <c r="K696" s="145"/>
      <c r="L696" s="145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</row>
    <row r="697" ht="15.75" customHeight="1">
      <c r="A697" s="145"/>
      <c r="B697" s="145"/>
      <c r="C697" s="145"/>
      <c r="D697" s="145"/>
      <c r="E697" s="145"/>
      <c r="F697" s="145"/>
      <c r="G697" s="145"/>
      <c r="H697" s="145"/>
      <c r="I697" s="145"/>
      <c r="J697" s="145"/>
      <c r="K697" s="145"/>
      <c r="L697" s="145"/>
      <c r="M697" s="145"/>
      <c r="N697" s="145"/>
      <c r="O697" s="145"/>
      <c r="P697" s="145"/>
      <c r="Q697" s="145"/>
      <c r="R697" s="145"/>
      <c r="S697" s="145"/>
      <c r="T697" s="145"/>
      <c r="U697" s="145"/>
      <c r="V697" s="145"/>
      <c r="W697" s="145"/>
      <c r="X697" s="145"/>
      <c r="Y697" s="145"/>
      <c r="Z697" s="145"/>
    </row>
    <row r="698" ht="15.75" customHeight="1">
      <c r="A698" s="145"/>
      <c r="B698" s="145"/>
      <c r="C698" s="145"/>
      <c r="D698" s="145"/>
      <c r="E698" s="145"/>
      <c r="F698" s="145"/>
      <c r="G698" s="145"/>
      <c r="H698" s="145"/>
      <c r="I698" s="145"/>
      <c r="J698" s="145"/>
      <c r="K698" s="145"/>
      <c r="L698" s="145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</row>
    <row r="699" ht="15.75" customHeight="1">
      <c r="A699" s="145"/>
      <c r="B699" s="145"/>
      <c r="C699" s="145"/>
      <c r="D699" s="145"/>
      <c r="E699" s="145"/>
      <c r="F699" s="145"/>
      <c r="G699" s="145"/>
      <c r="H699" s="145"/>
      <c r="I699" s="145"/>
      <c r="J699" s="145"/>
      <c r="K699" s="145"/>
      <c r="L699" s="145"/>
      <c r="M699" s="145"/>
      <c r="N699" s="145"/>
      <c r="O699" s="145"/>
      <c r="P699" s="145"/>
      <c r="Q699" s="145"/>
      <c r="R699" s="145"/>
      <c r="S699" s="145"/>
      <c r="T699" s="145"/>
      <c r="U699" s="145"/>
      <c r="V699" s="145"/>
      <c r="W699" s="145"/>
      <c r="X699" s="145"/>
      <c r="Y699" s="145"/>
      <c r="Z699" s="145"/>
    </row>
    <row r="700" ht="15.75" customHeight="1">
      <c r="A700" s="145"/>
      <c r="B700" s="145"/>
      <c r="C700" s="145"/>
      <c r="D700" s="145"/>
      <c r="E700" s="145"/>
      <c r="F700" s="145"/>
      <c r="G700" s="145"/>
      <c r="H700" s="145"/>
      <c r="I700" s="145"/>
      <c r="J700" s="145"/>
      <c r="K700" s="145"/>
      <c r="L700" s="145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</row>
    <row r="701" ht="15.75" customHeight="1">
      <c r="A701" s="145"/>
      <c r="B701" s="145"/>
      <c r="C701" s="145"/>
      <c r="D701" s="145"/>
      <c r="E701" s="145"/>
      <c r="F701" s="145"/>
      <c r="G701" s="145"/>
      <c r="H701" s="145"/>
      <c r="I701" s="145"/>
      <c r="J701" s="145"/>
      <c r="K701" s="145"/>
      <c r="L701" s="145"/>
      <c r="M701" s="145"/>
      <c r="N701" s="145"/>
      <c r="O701" s="145"/>
      <c r="P701" s="145"/>
      <c r="Q701" s="145"/>
      <c r="R701" s="145"/>
      <c r="S701" s="145"/>
      <c r="T701" s="145"/>
      <c r="U701" s="145"/>
      <c r="V701" s="145"/>
      <c r="W701" s="145"/>
      <c r="X701" s="145"/>
      <c r="Y701" s="145"/>
      <c r="Z701" s="145"/>
    </row>
    <row r="702" ht="15.75" customHeight="1">
      <c r="A702" s="145"/>
      <c r="B702" s="145"/>
      <c r="C702" s="145"/>
      <c r="D702" s="145"/>
      <c r="E702" s="145"/>
      <c r="F702" s="145"/>
      <c r="G702" s="145"/>
      <c r="H702" s="145"/>
      <c r="I702" s="145"/>
      <c r="J702" s="145"/>
      <c r="K702" s="145"/>
      <c r="L702" s="145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</row>
    <row r="703" ht="15.75" customHeight="1">
      <c r="A703" s="145"/>
      <c r="B703" s="145"/>
      <c r="C703" s="145"/>
      <c r="D703" s="145"/>
      <c r="E703" s="145"/>
      <c r="F703" s="145"/>
      <c r="G703" s="145"/>
      <c r="H703" s="145"/>
      <c r="I703" s="145"/>
      <c r="J703" s="145"/>
      <c r="K703" s="145"/>
      <c r="L703" s="145"/>
      <c r="M703" s="145"/>
      <c r="N703" s="145"/>
      <c r="O703" s="145"/>
      <c r="P703" s="145"/>
      <c r="Q703" s="145"/>
      <c r="R703" s="145"/>
      <c r="S703" s="145"/>
      <c r="T703" s="145"/>
      <c r="U703" s="145"/>
      <c r="V703" s="145"/>
      <c r="W703" s="145"/>
      <c r="X703" s="145"/>
      <c r="Y703" s="145"/>
      <c r="Z703" s="145"/>
    </row>
    <row r="704" ht="15.75" customHeight="1">
      <c r="A704" s="145"/>
      <c r="B704" s="145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</row>
    <row r="705" ht="15.75" customHeight="1">
      <c r="A705" s="145"/>
      <c r="B705" s="145"/>
      <c r="C705" s="145"/>
      <c r="D705" s="145"/>
      <c r="E705" s="145"/>
      <c r="F705" s="145"/>
      <c r="G705" s="145"/>
      <c r="H705" s="145"/>
      <c r="I705" s="145"/>
      <c r="J705" s="145"/>
      <c r="K705" s="145"/>
      <c r="L705" s="145"/>
      <c r="M705" s="145"/>
      <c r="N705" s="145"/>
      <c r="O705" s="145"/>
      <c r="P705" s="145"/>
      <c r="Q705" s="145"/>
      <c r="R705" s="145"/>
      <c r="S705" s="145"/>
      <c r="T705" s="145"/>
      <c r="U705" s="145"/>
      <c r="V705" s="145"/>
      <c r="W705" s="145"/>
      <c r="X705" s="145"/>
      <c r="Y705" s="145"/>
      <c r="Z705" s="145"/>
    </row>
    <row r="706" ht="15.75" customHeight="1">
      <c r="A706" s="145"/>
      <c r="B706" s="145"/>
      <c r="C706" s="145"/>
      <c r="D706" s="145"/>
      <c r="E706" s="145"/>
      <c r="F706" s="145"/>
      <c r="G706" s="145"/>
      <c r="H706" s="145"/>
      <c r="I706" s="145"/>
      <c r="J706" s="145"/>
      <c r="K706" s="145"/>
      <c r="L706" s="145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</row>
    <row r="707" ht="15.75" customHeight="1">
      <c r="A707" s="145"/>
      <c r="B707" s="145"/>
      <c r="C707" s="145"/>
      <c r="D707" s="145"/>
      <c r="E707" s="145"/>
      <c r="F707" s="145"/>
      <c r="G707" s="145"/>
      <c r="H707" s="145"/>
      <c r="I707" s="145"/>
      <c r="J707" s="145"/>
      <c r="K707" s="145"/>
      <c r="L707" s="145"/>
      <c r="M707" s="145"/>
      <c r="N707" s="145"/>
      <c r="O707" s="145"/>
      <c r="P707" s="145"/>
      <c r="Q707" s="145"/>
      <c r="R707" s="145"/>
      <c r="S707" s="145"/>
      <c r="T707" s="145"/>
      <c r="U707" s="145"/>
      <c r="V707" s="145"/>
      <c r="W707" s="145"/>
      <c r="X707" s="145"/>
      <c r="Y707" s="145"/>
      <c r="Z707" s="145"/>
    </row>
    <row r="708" ht="15.75" customHeight="1">
      <c r="A708" s="145"/>
      <c r="B708" s="145"/>
      <c r="C708" s="145"/>
      <c r="D708" s="145"/>
      <c r="E708" s="145"/>
      <c r="F708" s="145"/>
      <c r="G708" s="145"/>
      <c r="H708" s="145"/>
      <c r="I708" s="145"/>
      <c r="J708" s="145"/>
      <c r="K708" s="145"/>
      <c r="L708" s="145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</row>
    <row r="709" ht="15.75" customHeight="1">
      <c r="A709" s="145"/>
      <c r="B709" s="145"/>
      <c r="C709" s="145"/>
      <c r="D709" s="145"/>
      <c r="E709" s="145"/>
      <c r="F709" s="145"/>
      <c r="G709" s="145"/>
      <c r="H709" s="145"/>
      <c r="I709" s="145"/>
      <c r="J709" s="145"/>
      <c r="K709" s="145"/>
      <c r="L709" s="145"/>
      <c r="M709" s="145"/>
      <c r="N709" s="145"/>
      <c r="O709" s="145"/>
      <c r="P709" s="145"/>
      <c r="Q709" s="145"/>
      <c r="R709" s="145"/>
      <c r="S709" s="145"/>
      <c r="T709" s="145"/>
      <c r="U709" s="145"/>
      <c r="V709" s="145"/>
      <c r="W709" s="145"/>
      <c r="X709" s="145"/>
      <c r="Y709" s="145"/>
      <c r="Z709" s="145"/>
    </row>
    <row r="710" ht="15.75" customHeight="1">
      <c r="A710" s="145"/>
      <c r="B710" s="145"/>
      <c r="C710" s="145"/>
      <c r="D710" s="145"/>
      <c r="E710" s="145"/>
      <c r="F710" s="145"/>
      <c r="G710" s="145"/>
      <c r="H710" s="145"/>
      <c r="I710" s="145"/>
      <c r="J710" s="145"/>
      <c r="K710" s="145"/>
      <c r="L710" s="145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</row>
    <row r="711" ht="15.75" customHeight="1">
      <c r="A711" s="145"/>
      <c r="B711" s="145"/>
      <c r="C711" s="145"/>
      <c r="D711" s="145"/>
      <c r="E711" s="145"/>
      <c r="F711" s="145"/>
      <c r="G711" s="145"/>
      <c r="H711" s="145"/>
      <c r="I711" s="145"/>
      <c r="J711" s="145"/>
      <c r="K711" s="145"/>
      <c r="L711" s="145"/>
      <c r="M711" s="145"/>
      <c r="N711" s="145"/>
      <c r="O711" s="145"/>
      <c r="P711" s="145"/>
      <c r="Q711" s="145"/>
      <c r="R711" s="145"/>
      <c r="S711" s="145"/>
      <c r="T711" s="145"/>
      <c r="U711" s="145"/>
      <c r="V711" s="145"/>
      <c r="W711" s="145"/>
      <c r="X711" s="145"/>
      <c r="Y711" s="145"/>
      <c r="Z711" s="145"/>
    </row>
    <row r="712" ht="15.75" customHeight="1">
      <c r="A712" s="145"/>
      <c r="B712" s="145"/>
      <c r="C712" s="145"/>
      <c r="D712" s="145"/>
      <c r="E712" s="145"/>
      <c r="F712" s="145"/>
      <c r="G712" s="145"/>
      <c r="H712" s="145"/>
      <c r="I712" s="145"/>
      <c r="J712" s="145"/>
      <c r="K712" s="145"/>
      <c r="L712" s="145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</row>
    <row r="713" ht="15.75" customHeight="1">
      <c r="A713" s="145"/>
      <c r="B713" s="145"/>
      <c r="C713" s="145"/>
      <c r="D713" s="145"/>
      <c r="E713" s="145"/>
      <c r="F713" s="145"/>
      <c r="G713" s="145"/>
      <c r="H713" s="145"/>
      <c r="I713" s="145"/>
      <c r="J713" s="145"/>
      <c r="K713" s="145"/>
      <c r="L713" s="145"/>
      <c r="M713" s="145"/>
      <c r="N713" s="145"/>
      <c r="O713" s="145"/>
      <c r="P713" s="145"/>
      <c r="Q713" s="145"/>
      <c r="R713" s="145"/>
      <c r="S713" s="145"/>
      <c r="T713" s="145"/>
      <c r="U713" s="145"/>
      <c r="V713" s="145"/>
      <c r="W713" s="145"/>
      <c r="X713" s="145"/>
      <c r="Y713" s="145"/>
      <c r="Z713" s="145"/>
    </row>
    <row r="714" ht="15.75" customHeight="1">
      <c r="A714" s="145"/>
      <c r="B714" s="145"/>
      <c r="C714" s="145"/>
      <c r="D714" s="145"/>
      <c r="E714" s="145"/>
      <c r="F714" s="145"/>
      <c r="G714" s="145"/>
      <c r="H714" s="145"/>
      <c r="I714" s="145"/>
      <c r="J714" s="145"/>
      <c r="K714" s="145"/>
      <c r="L714" s="145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</row>
    <row r="715" ht="15.75" customHeight="1">
      <c r="A715" s="145"/>
      <c r="B715" s="145"/>
      <c r="C715" s="145"/>
      <c r="D715" s="145"/>
      <c r="E715" s="145"/>
      <c r="F715" s="145"/>
      <c r="G715" s="145"/>
      <c r="H715" s="145"/>
      <c r="I715" s="145"/>
      <c r="J715" s="145"/>
      <c r="K715" s="145"/>
      <c r="L715" s="145"/>
      <c r="M715" s="145"/>
      <c r="N715" s="145"/>
      <c r="O715" s="145"/>
      <c r="P715" s="145"/>
      <c r="Q715" s="145"/>
      <c r="R715" s="145"/>
      <c r="S715" s="145"/>
      <c r="T715" s="145"/>
      <c r="U715" s="145"/>
      <c r="V715" s="145"/>
      <c r="W715" s="145"/>
      <c r="X715" s="145"/>
      <c r="Y715" s="145"/>
      <c r="Z715" s="145"/>
    </row>
    <row r="716" ht="15.75" customHeight="1">
      <c r="A716" s="145"/>
      <c r="B716" s="145"/>
      <c r="C716" s="145"/>
      <c r="D716" s="145"/>
      <c r="E716" s="145"/>
      <c r="F716" s="145"/>
      <c r="G716" s="145"/>
      <c r="H716" s="145"/>
      <c r="I716" s="145"/>
      <c r="J716" s="145"/>
      <c r="K716" s="145"/>
      <c r="L716" s="145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</row>
    <row r="717" ht="15.75" customHeight="1">
      <c r="A717" s="145"/>
      <c r="B717" s="145"/>
      <c r="C717" s="145"/>
      <c r="D717" s="145"/>
      <c r="E717" s="145"/>
      <c r="F717" s="145"/>
      <c r="G717" s="145"/>
      <c r="H717" s="145"/>
      <c r="I717" s="145"/>
      <c r="J717" s="145"/>
      <c r="K717" s="145"/>
      <c r="L717" s="145"/>
      <c r="M717" s="145"/>
      <c r="N717" s="145"/>
      <c r="O717" s="145"/>
      <c r="P717" s="145"/>
      <c r="Q717" s="145"/>
      <c r="R717" s="145"/>
      <c r="S717" s="145"/>
      <c r="T717" s="145"/>
      <c r="U717" s="145"/>
      <c r="V717" s="145"/>
      <c r="W717" s="145"/>
      <c r="X717" s="145"/>
      <c r="Y717" s="145"/>
      <c r="Z717" s="145"/>
    </row>
    <row r="718" ht="15.75" customHeight="1">
      <c r="A718" s="145"/>
      <c r="B718" s="145"/>
      <c r="C718" s="145"/>
      <c r="D718" s="145"/>
      <c r="E718" s="145"/>
      <c r="F718" s="145"/>
      <c r="G718" s="145"/>
      <c r="H718" s="145"/>
      <c r="I718" s="145"/>
      <c r="J718" s="145"/>
      <c r="K718" s="145"/>
      <c r="L718" s="145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</row>
    <row r="719" ht="15.75" customHeight="1">
      <c r="A719" s="145"/>
      <c r="B719" s="145"/>
      <c r="C719" s="145"/>
      <c r="D719" s="145"/>
      <c r="E719" s="145"/>
      <c r="F719" s="145"/>
      <c r="G719" s="145"/>
      <c r="H719" s="145"/>
      <c r="I719" s="145"/>
      <c r="J719" s="145"/>
      <c r="K719" s="145"/>
      <c r="L719" s="145"/>
      <c r="M719" s="145"/>
      <c r="N719" s="145"/>
      <c r="O719" s="145"/>
      <c r="P719" s="145"/>
      <c r="Q719" s="145"/>
      <c r="R719" s="145"/>
      <c r="S719" s="145"/>
      <c r="T719" s="145"/>
      <c r="U719" s="145"/>
      <c r="V719" s="145"/>
      <c r="W719" s="145"/>
      <c r="X719" s="145"/>
      <c r="Y719" s="145"/>
      <c r="Z719" s="145"/>
    </row>
    <row r="720" ht="15.75" customHeight="1">
      <c r="A720" s="145"/>
      <c r="B720" s="145"/>
      <c r="C720" s="145"/>
      <c r="D720" s="145"/>
      <c r="E720" s="145"/>
      <c r="F720" s="145"/>
      <c r="G720" s="145"/>
      <c r="H720" s="145"/>
      <c r="I720" s="145"/>
      <c r="J720" s="145"/>
      <c r="K720" s="145"/>
      <c r="L720" s="145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</row>
    <row r="721" ht="15.75" customHeight="1">
      <c r="A721" s="145"/>
      <c r="B721" s="145"/>
      <c r="C721" s="145"/>
      <c r="D721" s="145"/>
      <c r="E721" s="145"/>
      <c r="F721" s="145"/>
      <c r="G721" s="145"/>
      <c r="H721" s="145"/>
      <c r="I721" s="145"/>
      <c r="J721" s="145"/>
      <c r="K721" s="145"/>
      <c r="L721" s="145"/>
      <c r="M721" s="145"/>
      <c r="N721" s="145"/>
      <c r="O721" s="145"/>
      <c r="P721" s="145"/>
      <c r="Q721" s="145"/>
      <c r="R721" s="145"/>
      <c r="S721" s="145"/>
      <c r="T721" s="145"/>
      <c r="U721" s="145"/>
      <c r="V721" s="145"/>
      <c r="W721" s="145"/>
      <c r="X721" s="145"/>
      <c r="Y721" s="145"/>
      <c r="Z721" s="145"/>
    </row>
    <row r="722" ht="15.75" customHeight="1">
      <c r="A722" s="145"/>
      <c r="B722" s="145"/>
      <c r="C722" s="145"/>
      <c r="D722" s="145"/>
      <c r="E722" s="145"/>
      <c r="F722" s="145"/>
      <c r="G722" s="145"/>
      <c r="H722" s="145"/>
      <c r="I722" s="145"/>
      <c r="J722" s="145"/>
      <c r="K722" s="145"/>
      <c r="L722" s="145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</row>
    <row r="723" ht="15.75" customHeight="1">
      <c r="A723" s="145"/>
      <c r="B723" s="145"/>
      <c r="C723" s="145"/>
      <c r="D723" s="145"/>
      <c r="E723" s="145"/>
      <c r="F723" s="145"/>
      <c r="G723" s="145"/>
      <c r="H723" s="145"/>
      <c r="I723" s="145"/>
      <c r="J723" s="145"/>
      <c r="K723" s="145"/>
      <c r="L723" s="145"/>
      <c r="M723" s="145"/>
      <c r="N723" s="145"/>
      <c r="O723" s="145"/>
      <c r="P723" s="145"/>
      <c r="Q723" s="145"/>
      <c r="R723" s="145"/>
      <c r="S723" s="145"/>
      <c r="T723" s="145"/>
      <c r="U723" s="145"/>
      <c r="V723" s="145"/>
      <c r="W723" s="145"/>
      <c r="X723" s="145"/>
      <c r="Y723" s="145"/>
      <c r="Z723" s="145"/>
    </row>
    <row r="724" ht="15.75" customHeight="1">
      <c r="A724" s="145"/>
      <c r="B724" s="145"/>
      <c r="C724" s="145"/>
      <c r="D724" s="145"/>
      <c r="E724" s="145"/>
      <c r="F724" s="145"/>
      <c r="G724" s="145"/>
      <c r="H724" s="145"/>
      <c r="I724" s="145"/>
      <c r="J724" s="145"/>
      <c r="K724" s="145"/>
      <c r="L724" s="145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</row>
    <row r="725" ht="15.75" customHeight="1">
      <c r="A725" s="145"/>
      <c r="B725" s="145"/>
      <c r="C725" s="145"/>
      <c r="D725" s="145"/>
      <c r="E725" s="145"/>
      <c r="F725" s="145"/>
      <c r="G725" s="145"/>
      <c r="H725" s="145"/>
      <c r="I725" s="145"/>
      <c r="J725" s="145"/>
      <c r="K725" s="145"/>
      <c r="L725" s="145"/>
      <c r="M725" s="145"/>
      <c r="N725" s="145"/>
      <c r="O725" s="145"/>
      <c r="P725" s="145"/>
      <c r="Q725" s="145"/>
      <c r="R725" s="145"/>
      <c r="S725" s="145"/>
      <c r="T725" s="145"/>
      <c r="U725" s="145"/>
      <c r="V725" s="145"/>
      <c r="W725" s="145"/>
      <c r="X725" s="145"/>
      <c r="Y725" s="145"/>
      <c r="Z725" s="145"/>
    </row>
    <row r="726" ht="15.75" customHeight="1">
      <c r="A726" s="145"/>
      <c r="B726" s="145"/>
      <c r="C726" s="145"/>
      <c r="D726" s="145"/>
      <c r="E726" s="145"/>
      <c r="F726" s="145"/>
      <c r="G726" s="145"/>
      <c r="H726" s="145"/>
      <c r="I726" s="145"/>
      <c r="J726" s="145"/>
      <c r="K726" s="145"/>
      <c r="L726" s="145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</row>
    <row r="727" ht="15.75" customHeight="1">
      <c r="A727" s="145"/>
      <c r="B727" s="145"/>
      <c r="C727" s="145"/>
      <c r="D727" s="145"/>
      <c r="E727" s="145"/>
      <c r="F727" s="145"/>
      <c r="G727" s="145"/>
      <c r="H727" s="145"/>
      <c r="I727" s="145"/>
      <c r="J727" s="145"/>
      <c r="K727" s="145"/>
      <c r="L727" s="145"/>
      <c r="M727" s="145"/>
      <c r="N727" s="145"/>
      <c r="O727" s="145"/>
      <c r="P727" s="145"/>
      <c r="Q727" s="145"/>
      <c r="R727" s="145"/>
      <c r="S727" s="145"/>
      <c r="T727" s="145"/>
      <c r="U727" s="145"/>
      <c r="V727" s="145"/>
      <c r="W727" s="145"/>
      <c r="X727" s="145"/>
      <c r="Y727" s="145"/>
      <c r="Z727" s="145"/>
    </row>
    <row r="728" ht="15.75" customHeight="1">
      <c r="A728" s="145"/>
      <c r="B728" s="145"/>
      <c r="C728" s="145"/>
      <c r="D728" s="145"/>
      <c r="E728" s="145"/>
      <c r="F728" s="145"/>
      <c r="G728" s="145"/>
      <c r="H728" s="145"/>
      <c r="I728" s="145"/>
      <c r="J728" s="145"/>
      <c r="K728" s="145"/>
      <c r="L728" s="145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</row>
    <row r="729" ht="15.75" customHeight="1">
      <c r="A729" s="145"/>
      <c r="B729" s="145"/>
      <c r="C729" s="145"/>
      <c r="D729" s="145"/>
      <c r="E729" s="145"/>
      <c r="F729" s="145"/>
      <c r="G729" s="145"/>
      <c r="H729" s="145"/>
      <c r="I729" s="145"/>
      <c r="J729" s="145"/>
      <c r="K729" s="145"/>
      <c r="L729" s="145"/>
      <c r="M729" s="145"/>
      <c r="N729" s="145"/>
      <c r="O729" s="145"/>
      <c r="P729" s="145"/>
      <c r="Q729" s="145"/>
      <c r="R729" s="145"/>
      <c r="S729" s="145"/>
      <c r="T729" s="145"/>
      <c r="U729" s="145"/>
      <c r="V729" s="145"/>
      <c r="W729" s="145"/>
      <c r="X729" s="145"/>
      <c r="Y729" s="145"/>
      <c r="Z729" s="145"/>
    </row>
    <row r="730" ht="15.75" customHeight="1">
      <c r="A730" s="145"/>
      <c r="B730" s="145"/>
      <c r="C730" s="145"/>
      <c r="D730" s="145"/>
      <c r="E730" s="145"/>
      <c r="F730" s="145"/>
      <c r="G730" s="145"/>
      <c r="H730" s="145"/>
      <c r="I730" s="145"/>
      <c r="J730" s="145"/>
      <c r="K730" s="145"/>
      <c r="L730" s="145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</row>
    <row r="731" ht="15.75" customHeight="1">
      <c r="A731" s="145"/>
      <c r="B731" s="145"/>
      <c r="C731" s="145"/>
      <c r="D731" s="145"/>
      <c r="E731" s="145"/>
      <c r="F731" s="145"/>
      <c r="G731" s="145"/>
      <c r="H731" s="145"/>
      <c r="I731" s="145"/>
      <c r="J731" s="145"/>
      <c r="K731" s="145"/>
      <c r="L731" s="145"/>
      <c r="M731" s="145"/>
      <c r="N731" s="145"/>
      <c r="O731" s="145"/>
      <c r="P731" s="145"/>
      <c r="Q731" s="145"/>
      <c r="R731" s="145"/>
      <c r="S731" s="145"/>
      <c r="T731" s="145"/>
      <c r="U731" s="145"/>
      <c r="V731" s="145"/>
      <c r="W731" s="145"/>
      <c r="X731" s="145"/>
      <c r="Y731" s="145"/>
      <c r="Z731" s="145"/>
    </row>
    <row r="732" ht="15.75" customHeight="1">
      <c r="A732" s="145"/>
      <c r="B732" s="145"/>
      <c r="C732" s="145"/>
      <c r="D732" s="145"/>
      <c r="E732" s="145"/>
      <c r="F732" s="145"/>
      <c r="G732" s="145"/>
      <c r="H732" s="145"/>
      <c r="I732" s="145"/>
      <c r="J732" s="145"/>
      <c r="K732" s="145"/>
      <c r="L732" s="145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</row>
    <row r="733" ht="15.75" customHeight="1">
      <c r="A733" s="145"/>
      <c r="B733" s="145"/>
      <c r="C733" s="145"/>
      <c r="D733" s="145"/>
      <c r="E733" s="145"/>
      <c r="F733" s="145"/>
      <c r="G733" s="145"/>
      <c r="H733" s="145"/>
      <c r="I733" s="145"/>
      <c r="J733" s="145"/>
      <c r="K733" s="145"/>
      <c r="L733" s="145"/>
      <c r="M733" s="145"/>
      <c r="N733" s="145"/>
      <c r="O733" s="145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</row>
    <row r="734" ht="15.75" customHeight="1">
      <c r="A734" s="145"/>
      <c r="B734" s="145"/>
      <c r="C734" s="145"/>
      <c r="D734" s="145"/>
      <c r="E734" s="145"/>
      <c r="F734" s="145"/>
      <c r="G734" s="145"/>
      <c r="H734" s="145"/>
      <c r="I734" s="145"/>
      <c r="J734" s="145"/>
      <c r="K734" s="145"/>
      <c r="L734" s="145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</row>
    <row r="735" ht="15.75" customHeight="1">
      <c r="A735" s="145"/>
      <c r="B735" s="145"/>
      <c r="C735" s="145"/>
      <c r="D735" s="145"/>
      <c r="E735" s="145"/>
      <c r="F735" s="145"/>
      <c r="G735" s="145"/>
      <c r="H735" s="145"/>
      <c r="I735" s="145"/>
      <c r="J735" s="145"/>
      <c r="K735" s="145"/>
      <c r="L735" s="145"/>
      <c r="M735" s="145"/>
      <c r="N735" s="145"/>
      <c r="O735" s="145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</row>
    <row r="736" ht="15.75" customHeight="1">
      <c r="A736" s="145"/>
      <c r="B736" s="145"/>
      <c r="C736" s="145"/>
      <c r="D736" s="145"/>
      <c r="E736" s="145"/>
      <c r="F736" s="145"/>
      <c r="G736" s="145"/>
      <c r="H736" s="145"/>
      <c r="I736" s="145"/>
      <c r="J736" s="145"/>
      <c r="K736" s="145"/>
      <c r="L736" s="145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</row>
    <row r="737" ht="15.75" customHeight="1">
      <c r="A737" s="145"/>
      <c r="B737" s="145"/>
      <c r="C737" s="145"/>
      <c r="D737" s="145"/>
      <c r="E737" s="145"/>
      <c r="F737" s="145"/>
      <c r="G737" s="145"/>
      <c r="H737" s="145"/>
      <c r="I737" s="145"/>
      <c r="J737" s="145"/>
      <c r="K737" s="145"/>
      <c r="L737" s="145"/>
      <c r="M737" s="145"/>
      <c r="N737" s="145"/>
      <c r="O737" s="145"/>
      <c r="P737" s="145"/>
      <c r="Q737" s="145"/>
      <c r="R737" s="145"/>
      <c r="S737" s="145"/>
      <c r="T737" s="145"/>
      <c r="U737" s="145"/>
      <c r="V737" s="145"/>
      <c r="W737" s="145"/>
      <c r="X737" s="145"/>
      <c r="Y737" s="145"/>
      <c r="Z737" s="145"/>
    </row>
    <row r="738" ht="15.75" customHeight="1">
      <c r="A738" s="145"/>
      <c r="B738" s="145"/>
      <c r="C738" s="145"/>
      <c r="D738" s="145"/>
      <c r="E738" s="145"/>
      <c r="F738" s="145"/>
      <c r="G738" s="145"/>
      <c r="H738" s="145"/>
      <c r="I738" s="145"/>
      <c r="J738" s="145"/>
      <c r="K738" s="145"/>
      <c r="L738" s="145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</row>
    <row r="739" ht="15.75" customHeight="1">
      <c r="A739" s="145"/>
      <c r="B739" s="145"/>
      <c r="C739" s="145"/>
      <c r="D739" s="145"/>
      <c r="E739" s="145"/>
      <c r="F739" s="145"/>
      <c r="G739" s="145"/>
      <c r="H739" s="145"/>
      <c r="I739" s="145"/>
      <c r="J739" s="145"/>
      <c r="K739" s="145"/>
      <c r="L739" s="145"/>
      <c r="M739" s="145"/>
      <c r="N739" s="145"/>
      <c r="O739" s="145"/>
      <c r="P739" s="145"/>
      <c r="Q739" s="145"/>
      <c r="R739" s="145"/>
      <c r="S739" s="145"/>
      <c r="T739" s="145"/>
      <c r="U739" s="145"/>
      <c r="V739" s="145"/>
      <c r="W739" s="145"/>
      <c r="X739" s="145"/>
      <c r="Y739" s="145"/>
      <c r="Z739" s="145"/>
    </row>
    <row r="740" ht="15.75" customHeight="1">
      <c r="A740" s="145"/>
      <c r="B740" s="145"/>
      <c r="C740" s="145"/>
      <c r="D740" s="145"/>
      <c r="E740" s="145"/>
      <c r="F740" s="145"/>
      <c r="G740" s="145"/>
      <c r="H740" s="145"/>
      <c r="I740" s="145"/>
      <c r="J740" s="145"/>
      <c r="K740" s="145"/>
      <c r="L740" s="145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</row>
    <row r="741" ht="15.75" customHeight="1">
      <c r="A741" s="145"/>
      <c r="B741" s="145"/>
      <c r="C741" s="145"/>
      <c r="D741" s="145"/>
      <c r="E741" s="145"/>
      <c r="F741" s="145"/>
      <c r="G741" s="145"/>
      <c r="H741" s="145"/>
      <c r="I741" s="145"/>
      <c r="J741" s="145"/>
      <c r="K741" s="145"/>
      <c r="L741" s="145"/>
      <c r="M741" s="145"/>
      <c r="N741" s="145"/>
      <c r="O741" s="145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</row>
    <row r="742" ht="15.75" customHeight="1">
      <c r="A742" s="145"/>
      <c r="B742" s="145"/>
      <c r="C742" s="145"/>
      <c r="D742" s="145"/>
      <c r="E742" s="145"/>
      <c r="F742" s="145"/>
      <c r="G742" s="145"/>
      <c r="H742" s="145"/>
      <c r="I742" s="145"/>
      <c r="J742" s="145"/>
      <c r="K742" s="145"/>
      <c r="L742" s="145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</row>
    <row r="743" ht="15.75" customHeight="1">
      <c r="A743" s="145"/>
      <c r="B743" s="145"/>
      <c r="C743" s="145"/>
      <c r="D743" s="145"/>
      <c r="E743" s="145"/>
      <c r="F743" s="145"/>
      <c r="G743" s="145"/>
      <c r="H743" s="145"/>
      <c r="I743" s="145"/>
      <c r="J743" s="145"/>
      <c r="K743" s="145"/>
      <c r="L743" s="145"/>
      <c r="M743" s="145"/>
      <c r="N743" s="145"/>
      <c r="O743" s="145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</row>
    <row r="744" ht="15.75" customHeight="1">
      <c r="A744" s="145"/>
      <c r="B744" s="145"/>
      <c r="C744" s="145"/>
      <c r="D744" s="145"/>
      <c r="E744" s="145"/>
      <c r="F744" s="145"/>
      <c r="G744" s="145"/>
      <c r="H744" s="145"/>
      <c r="I744" s="145"/>
      <c r="J744" s="145"/>
      <c r="K744" s="145"/>
      <c r="L744" s="145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</row>
    <row r="745" ht="15.75" customHeight="1">
      <c r="A745" s="145"/>
      <c r="B745" s="145"/>
      <c r="C745" s="145"/>
      <c r="D745" s="145"/>
      <c r="E745" s="145"/>
      <c r="F745" s="145"/>
      <c r="G745" s="145"/>
      <c r="H745" s="145"/>
      <c r="I745" s="145"/>
      <c r="J745" s="145"/>
      <c r="K745" s="145"/>
      <c r="L745" s="145"/>
      <c r="M745" s="145"/>
      <c r="N745" s="145"/>
      <c r="O745" s="145"/>
      <c r="P745" s="145"/>
      <c r="Q745" s="145"/>
      <c r="R745" s="145"/>
      <c r="S745" s="145"/>
      <c r="T745" s="145"/>
      <c r="U745" s="145"/>
      <c r="V745" s="145"/>
      <c r="W745" s="145"/>
      <c r="X745" s="145"/>
      <c r="Y745" s="145"/>
      <c r="Z745" s="145"/>
    </row>
    <row r="746" ht="15.75" customHeight="1">
      <c r="A746" s="145"/>
      <c r="B746" s="145"/>
      <c r="C746" s="145"/>
      <c r="D746" s="145"/>
      <c r="E746" s="145"/>
      <c r="F746" s="145"/>
      <c r="G746" s="145"/>
      <c r="H746" s="145"/>
      <c r="I746" s="145"/>
      <c r="J746" s="145"/>
      <c r="K746" s="145"/>
      <c r="L746" s="145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</row>
    <row r="747" ht="15.75" customHeight="1">
      <c r="A747" s="145"/>
      <c r="B747" s="145"/>
      <c r="C747" s="145"/>
      <c r="D747" s="145"/>
      <c r="E747" s="145"/>
      <c r="F747" s="145"/>
      <c r="G747" s="145"/>
      <c r="H747" s="145"/>
      <c r="I747" s="145"/>
      <c r="J747" s="145"/>
      <c r="K747" s="145"/>
      <c r="L747" s="145"/>
      <c r="M747" s="145"/>
      <c r="N747" s="145"/>
      <c r="O747" s="145"/>
      <c r="P747" s="145"/>
      <c r="Q747" s="145"/>
      <c r="R747" s="145"/>
      <c r="S747" s="145"/>
      <c r="T747" s="145"/>
      <c r="U747" s="145"/>
      <c r="V747" s="145"/>
      <c r="W747" s="145"/>
      <c r="X747" s="145"/>
      <c r="Y747" s="145"/>
      <c r="Z747" s="145"/>
    </row>
    <row r="748" ht="15.75" customHeight="1">
      <c r="A748" s="145"/>
      <c r="B748" s="145"/>
      <c r="C748" s="145"/>
      <c r="D748" s="145"/>
      <c r="E748" s="145"/>
      <c r="F748" s="145"/>
      <c r="G748" s="145"/>
      <c r="H748" s="145"/>
      <c r="I748" s="145"/>
      <c r="J748" s="145"/>
      <c r="K748" s="145"/>
      <c r="L748" s="145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</row>
    <row r="749" ht="15.75" customHeight="1">
      <c r="A749" s="145"/>
      <c r="B749" s="145"/>
      <c r="C749" s="145"/>
      <c r="D749" s="145"/>
      <c r="E749" s="145"/>
      <c r="F749" s="145"/>
      <c r="G749" s="145"/>
      <c r="H749" s="145"/>
      <c r="I749" s="145"/>
      <c r="J749" s="145"/>
      <c r="K749" s="145"/>
      <c r="L749" s="145"/>
      <c r="M749" s="145"/>
      <c r="N749" s="145"/>
      <c r="O749" s="145"/>
      <c r="P749" s="145"/>
      <c r="Q749" s="145"/>
      <c r="R749" s="145"/>
      <c r="S749" s="145"/>
      <c r="T749" s="145"/>
      <c r="U749" s="145"/>
      <c r="V749" s="145"/>
      <c r="W749" s="145"/>
      <c r="X749" s="145"/>
      <c r="Y749" s="145"/>
      <c r="Z749" s="145"/>
    </row>
    <row r="750" ht="15.75" customHeight="1">
      <c r="A750" s="145"/>
      <c r="B750" s="145"/>
      <c r="C750" s="145"/>
      <c r="D750" s="145"/>
      <c r="E750" s="145"/>
      <c r="F750" s="145"/>
      <c r="G750" s="145"/>
      <c r="H750" s="145"/>
      <c r="I750" s="145"/>
      <c r="J750" s="145"/>
      <c r="K750" s="145"/>
      <c r="L750" s="145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</row>
    <row r="751" ht="15.75" customHeight="1">
      <c r="A751" s="145"/>
      <c r="B751" s="145"/>
      <c r="C751" s="145"/>
      <c r="D751" s="145"/>
      <c r="E751" s="145"/>
      <c r="F751" s="145"/>
      <c r="G751" s="145"/>
      <c r="H751" s="145"/>
      <c r="I751" s="145"/>
      <c r="J751" s="145"/>
      <c r="K751" s="145"/>
      <c r="L751" s="145"/>
      <c r="M751" s="145"/>
      <c r="N751" s="145"/>
      <c r="O751" s="145"/>
      <c r="P751" s="145"/>
      <c r="Q751" s="145"/>
      <c r="R751" s="145"/>
      <c r="S751" s="145"/>
      <c r="T751" s="145"/>
      <c r="U751" s="145"/>
      <c r="V751" s="145"/>
      <c r="W751" s="145"/>
      <c r="X751" s="145"/>
      <c r="Y751" s="145"/>
      <c r="Z751" s="145"/>
    </row>
    <row r="752" ht="15.75" customHeight="1">
      <c r="A752" s="145"/>
      <c r="B752" s="145"/>
      <c r="C752" s="145"/>
      <c r="D752" s="145"/>
      <c r="E752" s="145"/>
      <c r="F752" s="145"/>
      <c r="G752" s="145"/>
      <c r="H752" s="145"/>
      <c r="I752" s="145"/>
      <c r="J752" s="145"/>
      <c r="K752" s="145"/>
      <c r="L752" s="145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</row>
    <row r="753" ht="15.75" customHeight="1">
      <c r="A753" s="145"/>
      <c r="B753" s="145"/>
      <c r="C753" s="145"/>
      <c r="D753" s="145"/>
      <c r="E753" s="145"/>
      <c r="F753" s="145"/>
      <c r="G753" s="145"/>
      <c r="H753" s="145"/>
      <c r="I753" s="145"/>
      <c r="J753" s="145"/>
      <c r="K753" s="145"/>
      <c r="L753" s="145"/>
      <c r="M753" s="145"/>
      <c r="N753" s="145"/>
      <c r="O753" s="145"/>
      <c r="P753" s="145"/>
      <c r="Q753" s="145"/>
      <c r="R753" s="145"/>
      <c r="S753" s="145"/>
      <c r="T753" s="145"/>
      <c r="U753" s="145"/>
      <c r="V753" s="145"/>
      <c r="W753" s="145"/>
      <c r="X753" s="145"/>
      <c r="Y753" s="145"/>
      <c r="Z753" s="145"/>
    </row>
    <row r="754" ht="15.75" customHeight="1">
      <c r="A754" s="145"/>
      <c r="B754" s="145"/>
      <c r="C754" s="145"/>
      <c r="D754" s="145"/>
      <c r="E754" s="145"/>
      <c r="F754" s="145"/>
      <c r="G754" s="145"/>
      <c r="H754" s="145"/>
      <c r="I754" s="145"/>
      <c r="J754" s="145"/>
      <c r="K754" s="145"/>
      <c r="L754" s="145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</row>
    <row r="755" ht="15.75" customHeight="1">
      <c r="A755" s="145"/>
      <c r="B755" s="145"/>
      <c r="C755" s="145"/>
      <c r="D755" s="145"/>
      <c r="E755" s="145"/>
      <c r="F755" s="145"/>
      <c r="G755" s="145"/>
      <c r="H755" s="145"/>
      <c r="I755" s="145"/>
      <c r="J755" s="145"/>
      <c r="K755" s="145"/>
      <c r="L755" s="145"/>
      <c r="M755" s="145"/>
      <c r="N755" s="145"/>
      <c r="O755" s="145"/>
      <c r="P755" s="145"/>
      <c r="Q755" s="145"/>
      <c r="R755" s="145"/>
      <c r="S755" s="145"/>
      <c r="T755" s="145"/>
      <c r="U755" s="145"/>
      <c r="V755" s="145"/>
      <c r="W755" s="145"/>
      <c r="X755" s="145"/>
      <c r="Y755" s="145"/>
      <c r="Z755" s="145"/>
    </row>
    <row r="756" ht="15.75" customHeight="1">
      <c r="A756" s="145"/>
      <c r="B756" s="145"/>
      <c r="C756" s="145"/>
      <c r="D756" s="145"/>
      <c r="E756" s="145"/>
      <c r="F756" s="145"/>
      <c r="G756" s="145"/>
      <c r="H756" s="145"/>
      <c r="I756" s="145"/>
      <c r="J756" s="145"/>
      <c r="K756" s="145"/>
      <c r="L756" s="145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</row>
    <row r="757" ht="15.75" customHeight="1">
      <c r="A757" s="145"/>
      <c r="B757" s="145"/>
      <c r="C757" s="145"/>
      <c r="D757" s="145"/>
      <c r="E757" s="145"/>
      <c r="F757" s="145"/>
      <c r="G757" s="145"/>
      <c r="H757" s="145"/>
      <c r="I757" s="145"/>
      <c r="J757" s="145"/>
      <c r="K757" s="145"/>
      <c r="L757" s="145"/>
      <c r="M757" s="145"/>
      <c r="N757" s="145"/>
      <c r="O757" s="145"/>
      <c r="P757" s="145"/>
      <c r="Q757" s="145"/>
      <c r="R757" s="145"/>
      <c r="S757" s="145"/>
      <c r="T757" s="145"/>
      <c r="U757" s="145"/>
      <c r="V757" s="145"/>
      <c r="W757" s="145"/>
      <c r="X757" s="145"/>
      <c r="Y757" s="145"/>
      <c r="Z757" s="145"/>
    </row>
    <row r="758" ht="15.75" customHeight="1">
      <c r="A758" s="145"/>
      <c r="B758" s="145"/>
      <c r="C758" s="145"/>
      <c r="D758" s="145"/>
      <c r="E758" s="145"/>
      <c r="F758" s="145"/>
      <c r="G758" s="145"/>
      <c r="H758" s="145"/>
      <c r="I758" s="145"/>
      <c r="J758" s="145"/>
      <c r="K758" s="145"/>
      <c r="L758" s="145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</row>
    <row r="759" ht="15.75" customHeight="1">
      <c r="A759" s="145"/>
      <c r="B759" s="145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5"/>
      <c r="Z759" s="145"/>
    </row>
    <row r="760" ht="15.75" customHeight="1">
      <c r="A760" s="145"/>
      <c r="B760" s="145"/>
      <c r="C760" s="145"/>
      <c r="D760" s="145"/>
      <c r="E760" s="145"/>
      <c r="F760" s="145"/>
      <c r="G760" s="145"/>
      <c r="H760" s="145"/>
      <c r="I760" s="145"/>
      <c r="J760" s="145"/>
      <c r="K760" s="145"/>
      <c r="L760" s="145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</row>
    <row r="761" ht="15.75" customHeight="1">
      <c r="A761" s="145"/>
      <c r="B761" s="145"/>
      <c r="C761" s="145"/>
      <c r="D761" s="145"/>
      <c r="E761" s="145"/>
      <c r="F761" s="145"/>
      <c r="G761" s="145"/>
      <c r="H761" s="145"/>
      <c r="I761" s="145"/>
      <c r="J761" s="145"/>
      <c r="K761" s="145"/>
      <c r="L761" s="145"/>
      <c r="M761" s="145"/>
      <c r="N761" s="145"/>
      <c r="O761" s="145"/>
      <c r="P761" s="145"/>
      <c r="Q761" s="145"/>
      <c r="R761" s="145"/>
      <c r="S761" s="145"/>
      <c r="T761" s="145"/>
      <c r="U761" s="145"/>
      <c r="V761" s="145"/>
      <c r="W761" s="145"/>
      <c r="X761" s="145"/>
      <c r="Y761" s="145"/>
      <c r="Z761" s="145"/>
    </row>
    <row r="762" ht="15.75" customHeight="1">
      <c r="A762" s="145"/>
      <c r="B762" s="145"/>
      <c r="C762" s="145"/>
      <c r="D762" s="145"/>
      <c r="E762" s="145"/>
      <c r="F762" s="145"/>
      <c r="G762" s="145"/>
      <c r="H762" s="145"/>
      <c r="I762" s="145"/>
      <c r="J762" s="145"/>
      <c r="K762" s="145"/>
      <c r="L762" s="145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</row>
    <row r="763" ht="15.75" customHeight="1">
      <c r="A763" s="145"/>
      <c r="B763" s="145"/>
      <c r="C763" s="145"/>
      <c r="D763" s="145"/>
      <c r="E763" s="145"/>
      <c r="F763" s="145"/>
      <c r="G763" s="145"/>
      <c r="H763" s="145"/>
      <c r="I763" s="145"/>
      <c r="J763" s="145"/>
      <c r="K763" s="145"/>
      <c r="L763" s="145"/>
      <c r="M763" s="145"/>
      <c r="N763" s="145"/>
      <c r="O763" s="145"/>
      <c r="P763" s="145"/>
      <c r="Q763" s="145"/>
      <c r="R763" s="145"/>
      <c r="S763" s="145"/>
      <c r="T763" s="145"/>
      <c r="U763" s="145"/>
      <c r="V763" s="145"/>
      <c r="W763" s="145"/>
      <c r="X763" s="145"/>
      <c r="Y763" s="145"/>
      <c r="Z763" s="145"/>
    </row>
    <row r="764" ht="15.75" customHeight="1">
      <c r="A764" s="145"/>
      <c r="B764" s="145"/>
      <c r="C764" s="145"/>
      <c r="D764" s="145"/>
      <c r="E764" s="145"/>
      <c r="F764" s="145"/>
      <c r="G764" s="145"/>
      <c r="H764" s="145"/>
      <c r="I764" s="145"/>
      <c r="J764" s="145"/>
      <c r="K764" s="145"/>
      <c r="L764" s="145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</row>
    <row r="765" ht="15.75" customHeight="1">
      <c r="A765" s="145"/>
      <c r="B765" s="145"/>
      <c r="C765" s="145"/>
      <c r="D765" s="145"/>
      <c r="E765" s="145"/>
      <c r="F765" s="145"/>
      <c r="G765" s="145"/>
      <c r="H765" s="145"/>
      <c r="I765" s="145"/>
      <c r="J765" s="145"/>
      <c r="K765" s="145"/>
      <c r="L765" s="145"/>
      <c r="M765" s="145"/>
      <c r="N765" s="145"/>
      <c r="O765" s="145"/>
      <c r="P765" s="145"/>
      <c r="Q765" s="145"/>
      <c r="R765" s="145"/>
      <c r="S765" s="145"/>
      <c r="T765" s="145"/>
      <c r="U765" s="145"/>
      <c r="V765" s="145"/>
      <c r="W765" s="145"/>
      <c r="X765" s="145"/>
      <c r="Y765" s="145"/>
      <c r="Z765" s="145"/>
    </row>
    <row r="766" ht="15.75" customHeight="1">
      <c r="A766" s="145"/>
      <c r="B766" s="145"/>
      <c r="C766" s="145"/>
      <c r="D766" s="145"/>
      <c r="E766" s="145"/>
      <c r="F766" s="145"/>
      <c r="G766" s="145"/>
      <c r="H766" s="145"/>
      <c r="I766" s="145"/>
      <c r="J766" s="145"/>
      <c r="K766" s="145"/>
      <c r="L766" s="145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</row>
    <row r="767" ht="15.75" customHeight="1">
      <c r="A767" s="145"/>
      <c r="B767" s="145"/>
      <c r="C767" s="145"/>
      <c r="D767" s="145"/>
      <c r="E767" s="145"/>
      <c r="F767" s="145"/>
      <c r="G767" s="145"/>
      <c r="H767" s="145"/>
      <c r="I767" s="145"/>
      <c r="J767" s="145"/>
      <c r="K767" s="145"/>
      <c r="L767" s="145"/>
      <c r="M767" s="145"/>
      <c r="N767" s="145"/>
      <c r="O767" s="145"/>
      <c r="P767" s="145"/>
      <c r="Q767" s="145"/>
      <c r="R767" s="145"/>
      <c r="S767" s="145"/>
      <c r="T767" s="145"/>
      <c r="U767" s="145"/>
      <c r="V767" s="145"/>
      <c r="W767" s="145"/>
      <c r="X767" s="145"/>
      <c r="Y767" s="145"/>
      <c r="Z767" s="145"/>
    </row>
    <row r="768" ht="15.75" customHeight="1">
      <c r="A768" s="145"/>
      <c r="B768" s="145"/>
      <c r="C768" s="145"/>
      <c r="D768" s="145"/>
      <c r="E768" s="145"/>
      <c r="F768" s="145"/>
      <c r="G768" s="145"/>
      <c r="H768" s="145"/>
      <c r="I768" s="145"/>
      <c r="J768" s="145"/>
      <c r="K768" s="145"/>
      <c r="L768" s="145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</row>
    <row r="769" ht="15.75" customHeight="1">
      <c r="A769" s="145"/>
      <c r="B769" s="145"/>
      <c r="C769" s="145"/>
      <c r="D769" s="145"/>
      <c r="E769" s="145"/>
      <c r="F769" s="145"/>
      <c r="G769" s="145"/>
      <c r="H769" s="145"/>
      <c r="I769" s="145"/>
      <c r="J769" s="145"/>
      <c r="K769" s="145"/>
      <c r="L769" s="145"/>
      <c r="M769" s="145"/>
      <c r="N769" s="145"/>
      <c r="O769" s="145"/>
      <c r="P769" s="145"/>
      <c r="Q769" s="145"/>
      <c r="R769" s="145"/>
      <c r="S769" s="145"/>
      <c r="T769" s="145"/>
      <c r="U769" s="145"/>
      <c r="V769" s="145"/>
      <c r="W769" s="145"/>
      <c r="X769" s="145"/>
      <c r="Y769" s="145"/>
      <c r="Z769" s="145"/>
    </row>
    <row r="770" ht="15.75" customHeight="1">
      <c r="A770" s="145"/>
      <c r="B770" s="145"/>
      <c r="C770" s="145"/>
      <c r="D770" s="145"/>
      <c r="E770" s="145"/>
      <c r="F770" s="145"/>
      <c r="G770" s="145"/>
      <c r="H770" s="145"/>
      <c r="I770" s="145"/>
      <c r="J770" s="145"/>
      <c r="K770" s="145"/>
      <c r="L770" s="145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</row>
    <row r="771" ht="15.75" customHeight="1">
      <c r="A771" s="145"/>
      <c r="B771" s="145"/>
      <c r="C771" s="145"/>
      <c r="D771" s="145"/>
      <c r="E771" s="145"/>
      <c r="F771" s="145"/>
      <c r="G771" s="145"/>
      <c r="H771" s="145"/>
      <c r="I771" s="145"/>
      <c r="J771" s="145"/>
      <c r="K771" s="145"/>
      <c r="L771" s="145"/>
      <c r="M771" s="145"/>
      <c r="N771" s="145"/>
      <c r="O771" s="145"/>
      <c r="P771" s="145"/>
      <c r="Q771" s="145"/>
      <c r="R771" s="145"/>
      <c r="S771" s="145"/>
      <c r="T771" s="145"/>
      <c r="U771" s="145"/>
      <c r="V771" s="145"/>
      <c r="W771" s="145"/>
      <c r="X771" s="145"/>
      <c r="Y771" s="145"/>
      <c r="Z771" s="145"/>
    </row>
    <row r="772" ht="15.75" customHeight="1">
      <c r="A772" s="145"/>
      <c r="B772" s="145"/>
      <c r="C772" s="145"/>
      <c r="D772" s="145"/>
      <c r="E772" s="145"/>
      <c r="F772" s="145"/>
      <c r="G772" s="145"/>
      <c r="H772" s="145"/>
      <c r="I772" s="145"/>
      <c r="J772" s="145"/>
      <c r="K772" s="145"/>
      <c r="L772" s="145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</row>
    <row r="773" ht="15.75" customHeight="1">
      <c r="A773" s="145"/>
      <c r="B773" s="145"/>
      <c r="C773" s="145"/>
      <c r="D773" s="145"/>
      <c r="E773" s="145"/>
      <c r="F773" s="145"/>
      <c r="G773" s="145"/>
      <c r="H773" s="145"/>
      <c r="I773" s="145"/>
      <c r="J773" s="145"/>
      <c r="K773" s="145"/>
      <c r="L773" s="145"/>
      <c r="M773" s="145"/>
      <c r="N773" s="145"/>
      <c r="O773" s="145"/>
      <c r="P773" s="145"/>
      <c r="Q773" s="145"/>
      <c r="R773" s="145"/>
      <c r="S773" s="145"/>
      <c r="T773" s="145"/>
      <c r="U773" s="145"/>
      <c r="V773" s="145"/>
      <c r="W773" s="145"/>
      <c r="X773" s="145"/>
      <c r="Y773" s="145"/>
      <c r="Z773" s="145"/>
    </row>
    <row r="774" ht="15.75" customHeight="1">
      <c r="A774" s="145"/>
      <c r="B774" s="145"/>
      <c r="C774" s="145"/>
      <c r="D774" s="145"/>
      <c r="E774" s="145"/>
      <c r="F774" s="145"/>
      <c r="G774" s="145"/>
      <c r="H774" s="145"/>
      <c r="I774" s="145"/>
      <c r="J774" s="145"/>
      <c r="K774" s="145"/>
      <c r="L774" s="145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</row>
    <row r="775" ht="15.75" customHeight="1">
      <c r="A775" s="145"/>
      <c r="B775" s="145"/>
      <c r="C775" s="145"/>
      <c r="D775" s="145"/>
      <c r="E775" s="145"/>
      <c r="F775" s="145"/>
      <c r="G775" s="145"/>
      <c r="H775" s="145"/>
      <c r="I775" s="145"/>
      <c r="J775" s="145"/>
      <c r="K775" s="145"/>
      <c r="L775" s="145"/>
      <c r="M775" s="145"/>
      <c r="N775" s="145"/>
      <c r="O775" s="145"/>
      <c r="P775" s="145"/>
      <c r="Q775" s="145"/>
      <c r="R775" s="145"/>
      <c r="S775" s="145"/>
      <c r="T775" s="145"/>
      <c r="U775" s="145"/>
      <c r="V775" s="145"/>
      <c r="W775" s="145"/>
      <c r="X775" s="145"/>
      <c r="Y775" s="145"/>
      <c r="Z775" s="145"/>
    </row>
    <row r="776" ht="15.75" customHeight="1">
      <c r="A776" s="145"/>
      <c r="B776" s="145"/>
      <c r="C776" s="145"/>
      <c r="D776" s="145"/>
      <c r="E776" s="145"/>
      <c r="F776" s="145"/>
      <c r="G776" s="145"/>
      <c r="H776" s="145"/>
      <c r="I776" s="145"/>
      <c r="J776" s="145"/>
      <c r="K776" s="145"/>
      <c r="L776" s="145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</row>
    <row r="777" ht="15.75" customHeight="1">
      <c r="A777" s="145"/>
      <c r="B777" s="145"/>
      <c r="C777" s="145"/>
      <c r="D777" s="145"/>
      <c r="E777" s="145"/>
      <c r="F777" s="145"/>
      <c r="G777" s="145"/>
      <c r="H777" s="145"/>
      <c r="I777" s="145"/>
      <c r="J777" s="145"/>
      <c r="K777" s="145"/>
      <c r="L777" s="145"/>
      <c r="M777" s="145"/>
      <c r="N777" s="145"/>
      <c r="O777" s="145"/>
      <c r="P777" s="145"/>
      <c r="Q777" s="145"/>
      <c r="R777" s="145"/>
      <c r="S777" s="145"/>
      <c r="T777" s="145"/>
      <c r="U777" s="145"/>
      <c r="V777" s="145"/>
      <c r="W777" s="145"/>
      <c r="X777" s="145"/>
      <c r="Y777" s="145"/>
      <c r="Z777" s="145"/>
    </row>
    <row r="778" ht="15.75" customHeight="1">
      <c r="A778" s="145"/>
      <c r="B778" s="145"/>
      <c r="C778" s="145"/>
      <c r="D778" s="145"/>
      <c r="E778" s="145"/>
      <c r="F778" s="145"/>
      <c r="G778" s="145"/>
      <c r="H778" s="145"/>
      <c r="I778" s="145"/>
      <c r="J778" s="145"/>
      <c r="K778" s="145"/>
      <c r="L778" s="145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</row>
    <row r="779" ht="15.75" customHeight="1">
      <c r="A779" s="145"/>
      <c r="B779" s="145"/>
      <c r="C779" s="145"/>
      <c r="D779" s="145"/>
      <c r="E779" s="145"/>
      <c r="F779" s="145"/>
      <c r="G779" s="145"/>
      <c r="H779" s="145"/>
      <c r="I779" s="145"/>
      <c r="J779" s="145"/>
      <c r="K779" s="145"/>
      <c r="L779" s="145"/>
      <c r="M779" s="145"/>
      <c r="N779" s="145"/>
      <c r="O779" s="145"/>
      <c r="P779" s="145"/>
      <c r="Q779" s="145"/>
      <c r="R779" s="145"/>
      <c r="S779" s="145"/>
      <c r="T779" s="145"/>
      <c r="U779" s="145"/>
      <c r="V779" s="145"/>
      <c r="W779" s="145"/>
      <c r="X779" s="145"/>
      <c r="Y779" s="145"/>
      <c r="Z779" s="145"/>
    </row>
    <row r="780" ht="15.75" customHeight="1">
      <c r="A780" s="145"/>
      <c r="B780" s="145"/>
      <c r="C780" s="145"/>
      <c r="D780" s="145"/>
      <c r="E780" s="145"/>
      <c r="F780" s="145"/>
      <c r="G780" s="145"/>
      <c r="H780" s="145"/>
      <c r="I780" s="145"/>
      <c r="J780" s="145"/>
      <c r="K780" s="145"/>
      <c r="L780" s="145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</row>
    <row r="781" ht="15.75" customHeight="1">
      <c r="A781" s="145"/>
      <c r="B781" s="145"/>
      <c r="C781" s="145"/>
      <c r="D781" s="145"/>
      <c r="E781" s="145"/>
      <c r="F781" s="145"/>
      <c r="G781" s="145"/>
      <c r="H781" s="145"/>
      <c r="I781" s="145"/>
      <c r="J781" s="145"/>
      <c r="K781" s="145"/>
      <c r="L781" s="145"/>
      <c r="M781" s="145"/>
      <c r="N781" s="145"/>
      <c r="O781" s="145"/>
      <c r="P781" s="145"/>
      <c r="Q781" s="145"/>
      <c r="R781" s="145"/>
      <c r="S781" s="145"/>
      <c r="T781" s="145"/>
      <c r="U781" s="145"/>
      <c r="V781" s="145"/>
      <c r="W781" s="145"/>
      <c r="X781" s="145"/>
      <c r="Y781" s="145"/>
      <c r="Z781" s="145"/>
    </row>
    <row r="782" ht="15.75" customHeight="1">
      <c r="A782" s="145"/>
      <c r="B782" s="145"/>
      <c r="C782" s="145"/>
      <c r="D782" s="145"/>
      <c r="E782" s="145"/>
      <c r="F782" s="145"/>
      <c r="G782" s="145"/>
      <c r="H782" s="145"/>
      <c r="I782" s="145"/>
      <c r="J782" s="145"/>
      <c r="K782" s="145"/>
      <c r="L782" s="145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</row>
    <row r="783" ht="15.75" customHeight="1">
      <c r="A783" s="145"/>
      <c r="B783" s="145"/>
      <c r="C783" s="145"/>
      <c r="D783" s="145"/>
      <c r="E783" s="145"/>
      <c r="F783" s="145"/>
      <c r="G783" s="145"/>
      <c r="H783" s="145"/>
      <c r="I783" s="145"/>
      <c r="J783" s="145"/>
      <c r="K783" s="145"/>
      <c r="L783" s="145"/>
      <c r="M783" s="145"/>
      <c r="N783" s="145"/>
      <c r="O783" s="145"/>
      <c r="P783" s="145"/>
      <c r="Q783" s="145"/>
      <c r="R783" s="145"/>
      <c r="S783" s="145"/>
      <c r="T783" s="145"/>
      <c r="U783" s="145"/>
      <c r="V783" s="145"/>
      <c r="W783" s="145"/>
      <c r="X783" s="145"/>
      <c r="Y783" s="145"/>
      <c r="Z783" s="145"/>
    </row>
    <row r="784" ht="15.75" customHeight="1">
      <c r="A784" s="145"/>
      <c r="B784" s="145"/>
      <c r="C784" s="145"/>
      <c r="D784" s="145"/>
      <c r="E784" s="145"/>
      <c r="F784" s="145"/>
      <c r="G784" s="145"/>
      <c r="H784" s="145"/>
      <c r="I784" s="145"/>
      <c r="J784" s="145"/>
      <c r="K784" s="145"/>
      <c r="L784" s="145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</row>
    <row r="785" ht="15.75" customHeight="1">
      <c r="A785" s="145"/>
      <c r="B785" s="145"/>
      <c r="C785" s="145"/>
      <c r="D785" s="145"/>
      <c r="E785" s="145"/>
      <c r="F785" s="145"/>
      <c r="G785" s="145"/>
      <c r="H785" s="145"/>
      <c r="I785" s="145"/>
      <c r="J785" s="145"/>
      <c r="K785" s="145"/>
      <c r="L785" s="145"/>
      <c r="M785" s="145"/>
      <c r="N785" s="145"/>
      <c r="O785" s="145"/>
      <c r="P785" s="145"/>
      <c r="Q785" s="145"/>
      <c r="R785" s="145"/>
      <c r="S785" s="145"/>
      <c r="T785" s="145"/>
      <c r="U785" s="145"/>
      <c r="V785" s="145"/>
      <c r="W785" s="145"/>
      <c r="X785" s="145"/>
      <c r="Y785" s="145"/>
      <c r="Z785" s="145"/>
    </row>
    <row r="786" ht="15.75" customHeight="1">
      <c r="A786" s="145"/>
      <c r="B786" s="145"/>
      <c r="C786" s="145"/>
      <c r="D786" s="145"/>
      <c r="E786" s="145"/>
      <c r="F786" s="145"/>
      <c r="G786" s="145"/>
      <c r="H786" s="145"/>
      <c r="I786" s="145"/>
      <c r="J786" s="145"/>
      <c r="K786" s="145"/>
      <c r="L786" s="145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</row>
    <row r="787" ht="15.75" customHeight="1">
      <c r="A787" s="145"/>
      <c r="B787" s="145"/>
      <c r="C787" s="145"/>
      <c r="D787" s="145"/>
      <c r="E787" s="145"/>
      <c r="F787" s="145"/>
      <c r="G787" s="145"/>
      <c r="H787" s="145"/>
      <c r="I787" s="145"/>
      <c r="J787" s="145"/>
      <c r="K787" s="145"/>
      <c r="L787" s="145"/>
      <c r="M787" s="145"/>
      <c r="N787" s="145"/>
      <c r="O787" s="145"/>
      <c r="P787" s="145"/>
      <c r="Q787" s="145"/>
      <c r="R787" s="145"/>
      <c r="S787" s="145"/>
      <c r="T787" s="145"/>
      <c r="U787" s="145"/>
      <c r="V787" s="145"/>
      <c r="W787" s="145"/>
      <c r="X787" s="145"/>
      <c r="Y787" s="145"/>
      <c r="Z787" s="145"/>
    </row>
    <row r="788" ht="15.75" customHeight="1">
      <c r="A788" s="145"/>
      <c r="B788" s="145"/>
      <c r="C788" s="145"/>
      <c r="D788" s="145"/>
      <c r="E788" s="145"/>
      <c r="F788" s="145"/>
      <c r="G788" s="145"/>
      <c r="H788" s="145"/>
      <c r="I788" s="145"/>
      <c r="J788" s="145"/>
      <c r="K788" s="145"/>
      <c r="L788" s="145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</row>
    <row r="789" ht="15.75" customHeight="1">
      <c r="A789" s="145"/>
      <c r="B789" s="145"/>
      <c r="C789" s="145"/>
      <c r="D789" s="145"/>
      <c r="E789" s="145"/>
      <c r="F789" s="145"/>
      <c r="G789" s="145"/>
      <c r="H789" s="145"/>
      <c r="I789" s="145"/>
      <c r="J789" s="145"/>
      <c r="K789" s="145"/>
      <c r="L789" s="145"/>
      <c r="M789" s="145"/>
      <c r="N789" s="145"/>
      <c r="O789" s="145"/>
      <c r="P789" s="145"/>
      <c r="Q789" s="145"/>
      <c r="R789" s="145"/>
      <c r="S789" s="145"/>
      <c r="T789" s="145"/>
      <c r="U789" s="145"/>
      <c r="V789" s="145"/>
      <c r="W789" s="145"/>
      <c r="X789" s="145"/>
      <c r="Y789" s="145"/>
      <c r="Z789" s="145"/>
    </row>
    <row r="790" ht="15.75" customHeight="1">
      <c r="A790" s="145"/>
      <c r="B790" s="145"/>
      <c r="C790" s="145"/>
      <c r="D790" s="145"/>
      <c r="E790" s="145"/>
      <c r="F790" s="145"/>
      <c r="G790" s="145"/>
      <c r="H790" s="145"/>
      <c r="I790" s="145"/>
      <c r="J790" s="145"/>
      <c r="K790" s="145"/>
      <c r="L790" s="145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</row>
    <row r="791" ht="15.75" customHeight="1">
      <c r="A791" s="145"/>
      <c r="B791" s="145"/>
      <c r="C791" s="145"/>
      <c r="D791" s="145"/>
      <c r="E791" s="145"/>
      <c r="F791" s="145"/>
      <c r="G791" s="145"/>
      <c r="H791" s="145"/>
      <c r="I791" s="145"/>
      <c r="J791" s="145"/>
      <c r="K791" s="145"/>
      <c r="L791" s="145"/>
      <c r="M791" s="145"/>
      <c r="N791" s="145"/>
      <c r="O791" s="145"/>
      <c r="P791" s="145"/>
      <c r="Q791" s="145"/>
      <c r="R791" s="145"/>
      <c r="S791" s="145"/>
      <c r="T791" s="145"/>
      <c r="U791" s="145"/>
      <c r="V791" s="145"/>
      <c r="W791" s="145"/>
      <c r="X791" s="145"/>
      <c r="Y791" s="145"/>
      <c r="Z791" s="145"/>
    </row>
    <row r="792" ht="15.75" customHeight="1">
      <c r="A792" s="145"/>
      <c r="B792" s="145"/>
      <c r="C792" s="145"/>
      <c r="D792" s="145"/>
      <c r="E792" s="145"/>
      <c r="F792" s="145"/>
      <c r="G792" s="145"/>
      <c r="H792" s="145"/>
      <c r="I792" s="145"/>
      <c r="J792" s="145"/>
      <c r="K792" s="145"/>
      <c r="L792" s="145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</row>
    <row r="793" ht="15.75" customHeight="1">
      <c r="A793" s="145"/>
      <c r="B793" s="145"/>
      <c r="C793" s="145"/>
      <c r="D793" s="145"/>
      <c r="E793" s="145"/>
      <c r="F793" s="145"/>
      <c r="G793" s="145"/>
      <c r="H793" s="145"/>
      <c r="I793" s="145"/>
      <c r="J793" s="145"/>
      <c r="K793" s="145"/>
      <c r="L793" s="145"/>
      <c r="M793" s="145"/>
      <c r="N793" s="145"/>
      <c r="O793" s="145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</row>
    <row r="794" ht="15.75" customHeight="1">
      <c r="A794" s="145"/>
      <c r="B794" s="145"/>
      <c r="C794" s="145"/>
      <c r="D794" s="145"/>
      <c r="E794" s="145"/>
      <c r="F794" s="145"/>
      <c r="G794" s="145"/>
      <c r="H794" s="145"/>
      <c r="I794" s="145"/>
      <c r="J794" s="145"/>
      <c r="K794" s="145"/>
      <c r="L794" s="145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</row>
    <row r="795" ht="15.75" customHeight="1">
      <c r="A795" s="145"/>
      <c r="B795" s="145"/>
      <c r="C795" s="145"/>
      <c r="D795" s="145"/>
      <c r="E795" s="145"/>
      <c r="F795" s="145"/>
      <c r="G795" s="145"/>
      <c r="H795" s="145"/>
      <c r="I795" s="145"/>
      <c r="J795" s="145"/>
      <c r="K795" s="145"/>
      <c r="L795" s="145"/>
      <c r="M795" s="145"/>
      <c r="N795" s="145"/>
      <c r="O795" s="145"/>
      <c r="P795" s="145"/>
      <c r="Q795" s="145"/>
      <c r="R795" s="145"/>
      <c r="S795" s="145"/>
      <c r="T795" s="145"/>
      <c r="U795" s="145"/>
      <c r="V795" s="145"/>
      <c r="W795" s="145"/>
      <c r="X795" s="145"/>
      <c r="Y795" s="145"/>
      <c r="Z795" s="145"/>
    </row>
    <row r="796" ht="15.75" customHeight="1">
      <c r="A796" s="145"/>
      <c r="B796" s="145"/>
      <c r="C796" s="145"/>
      <c r="D796" s="145"/>
      <c r="E796" s="145"/>
      <c r="F796" s="145"/>
      <c r="G796" s="145"/>
      <c r="H796" s="145"/>
      <c r="I796" s="145"/>
      <c r="J796" s="145"/>
      <c r="K796" s="145"/>
      <c r="L796" s="145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</row>
    <row r="797" ht="15.75" customHeight="1">
      <c r="A797" s="145"/>
      <c r="B797" s="145"/>
      <c r="C797" s="145"/>
      <c r="D797" s="145"/>
      <c r="E797" s="145"/>
      <c r="F797" s="145"/>
      <c r="G797" s="145"/>
      <c r="H797" s="145"/>
      <c r="I797" s="145"/>
      <c r="J797" s="145"/>
      <c r="K797" s="145"/>
      <c r="L797" s="145"/>
      <c r="M797" s="145"/>
      <c r="N797" s="145"/>
      <c r="O797" s="145"/>
      <c r="P797" s="145"/>
      <c r="Q797" s="145"/>
      <c r="R797" s="145"/>
      <c r="S797" s="145"/>
      <c r="T797" s="145"/>
      <c r="U797" s="145"/>
      <c r="V797" s="145"/>
      <c r="W797" s="145"/>
      <c r="X797" s="145"/>
      <c r="Y797" s="145"/>
      <c r="Z797" s="145"/>
    </row>
    <row r="798" ht="15.75" customHeight="1">
      <c r="A798" s="145"/>
      <c r="B798" s="145"/>
      <c r="C798" s="145"/>
      <c r="D798" s="145"/>
      <c r="E798" s="145"/>
      <c r="F798" s="145"/>
      <c r="G798" s="145"/>
      <c r="H798" s="145"/>
      <c r="I798" s="145"/>
      <c r="J798" s="145"/>
      <c r="K798" s="145"/>
      <c r="L798" s="145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</row>
    <row r="799" ht="15.75" customHeight="1">
      <c r="A799" s="145"/>
      <c r="B799" s="145"/>
      <c r="C799" s="145"/>
      <c r="D799" s="145"/>
      <c r="E799" s="145"/>
      <c r="F799" s="145"/>
      <c r="G799" s="145"/>
      <c r="H799" s="145"/>
      <c r="I799" s="145"/>
      <c r="J799" s="145"/>
      <c r="K799" s="145"/>
      <c r="L799" s="145"/>
      <c r="M799" s="145"/>
      <c r="N799" s="145"/>
      <c r="O799" s="145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</row>
    <row r="800" ht="15.75" customHeight="1">
      <c r="A800" s="145"/>
      <c r="B800" s="145"/>
      <c r="C800" s="145"/>
      <c r="D800" s="145"/>
      <c r="E800" s="145"/>
      <c r="F800" s="145"/>
      <c r="G800" s="145"/>
      <c r="H800" s="145"/>
      <c r="I800" s="145"/>
      <c r="J800" s="145"/>
      <c r="K800" s="145"/>
      <c r="L800" s="145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</row>
    <row r="801" ht="15.75" customHeight="1">
      <c r="A801" s="145"/>
      <c r="B801" s="145"/>
      <c r="C801" s="145"/>
      <c r="D801" s="145"/>
      <c r="E801" s="145"/>
      <c r="F801" s="145"/>
      <c r="G801" s="145"/>
      <c r="H801" s="145"/>
      <c r="I801" s="145"/>
      <c r="J801" s="145"/>
      <c r="K801" s="145"/>
      <c r="L801" s="145"/>
      <c r="M801" s="145"/>
      <c r="N801" s="145"/>
      <c r="O801" s="145"/>
      <c r="P801" s="145"/>
      <c r="Q801" s="145"/>
      <c r="R801" s="145"/>
      <c r="S801" s="145"/>
      <c r="T801" s="145"/>
      <c r="U801" s="145"/>
      <c r="V801" s="145"/>
      <c r="W801" s="145"/>
      <c r="X801" s="145"/>
      <c r="Y801" s="145"/>
      <c r="Z801" s="145"/>
    </row>
    <row r="802" ht="15.75" customHeight="1">
      <c r="A802" s="145"/>
      <c r="B802" s="145"/>
      <c r="C802" s="145"/>
      <c r="D802" s="145"/>
      <c r="E802" s="145"/>
      <c r="F802" s="145"/>
      <c r="G802" s="145"/>
      <c r="H802" s="145"/>
      <c r="I802" s="145"/>
      <c r="J802" s="145"/>
      <c r="K802" s="145"/>
      <c r="L802" s="145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</row>
    <row r="803" ht="15.75" customHeight="1">
      <c r="A803" s="145"/>
      <c r="B803" s="145"/>
      <c r="C803" s="145"/>
      <c r="D803" s="145"/>
      <c r="E803" s="145"/>
      <c r="F803" s="145"/>
      <c r="G803" s="145"/>
      <c r="H803" s="145"/>
      <c r="I803" s="145"/>
      <c r="J803" s="145"/>
      <c r="K803" s="145"/>
      <c r="L803" s="145"/>
      <c r="M803" s="145"/>
      <c r="N803" s="145"/>
      <c r="O803" s="145"/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145"/>
    </row>
    <row r="804" ht="15.75" customHeight="1">
      <c r="A804" s="145"/>
      <c r="B804" s="145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</row>
    <row r="805" ht="15.75" customHeight="1">
      <c r="A805" s="145"/>
      <c r="B805" s="145"/>
      <c r="C805" s="145"/>
      <c r="D805" s="145"/>
      <c r="E805" s="145"/>
      <c r="F805" s="145"/>
      <c r="G805" s="145"/>
      <c r="H805" s="145"/>
      <c r="I805" s="145"/>
      <c r="J805" s="145"/>
      <c r="K805" s="145"/>
      <c r="L805" s="145"/>
      <c r="M805" s="145"/>
      <c r="N805" s="145"/>
      <c r="O805" s="145"/>
      <c r="P805" s="145"/>
      <c r="Q805" s="145"/>
      <c r="R805" s="145"/>
      <c r="S805" s="145"/>
      <c r="T805" s="145"/>
      <c r="U805" s="145"/>
      <c r="V805" s="145"/>
      <c r="W805" s="145"/>
      <c r="X805" s="145"/>
      <c r="Y805" s="145"/>
      <c r="Z805" s="145"/>
    </row>
    <row r="806" ht="15.75" customHeight="1">
      <c r="A806" s="145"/>
      <c r="B806" s="145"/>
      <c r="C806" s="145"/>
      <c r="D806" s="145"/>
      <c r="E806" s="145"/>
      <c r="F806" s="145"/>
      <c r="G806" s="145"/>
      <c r="H806" s="145"/>
      <c r="I806" s="145"/>
      <c r="J806" s="145"/>
      <c r="K806" s="145"/>
      <c r="L806" s="145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</row>
    <row r="807" ht="15.75" customHeight="1">
      <c r="A807" s="145"/>
      <c r="B807" s="145"/>
      <c r="C807" s="145"/>
      <c r="D807" s="145"/>
      <c r="E807" s="145"/>
      <c r="F807" s="145"/>
      <c r="G807" s="145"/>
      <c r="H807" s="145"/>
      <c r="I807" s="145"/>
      <c r="J807" s="145"/>
      <c r="K807" s="145"/>
      <c r="L807" s="145"/>
      <c r="M807" s="145"/>
      <c r="N807" s="145"/>
      <c r="O807" s="145"/>
      <c r="P807" s="145"/>
      <c r="Q807" s="145"/>
      <c r="R807" s="145"/>
      <c r="S807" s="145"/>
      <c r="T807" s="145"/>
      <c r="U807" s="145"/>
      <c r="V807" s="145"/>
      <c r="W807" s="145"/>
      <c r="X807" s="145"/>
      <c r="Y807" s="145"/>
      <c r="Z807" s="145"/>
    </row>
    <row r="808" ht="15.75" customHeight="1">
      <c r="A808" s="145"/>
      <c r="B808" s="145"/>
      <c r="C808" s="145"/>
      <c r="D808" s="145"/>
      <c r="E808" s="145"/>
      <c r="F808" s="145"/>
      <c r="G808" s="145"/>
      <c r="H808" s="145"/>
      <c r="I808" s="145"/>
      <c r="J808" s="145"/>
      <c r="K808" s="145"/>
      <c r="L808" s="145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</row>
    <row r="809" ht="15.75" customHeight="1">
      <c r="A809" s="145"/>
      <c r="B809" s="145"/>
      <c r="C809" s="145"/>
      <c r="D809" s="145"/>
      <c r="E809" s="145"/>
      <c r="F809" s="145"/>
      <c r="G809" s="145"/>
      <c r="H809" s="145"/>
      <c r="I809" s="145"/>
      <c r="J809" s="145"/>
      <c r="K809" s="145"/>
      <c r="L809" s="145"/>
      <c r="M809" s="145"/>
      <c r="N809" s="145"/>
      <c r="O809" s="145"/>
      <c r="P809" s="145"/>
      <c r="Q809" s="145"/>
      <c r="R809" s="145"/>
      <c r="S809" s="145"/>
      <c r="T809" s="145"/>
      <c r="U809" s="145"/>
      <c r="V809" s="145"/>
      <c r="W809" s="145"/>
      <c r="X809" s="145"/>
      <c r="Y809" s="145"/>
      <c r="Z809" s="145"/>
    </row>
    <row r="810" ht="15.75" customHeight="1">
      <c r="A810" s="145"/>
      <c r="B810" s="145"/>
      <c r="C810" s="145"/>
      <c r="D810" s="145"/>
      <c r="E810" s="145"/>
      <c r="F810" s="145"/>
      <c r="G810" s="145"/>
      <c r="H810" s="145"/>
      <c r="I810" s="145"/>
      <c r="J810" s="145"/>
      <c r="K810" s="145"/>
      <c r="L810" s="145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</row>
    <row r="811" ht="15.75" customHeight="1">
      <c r="A811" s="145"/>
      <c r="B811" s="145"/>
      <c r="C811" s="145"/>
      <c r="D811" s="145"/>
      <c r="E811" s="145"/>
      <c r="F811" s="145"/>
      <c r="G811" s="145"/>
      <c r="H811" s="145"/>
      <c r="I811" s="145"/>
      <c r="J811" s="145"/>
      <c r="K811" s="145"/>
      <c r="L811" s="145"/>
      <c r="M811" s="145"/>
      <c r="N811" s="145"/>
      <c r="O811" s="145"/>
      <c r="P811" s="145"/>
      <c r="Q811" s="145"/>
      <c r="R811" s="145"/>
      <c r="S811" s="145"/>
      <c r="T811" s="145"/>
      <c r="U811" s="145"/>
      <c r="V811" s="145"/>
      <c r="W811" s="145"/>
      <c r="X811" s="145"/>
      <c r="Y811" s="145"/>
      <c r="Z811" s="145"/>
    </row>
    <row r="812" ht="15.75" customHeight="1">
      <c r="A812" s="145"/>
      <c r="B812" s="145"/>
      <c r="C812" s="145"/>
      <c r="D812" s="145"/>
      <c r="E812" s="145"/>
      <c r="F812" s="145"/>
      <c r="G812" s="145"/>
      <c r="H812" s="145"/>
      <c r="I812" s="145"/>
      <c r="J812" s="145"/>
      <c r="K812" s="145"/>
      <c r="L812" s="145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</row>
    <row r="813" ht="15.75" customHeight="1">
      <c r="A813" s="145"/>
      <c r="B813" s="145"/>
      <c r="C813" s="145"/>
      <c r="D813" s="145"/>
      <c r="E813" s="145"/>
      <c r="F813" s="145"/>
      <c r="G813" s="145"/>
      <c r="H813" s="145"/>
      <c r="I813" s="145"/>
      <c r="J813" s="145"/>
      <c r="K813" s="145"/>
      <c r="L813" s="145"/>
      <c r="M813" s="145"/>
      <c r="N813" s="145"/>
      <c r="O813" s="145"/>
      <c r="P813" s="145"/>
      <c r="Q813" s="145"/>
      <c r="R813" s="145"/>
      <c r="S813" s="145"/>
      <c r="T813" s="145"/>
      <c r="U813" s="145"/>
      <c r="V813" s="145"/>
      <c r="W813" s="145"/>
      <c r="X813" s="145"/>
      <c r="Y813" s="145"/>
      <c r="Z813" s="145"/>
    </row>
    <row r="814" ht="15.75" customHeight="1">
      <c r="A814" s="145"/>
      <c r="B814" s="145"/>
      <c r="C814" s="145"/>
      <c r="D814" s="145"/>
      <c r="E814" s="145"/>
      <c r="F814" s="145"/>
      <c r="G814" s="145"/>
      <c r="H814" s="145"/>
      <c r="I814" s="145"/>
      <c r="J814" s="145"/>
      <c r="K814" s="145"/>
      <c r="L814" s="145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</row>
    <row r="815" ht="15.75" customHeight="1">
      <c r="A815" s="145"/>
      <c r="B815" s="145"/>
      <c r="C815" s="145"/>
      <c r="D815" s="145"/>
      <c r="E815" s="145"/>
      <c r="F815" s="145"/>
      <c r="G815" s="145"/>
      <c r="H815" s="145"/>
      <c r="I815" s="145"/>
      <c r="J815" s="145"/>
      <c r="K815" s="145"/>
      <c r="L815" s="145"/>
      <c r="M815" s="145"/>
      <c r="N815" s="145"/>
      <c r="O815" s="145"/>
      <c r="P815" s="145"/>
      <c r="Q815" s="145"/>
      <c r="R815" s="145"/>
      <c r="S815" s="145"/>
      <c r="T815" s="145"/>
      <c r="U815" s="145"/>
      <c r="V815" s="145"/>
      <c r="W815" s="145"/>
      <c r="X815" s="145"/>
      <c r="Y815" s="145"/>
      <c r="Z815" s="145"/>
    </row>
    <row r="816" ht="15.75" customHeight="1">
      <c r="A816" s="145"/>
      <c r="B816" s="145"/>
      <c r="C816" s="145"/>
      <c r="D816" s="145"/>
      <c r="E816" s="145"/>
      <c r="F816" s="145"/>
      <c r="G816" s="145"/>
      <c r="H816" s="145"/>
      <c r="I816" s="145"/>
      <c r="J816" s="145"/>
      <c r="K816" s="145"/>
      <c r="L816" s="145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</row>
    <row r="817" ht="15.75" customHeight="1">
      <c r="A817" s="145"/>
      <c r="B817" s="145"/>
      <c r="C817" s="145"/>
      <c r="D817" s="145"/>
      <c r="E817" s="145"/>
      <c r="F817" s="145"/>
      <c r="G817" s="145"/>
      <c r="H817" s="145"/>
      <c r="I817" s="145"/>
      <c r="J817" s="145"/>
      <c r="K817" s="145"/>
      <c r="L817" s="145"/>
      <c r="M817" s="145"/>
      <c r="N817" s="145"/>
      <c r="O817" s="145"/>
      <c r="P817" s="145"/>
      <c r="Q817" s="145"/>
      <c r="R817" s="145"/>
      <c r="S817" s="145"/>
      <c r="T817" s="145"/>
      <c r="U817" s="145"/>
      <c r="V817" s="145"/>
      <c r="W817" s="145"/>
      <c r="X817" s="145"/>
      <c r="Y817" s="145"/>
      <c r="Z817" s="145"/>
    </row>
    <row r="818" ht="15.75" customHeight="1">
      <c r="A818" s="145"/>
      <c r="B818" s="145"/>
      <c r="C818" s="145"/>
      <c r="D818" s="145"/>
      <c r="E818" s="145"/>
      <c r="F818" s="145"/>
      <c r="G818" s="145"/>
      <c r="H818" s="145"/>
      <c r="I818" s="145"/>
      <c r="J818" s="145"/>
      <c r="K818" s="145"/>
      <c r="L818" s="145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</row>
    <row r="819" ht="15.75" customHeight="1">
      <c r="A819" s="145"/>
      <c r="B819" s="145"/>
      <c r="C819" s="145"/>
      <c r="D819" s="145"/>
      <c r="E819" s="145"/>
      <c r="F819" s="145"/>
      <c r="G819" s="145"/>
      <c r="H819" s="145"/>
      <c r="I819" s="145"/>
      <c r="J819" s="145"/>
      <c r="K819" s="145"/>
      <c r="L819" s="145"/>
      <c r="M819" s="145"/>
      <c r="N819" s="145"/>
      <c r="O819" s="145"/>
      <c r="P819" s="145"/>
      <c r="Q819" s="145"/>
      <c r="R819" s="145"/>
      <c r="S819" s="145"/>
      <c r="T819" s="145"/>
      <c r="U819" s="145"/>
      <c r="V819" s="145"/>
      <c r="W819" s="145"/>
      <c r="X819" s="145"/>
      <c r="Y819" s="145"/>
      <c r="Z819" s="145"/>
    </row>
    <row r="820" ht="15.75" customHeight="1">
      <c r="A820" s="145"/>
      <c r="B820" s="145"/>
      <c r="C820" s="145"/>
      <c r="D820" s="145"/>
      <c r="E820" s="145"/>
      <c r="F820" s="145"/>
      <c r="G820" s="145"/>
      <c r="H820" s="145"/>
      <c r="I820" s="145"/>
      <c r="J820" s="145"/>
      <c r="K820" s="145"/>
      <c r="L820" s="145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</row>
    <row r="821" ht="15.75" customHeight="1">
      <c r="A821" s="145"/>
      <c r="B821" s="145"/>
      <c r="C821" s="145"/>
      <c r="D821" s="145"/>
      <c r="E821" s="145"/>
      <c r="F821" s="145"/>
      <c r="G821" s="145"/>
      <c r="H821" s="145"/>
      <c r="I821" s="145"/>
      <c r="J821" s="145"/>
      <c r="K821" s="145"/>
      <c r="L821" s="145"/>
      <c r="M821" s="145"/>
      <c r="N821" s="145"/>
      <c r="O821" s="145"/>
      <c r="P821" s="145"/>
      <c r="Q821" s="145"/>
      <c r="R821" s="145"/>
      <c r="S821" s="145"/>
      <c r="T821" s="145"/>
      <c r="U821" s="145"/>
      <c r="V821" s="145"/>
      <c r="W821" s="145"/>
      <c r="X821" s="145"/>
      <c r="Y821" s="145"/>
      <c r="Z821" s="145"/>
    </row>
    <row r="822" ht="15.75" customHeight="1">
      <c r="A822" s="145"/>
      <c r="B822" s="145"/>
      <c r="C822" s="145"/>
      <c r="D822" s="145"/>
      <c r="E822" s="145"/>
      <c r="F822" s="145"/>
      <c r="G822" s="145"/>
      <c r="H822" s="145"/>
      <c r="I822" s="145"/>
      <c r="J822" s="145"/>
      <c r="K822" s="145"/>
      <c r="L822" s="145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</row>
    <row r="823" ht="15.75" customHeight="1">
      <c r="A823" s="145"/>
      <c r="B823" s="145"/>
      <c r="C823" s="145"/>
      <c r="D823" s="145"/>
      <c r="E823" s="145"/>
      <c r="F823" s="145"/>
      <c r="G823" s="145"/>
      <c r="H823" s="145"/>
      <c r="I823" s="145"/>
      <c r="J823" s="145"/>
      <c r="K823" s="145"/>
      <c r="L823" s="145"/>
      <c r="M823" s="145"/>
      <c r="N823" s="145"/>
      <c r="O823" s="145"/>
      <c r="P823" s="145"/>
      <c r="Q823" s="145"/>
      <c r="R823" s="145"/>
      <c r="S823" s="145"/>
      <c r="T823" s="145"/>
      <c r="U823" s="145"/>
      <c r="V823" s="145"/>
      <c r="W823" s="145"/>
      <c r="X823" s="145"/>
      <c r="Y823" s="145"/>
      <c r="Z823" s="145"/>
    </row>
    <row r="824" ht="15.75" customHeight="1">
      <c r="A824" s="145"/>
      <c r="B824" s="145"/>
      <c r="C824" s="145"/>
      <c r="D824" s="145"/>
      <c r="E824" s="145"/>
      <c r="F824" s="145"/>
      <c r="G824" s="145"/>
      <c r="H824" s="145"/>
      <c r="I824" s="145"/>
      <c r="J824" s="145"/>
      <c r="K824" s="145"/>
      <c r="L824" s="145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</row>
    <row r="825" ht="15.75" customHeight="1">
      <c r="A825" s="145"/>
      <c r="B825" s="145"/>
      <c r="C825" s="145"/>
      <c r="D825" s="145"/>
      <c r="E825" s="145"/>
      <c r="F825" s="145"/>
      <c r="G825" s="145"/>
      <c r="H825" s="145"/>
      <c r="I825" s="145"/>
      <c r="J825" s="145"/>
      <c r="K825" s="145"/>
      <c r="L825" s="145"/>
      <c r="M825" s="145"/>
      <c r="N825" s="145"/>
      <c r="O825" s="145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</row>
    <row r="826" ht="15.75" customHeight="1">
      <c r="A826" s="145"/>
      <c r="B826" s="145"/>
      <c r="C826" s="145"/>
      <c r="D826" s="145"/>
      <c r="E826" s="145"/>
      <c r="F826" s="145"/>
      <c r="G826" s="145"/>
      <c r="H826" s="145"/>
      <c r="I826" s="145"/>
      <c r="J826" s="145"/>
      <c r="K826" s="145"/>
      <c r="L826" s="145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</row>
    <row r="827" ht="15.75" customHeight="1">
      <c r="A827" s="145"/>
      <c r="B827" s="145"/>
      <c r="C827" s="145"/>
      <c r="D827" s="145"/>
      <c r="E827" s="145"/>
      <c r="F827" s="145"/>
      <c r="G827" s="145"/>
      <c r="H827" s="145"/>
      <c r="I827" s="145"/>
      <c r="J827" s="145"/>
      <c r="K827" s="145"/>
      <c r="L827" s="145"/>
      <c r="M827" s="145"/>
      <c r="N827" s="145"/>
      <c r="O827" s="145"/>
      <c r="P827" s="145"/>
      <c r="Q827" s="145"/>
      <c r="R827" s="145"/>
      <c r="S827" s="145"/>
      <c r="T827" s="145"/>
      <c r="U827" s="145"/>
      <c r="V827" s="145"/>
      <c r="W827" s="145"/>
      <c r="X827" s="145"/>
      <c r="Y827" s="145"/>
      <c r="Z827" s="145"/>
    </row>
    <row r="828" ht="15.75" customHeight="1">
      <c r="A828" s="145"/>
      <c r="B828" s="145"/>
      <c r="C828" s="145"/>
      <c r="D828" s="145"/>
      <c r="E828" s="145"/>
      <c r="F828" s="145"/>
      <c r="G828" s="145"/>
      <c r="H828" s="145"/>
      <c r="I828" s="145"/>
      <c r="J828" s="145"/>
      <c r="K828" s="145"/>
      <c r="L828" s="145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</row>
    <row r="829" ht="15.75" customHeight="1">
      <c r="A829" s="145"/>
      <c r="B829" s="145"/>
      <c r="C829" s="145"/>
      <c r="D829" s="145"/>
      <c r="E829" s="145"/>
      <c r="F829" s="145"/>
      <c r="G829" s="145"/>
      <c r="H829" s="145"/>
      <c r="I829" s="145"/>
      <c r="J829" s="145"/>
      <c r="K829" s="145"/>
      <c r="L829" s="145"/>
      <c r="M829" s="145"/>
      <c r="N829" s="145"/>
      <c r="O829" s="145"/>
      <c r="P829" s="145"/>
      <c r="Q829" s="145"/>
      <c r="R829" s="145"/>
      <c r="S829" s="145"/>
      <c r="T829" s="145"/>
      <c r="U829" s="145"/>
      <c r="V829" s="145"/>
      <c r="W829" s="145"/>
      <c r="X829" s="145"/>
      <c r="Y829" s="145"/>
      <c r="Z829" s="145"/>
    </row>
    <row r="830" ht="15.75" customHeight="1">
      <c r="A830" s="145"/>
      <c r="B830" s="145"/>
      <c r="C830" s="145"/>
      <c r="D830" s="145"/>
      <c r="E830" s="145"/>
      <c r="F830" s="145"/>
      <c r="G830" s="145"/>
      <c r="H830" s="145"/>
      <c r="I830" s="145"/>
      <c r="J830" s="145"/>
      <c r="K830" s="145"/>
      <c r="L830" s="145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</row>
    <row r="831" ht="15.75" customHeight="1">
      <c r="A831" s="145"/>
      <c r="B831" s="145"/>
      <c r="C831" s="145"/>
      <c r="D831" s="145"/>
      <c r="E831" s="145"/>
      <c r="F831" s="145"/>
      <c r="G831" s="145"/>
      <c r="H831" s="145"/>
      <c r="I831" s="145"/>
      <c r="J831" s="145"/>
      <c r="K831" s="145"/>
      <c r="L831" s="145"/>
      <c r="M831" s="145"/>
      <c r="N831" s="145"/>
      <c r="O831" s="145"/>
      <c r="P831" s="145"/>
      <c r="Q831" s="145"/>
      <c r="R831" s="145"/>
      <c r="S831" s="145"/>
      <c r="T831" s="145"/>
      <c r="U831" s="145"/>
      <c r="V831" s="145"/>
      <c r="W831" s="145"/>
      <c r="X831" s="145"/>
      <c r="Y831" s="145"/>
      <c r="Z831" s="145"/>
    </row>
    <row r="832" ht="15.75" customHeight="1">
      <c r="A832" s="145"/>
      <c r="B832" s="145"/>
      <c r="C832" s="145"/>
      <c r="D832" s="145"/>
      <c r="E832" s="145"/>
      <c r="F832" s="145"/>
      <c r="G832" s="145"/>
      <c r="H832" s="145"/>
      <c r="I832" s="145"/>
      <c r="J832" s="145"/>
      <c r="K832" s="145"/>
      <c r="L832" s="145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</row>
    <row r="833" ht="15.75" customHeight="1">
      <c r="A833" s="145"/>
      <c r="B833" s="145"/>
      <c r="C833" s="145"/>
      <c r="D833" s="145"/>
      <c r="E833" s="145"/>
      <c r="F833" s="145"/>
      <c r="G833" s="145"/>
      <c r="H833" s="145"/>
      <c r="I833" s="145"/>
      <c r="J833" s="145"/>
      <c r="K833" s="145"/>
      <c r="L833" s="145"/>
      <c r="M833" s="145"/>
      <c r="N833" s="145"/>
      <c r="O833" s="145"/>
      <c r="P833" s="145"/>
      <c r="Q833" s="145"/>
      <c r="R833" s="145"/>
      <c r="S833" s="145"/>
      <c r="T833" s="145"/>
      <c r="U833" s="145"/>
      <c r="V833" s="145"/>
      <c r="W833" s="145"/>
      <c r="X833" s="145"/>
      <c r="Y833" s="145"/>
      <c r="Z833" s="145"/>
    </row>
    <row r="834" ht="15.75" customHeight="1">
      <c r="A834" s="145"/>
      <c r="B834" s="145"/>
      <c r="C834" s="145"/>
      <c r="D834" s="145"/>
      <c r="E834" s="145"/>
      <c r="F834" s="145"/>
      <c r="G834" s="145"/>
      <c r="H834" s="145"/>
      <c r="I834" s="145"/>
      <c r="J834" s="145"/>
      <c r="K834" s="145"/>
      <c r="L834" s="145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</row>
    <row r="835" ht="15.75" customHeight="1">
      <c r="A835" s="145"/>
      <c r="B835" s="145"/>
      <c r="C835" s="145"/>
      <c r="D835" s="145"/>
      <c r="E835" s="145"/>
      <c r="F835" s="145"/>
      <c r="G835" s="145"/>
      <c r="H835" s="145"/>
      <c r="I835" s="145"/>
      <c r="J835" s="145"/>
      <c r="K835" s="145"/>
      <c r="L835" s="145"/>
      <c r="M835" s="145"/>
      <c r="N835" s="145"/>
      <c r="O835" s="145"/>
      <c r="P835" s="145"/>
      <c r="Q835" s="145"/>
      <c r="R835" s="145"/>
      <c r="S835" s="145"/>
      <c r="T835" s="145"/>
      <c r="U835" s="145"/>
      <c r="V835" s="145"/>
      <c r="W835" s="145"/>
      <c r="X835" s="145"/>
      <c r="Y835" s="145"/>
      <c r="Z835" s="145"/>
    </row>
    <row r="836" ht="15.75" customHeight="1">
      <c r="A836" s="145"/>
      <c r="B836" s="145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</row>
    <row r="837" ht="15.75" customHeight="1">
      <c r="A837" s="145"/>
      <c r="B837" s="145"/>
      <c r="C837" s="145"/>
      <c r="D837" s="145"/>
      <c r="E837" s="145"/>
      <c r="F837" s="145"/>
      <c r="G837" s="145"/>
      <c r="H837" s="145"/>
      <c r="I837" s="145"/>
      <c r="J837" s="145"/>
      <c r="K837" s="145"/>
      <c r="L837" s="145"/>
      <c r="M837" s="145"/>
      <c r="N837" s="145"/>
      <c r="O837" s="145"/>
      <c r="P837" s="145"/>
      <c r="Q837" s="145"/>
      <c r="R837" s="145"/>
      <c r="S837" s="145"/>
      <c r="T837" s="145"/>
      <c r="U837" s="145"/>
      <c r="V837" s="145"/>
      <c r="W837" s="145"/>
      <c r="X837" s="145"/>
      <c r="Y837" s="145"/>
      <c r="Z837" s="145"/>
    </row>
    <row r="838" ht="15.75" customHeight="1">
      <c r="A838" s="145"/>
      <c r="B838" s="145"/>
      <c r="C838" s="145"/>
      <c r="D838" s="145"/>
      <c r="E838" s="145"/>
      <c r="F838" s="145"/>
      <c r="G838" s="145"/>
      <c r="H838" s="145"/>
      <c r="I838" s="145"/>
      <c r="J838" s="145"/>
      <c r="K838" s="145"/>
      <c r="L838" s="145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</row>
    <row r="839" ht="15.75" customHeight="1">
      <c r="A839" s="145"/>
      <c r="B839" s="145"/>
      <c r="C839" s="145"/>
      <c r="D839" s="145"/>
      <c r="E839" s="145"/>
      <c r="F839" s="145"/>
      <c r="G839" s="145"/>
      <c r="H839" s="145"/>
      <c r="I839" s="145"/>
      <c r="J839" s="145"/>
      <c r="K839" s="145"/>
      <c r="L839" s="145"/>
      <c r="M839" s="145"/>
      <c r="N839" s="145"/>
      <c r="O839" s="145"/>
      <c r="P839" s="145"/>
      <c r="Q839" s="145"/>
      <c r="R839" s="145"/>
      <c r="S839" s="145"/>
      <c r="T839" s="145"/>
      <c r="U839" s="145"/>
      <c r="V839" s="145"/>
      <c r="W839" s="145"/>
      <c r="X839" s="145"/>
      <c r="Y839" s="145"/>
      <c r="Z839" s="145"/>
    </row>
    <row r="840" ht="15.75" customHeight="1">
      <c r="A840" s="145"/>
      <c r="B840" s="145"/>
      <c r="C840" s="145"/>
      <c r="D840" s="145"/>
      <c r="E840" s="145"/>
      <c r="F840" s="145"/>
      <c r="G840" s="145"/>
      <c r="H840" s="145"/>
      <c r="I840" s="145"/>
      <c r="J840" s="145"/>
      <c r="K840" s="145"/>
      <c r="L840" s="145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</row>
    <row r="841" ht="15.75" customHeight="1">
      <c r="A841" s="145"/>
      <c r="B841" s="145"/>
      <c r="C841" s="145"/>
      <c r="D841" s="145"/>
      <c r="E841" s="145"/>
      <c r="F841" s="145"/>
      <c r="G841" s="145"/>
      <c r="H841" s="145"/>
      <c r="I841" s="145"/>
      <c r="J841" s="145"/>
      <c r="K841" s="145"/>
      <c r="L841" s="145"/>
      <c r="M841" s="145"/>
      <c r="N841" s="145"/>
      <c r="O841" s="145"/>
      <c r="P841" s="145"/>
      <c r="Q841" s="145"/>
      <c r="R841" s="145"/>
      <c r="S841" s="145"/>
      <c r="T841" s="145"/>
      <c r="U841" s="145"/>
      <c r="V841" s="145"/>
      <c r="W841" s="145"/>
      <c r="X841" s="145"/>
      <c r="Y841" s="145"/>
      <c r="Z841" s="145"/>
    </row>
    <row r="842" ht="15.75" customHeight="1">
      <c r="A842" s="145"/>
      <c r="B842" s="145"/>
      <c r="C842" s="145"/>
      <c r="D842" s="145"/>
      <c r="E842" s="145"/>
      <c r="F842" s="145"/>
      <c r="G842" s="145"/>
      <c r="H842" s="145"/>
      <c r="I842" s="145"/>
      <c r="J842" s="145"/>
      <c r="K842" s="145"/>
      <c r="L842" s="145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</row>
    <row r="843" ht="15.75" customHeight="1">
      <c r="A843" s="145"/>
      <c r="B843" s="145"/>
      <c r="C843" s="145"/>
      <c r="D843" s="145"/>
      <c r="E843" s="145"/>
      <c r="F843" s="145"/>
      <c r="G843" s="145"/>
      <c r="H843" s="145"/>
      <c r="I843" s="145"/>
      <c r="J843" s="145"/>
      <c r="K843" s="145"/>
      <c r="L843" s="145"/>
      <c r="M843" s="145"/>
      <c r="N843" s="145"/>
      <c r="O843" s="145"/>
      <c r="P843" s="145"/>
      <c r="Q843" s="145"/>
      <c r="R843" s="145"/>
      <c r="S843" s="145"/>
      <c r="T843" s="145"/>
      <c r="U843" s="145"/>
      <c r="V843" s="145"/>
      <c r="W843" s="145"/>
      <c r="X843" s="145"/>
      <c r="Y843" s="145"/>
      <c r="Z843" s="145"/>
    </row>
    <row r="844" ht="15.75" customHeight="1">
      <c r="A844" s="145"/>
      <c r="B844" s="145"/>
      <c r="C844" s="145"/>
      <c r="D844" s="145"/>
      <c r="E844" s="145"/>
      <c r="F844" s="145"/>
      <c r="G844" s="145"/>
      <c r="H844" s="145"/>
      <c r="I844" s="145"/>
      <c r="J844" s="145"/>
      <c r="K844" s="145"/>
      <c r="L844" s="145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</row>
    <row r="845" ht="15.75" customHeight="1">
      <c r="A845" s="145"/>
      <c r="B845" s="145"/>
      <c r="C845" s="145"/>
      <c r="D845" s="145"/>
      <c r="E845" s="145"/>
      <c r="F845" s="145"/>
      <c r="G845" s="145"/>
      <c r="H845" s="145"/>
      <c r="I845" s="145"/>
      <c r="J845" s="145"/>
      <c r="K845" s="145"/>
      <c r="L845" s="145"/>
      <c r="M845" s="145"/>
      <c r="N845" s="145"/>
      <c r="O845" s="145"/>
      <c r="P845" s="145"/>
      <c r="Q845" s="145"/>
      <c r="R845" s="145"/>
      <c r="S845" s="145"/>
      <c r="T845" s="145"/>
      <c r="U845" s="145"/>
      <c r="V845" s="145"/>
      <c r="W845" s="145"/>
      <c r="X845" s="145"/>
      <c r="Y845" s="145"/>
      <c r="Z845" s="145"/>
    </row>
    <row r="846" ht="15.75" customHeight="1">
      <c r="A846" s="145"/>
      <c r="B846" s="145"/>
      <c r="C846" s="145"/>
      <c r="D846" s="145"/>
      <c r="E846" s="145"/>
      <c r="F846" s="145"/>
      <c r="G846" s="145"/>
      <c r="H846" s="145"/>
      <c r="I846" s="145"/>
      <c r="J846" s="145"/>
      <c r="K846" s="145"/>
      <c r="L846" s="145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</row>
    <row r="847" ht="15.75" customHeight="1">
      <c r="A847" s="145"/>
      <c r="B847" s="145"/>
      <c r="C847" s="145"/>
      <c r="D847" s="145"/>
      <c r="E847" s="145"/>
      <c r="F847" s="145"/>
      <c r="G847" s="145"/>
      <c r="H847" s="145"/>
      <c r="I847" s="145"/>
      <c r="J847" s="145"/>
      <c r="K847" s="145"/>
      <c r="L847" s="145"/>
      <c r="M847" s="145"/>
      <c r="N847" s="145"/>
      <c r="O847" s="145"/>
      <c r="P847" s="145"/>
      <c r="Q847" s="145"/>
      <c r="R847" s="145"/>
      <c r="S847" s="145"/>
      <c r="T847" s="145"/>
      <c r="U847" s="145"/>
      <c r="V847" s="145"/>
      <c r="W847" s="145"/>
      <c r="X847" s="145"/>
      <c r="Y847" s="145"/>
      <c r="Z847" s="145"/>
    </row>
    <row r="848" ht="15.75" customHeight="1">
      <c r="A848" s="145"/>
      <c r="B848" s="145"/>
      <c r="C848" s="145"/>
      <c r="D848" s="145"/>
      <c r="E848" s="145"/>
      <c r="F848" s="145"/>
      <c r="G848" s="145"/>
      <c r="H848" s="145"/>
      <c r="I848" s="145"/>
      <c r="J848" s="145"/>
      <c r="K848" s="145"/>
      <c r="L848" s="145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</row>
    <row r="849" ht="15.75" customHeight="1">
      <c r="A849" s="145"/>
      <c r="B849" s="145"/>
      <c r="C849" s="145"/>
      <c r="D849" s="145"/>
      <c r="E849" s="145"/>
      <c r="F849" s="145"/>
      <c r="G849" s="145"/>
      <c r="H849" s="145"/>
      <c r="I849" s="145"/>
      <c r="J849" s="145"/>
      <c r="K849" s="145"/>
      <c r="L849" s="145"/>
      <c r="M849" s="145"/>
      <c r="N849" s="145"/>
      <c r="O849" s="145"/>
      <c r="P849" s="145"/>
      <c r="Q849" s="145"/>
      <c r="R849" s="145"/>
      <c r="S849" s="145"/>
      <c r="T849" s="145"/>
      <c r="U849" s="145"/>
      <c r="V849" s="145"/>
      <c r="W849" s="145"/>
      <c r="X849" s="145"/>
      <c r="Y849" s="145"/>
      <c r="Z849" s="145"/>
    </row>
    <row r="850" ht="15.75" customHeight="1">
      <c r="A850" s="145"/>
      <c r="B850" s="145"/>
      <c r="C850" s="145"/>
      <c r="D850" s="145"/>
      <c r="E850" s="145"/>
      <c r="F850" s="145"/>
      <c r="G850" s="145"/>
      <c r="H850" s="145"/>
      <c r="I850" s="145"/>
      <c r="J850" s="145"/>
      <c r="K850" s="145"/>
      <c r="L850" s="145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</row>
    <row r="851" ht="15.75" customHeight="1">
      <c r="A851" s="145"/>
      <c r="B851" s="145"/>
      <c r="C851" s="145"/>
      <c r="D851" s="145"/>
      <c r="E851" s="145"/>
      <c r="F851" s="145"/>
      <c r="G851" s="145"/>
      <c r="H851" s="145"/>
      <c r="I851" s="145"/>
      <c r="J851" s="145"/>
      <c r="K851" s="145"/>
      <c r="L851" s="145"/>
      <c r="M851" s="145"/>
      <c r="N851" s="145"/>
      <c r="O851" s="145"/>
      <c r="P851" s="145"/>
      <c r="Q851" s="145"/>
      <c r="R851" s="145"/>
      <c r="S851" s="145"/>
      <c r="T851" s="145"/>
      <c r="U851" s="145"/>
      <c r="V851" s="145"/>
      <c r="W851" s="145"/>
      <c r="X851" s="145"/>
      <c r="Y851" s="145"/>
      <c r="Z851" s="145"/>
    </row>
    <row r="852" ht="15.75" customHeight="1">
      <c r="A852" s="145"/>
      <c r="B852" s="145"/>
      <c r="C852" s="145"/>
      <c r="D852" s="145"/>
      <c r="E852" s="145"/>
      <c r="F852" s="145"/>
      <c r="G852" s="145"/>
      <c r="H852" s="145"/>
      <c r="I852" s="145"/>
      <c r="J852" s="145"/>
      <c r="K852" s="145"/>
      <c r="L852" s="145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</row>
    <row r="853" ht="15.75" customHeight="1">
      <c r="A853" s="145"/>
      <c r="B853" s="145"/>
      <c r="C853" s="145"/>
      <c r="D853" s="145"/>
      <c r="E853" s="145"/>
      <c r="F853" s="145"/>
      <c r="G853" s="145"/>
      <c r="H853" s="145"/>
      <c r="I853" s="145"/>
      <c r="J853" s="145"/>
      <c r="K853" s="145"/>
      <c r="L853" s="145"/>
      <c r="M853" s="145"/>
      <c r="N853" s="145"/>
      <c r="O853" s="145"/>
      <c r="P853" s="145"/>
      <c r="Q853" s="145"/>
      <c r="R853" s="145"/>
      <c r="S853" s="145"/>
      <c r="T853" s="145"/>
      <c r="U853" s="145"/>
      <c r="V853" s="145"/>
      <c r="W853" s="145"/>
      <c r="X853" s="145"/>
      <c r="Y853" s="145"/>
      <c r="Z853" s="145"/>
    </row>
    <row r="854" ht="15.75" customHeight="1">
      <c r="A854" s="145"/>
      <c r="B854" s="145"/>
      <c r="C854" s="145"/>
      <c r="D854" s="145"/>
      <c r="E854" s="145"/>
      <c r="F854" s="145"/>
      <c r="G854" s="145"/>
      <c r="H854" s="145"/>
      <c r="I854" s="145"/>
      <c r="J854" s="145"/>
      <c r="K854" s="145"/>
      <c r="L854" s="145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</row>
    <row r="855" ht="15.75" customHeight="1">
      <c r="A855" s="145"/>
      <c r="B855" s="145"/>
      <c r="C855" s="145"/>
      <c r="D855" s="145"/>
      <c r="E855" s="145"/>
      <c r="F855" s="145"/>
      <c r="G855" s="145"/>
      <c r="H855" s="145"/>
      <c r="I855" s="145"/>
      <c r="J855" s="145"/>
      <c r="K855" s="145"/>
      <c r="L855" s="145"/>
      <c r="M855" s="145"/>
      <c r="N855" s="145"/>
      <c r="O855" s="145"/>
      <c r="P855" s="145"/>
      <c r="Q855" s="145"/>
      <c r="R855" s="145"/>
      <c r="S855" s="145"/>
      <c r="T855" s="145"/>
      <c r="U855" s="145"/>
      <c r="V855" s="145"/>
      <c r="W855" s="145"/>
      <c r="X855" s="145"/>
      <c r="Y855" s="145"/>
      <c r="Z855" s="145"/>
    </row>
    <row r="856" ht="15.75" customHeight="1">
      <c r="A856" s="145"/>
      <c r="B856" s="145"/>
      <c r="C856" s="145"/>
      <c r="D856" s="145"/>
      <c r="E856" s="145"/>
      <c r="F856" s="145"/>
      <c r="G856" s="145"/>
      <c r="H856" s="145"/>
      <c r="I856" s="145"/>
      <c r="J856" s="145"/>
      <c r="K856" s="145"/>
      <c r="L856" s="145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</row>
    <row r="857" ht="15.75" customHeight="1">
      <c r="A857" s="145"/>
      <c r="B857" s="145"/>
      <c r="C857" s="145"/>
      <c r="D857" s="145"/>
      <c r="E857" s="145"/>
      <c r="F857" s="145"/>
      <c r="G857" s="145"/>
      <c r="H857" s="145"/>
      <c r="I857" s="145"/>
      <c r="J857" s="145"/>
      <c r="K857" s="145"/>
      <c r="L857" s="145"/>
      <c r="M857" s="145"/>
      <c r="N857" s="145"/>
      <c r="O857" s="145"/>
      <c r="P857" s="145"/>
      <c r="Q857" s="145"/>
      <c r="R857" s="145"/>
      <c r="S857" s="145"/>
      <c r="T857" s="145"/>
      <c r="U857" s="145"/>
      <c r="V857" s="145"/>
      <c r="W857" s="145"/>
      <c r="X857" s="145"/>
      <c r="Y857" s="145"/>
      <c r="Z857" s="145"/>
    </row>
    <row r="858" ht="15.75" customHeight="1">
      <c r="A858" s="145"/>
      <c r="B858" s="145"/>
      <c r="C858" s="145"/>
      <c r="D858" s="145"/>
      <c r="E858" s="145"/>
      <c r="F858" s="145"/>
      <c r="G858" s="145"/>
      <c r="H858" s="145"/>
      <c r="I858" s="145"/>
      <c r="J858" s="145"/>
      <c r="K858" s="145"/>
      <c r="L858" s="145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</row>
    <row r="859" ht="15.75" customHeight="1">
      <c r="A859" s="145"/>
      <c r="B859" s="145"/>
      <c r="C859" s="145"/>
      <c r="D859" s="145"/>
      <c r="E859" s="145"/>
      <c r="F859" s="145"/>
      <c r="G859" s="145"/>
      <c r="H859" s="145"/>
      <c r="I859" s="145"/>
      <c r="J859" s="145"/>
      <c r="K859" s="145"/>
      <c r="L859" s="145"/>
      <c r="M859" s="145"/>
      <c r="N859" s="145"/>
      <c r="O859" s="145"/>
      <c r="P859" s="145"/>
      <c r="Q859" s="145"/>
      <c r="R859" s="145"/>
      <c r="S859" s="145"/>
      <c r="T859" s="145"/>
      <c r="U859" s="145"/>
      <c r="V859" s="145"/>
      <c r="W859" s="145"/>
      <c r="X859" s="145"/>
      <c r="Y859" s="145"/>
      <c r="Z859" s="145"/>
    </row>
    <row r="860" ht="15.75" customHeight="1">
      <c r="A860" s="145"/>
      <c r="B860" s="145"/>
      <c r="C860" s="145"/>
      <c r="D860" s="145"/>
      <c r="E860" s="145"/>
      <c r="F860" s="145"/>
      <c r="G860" s="145"/>
      <c r="H860" s="145"/>
      <c r="I860" s="145"/>
      <c r="J860" s="145"/>
      <c r="K860" s="145"/>
      <c r="L860" s="145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</row>
    <row r="861" ht="15.75" customHeight="1">
      <c r="A861" s="145"/>
      <c r="B861" s="145"/>
      <c r="C861" s="145"/>
      <c r="D861" s="145"/>
      <c r="E861" s="145"/>
      <c r="F861" s="145"/>
      <c r="G861" s="145"/>
      <c r="H861" s="145"/>
      <c r="I861" s="145"/>
      <c r="J861" s="145"/>
      <c r="K861" s="145"/>
      <c r="L861" s="145"/>
      <c r="M861" s="145"/>
      <c r="N861" s="145"/>
      <c r="O861" s="145"/>
      <c r="P861" s="145"/>
      <c r="Q861" s="145"/>
      <c r="R861" s="145"/>
      <c r="S861" s="145"/>
      <c r="T861" s="145"/>
      <c r="U861" s="145"/>
      <c r="V861" s="145"/>
      <c r="W861" s="145"/>
      <c r="X861" s="145"/>
      <c r="Y861" s="145"/>
      <c r="Z861" s="145"/>
    </row>
    <row r="862" ht="15.75" customHeight="1">
      <c r="A862" s="145"/>
      <c r="B862" s="145"/>
      <c r="C862" s="145"/>
      <c r="D862" s="145"/>
      <c r="E862" s="145"/>
      <c r="F862" s="145"/>
      <c r="G862" s="145"/>
      <c r="H862" s="145"/>
      <c r="I862" s="145"/>
      <c r="J862" s="145"/>
      <c r="K862" s="145"/>
      <c r="L862" s="145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</row>
    <row r="863" ht="15.75" customHeight="1">
      <c r="A863" s="145"/>
      <c r="B863" s="145"/>
      <c r="C863" s="145"/>
      <c r="D863" s="145"/>
      <c r="E863" s="145"/>
      <c r="F863" s="145"/>
      <c r="G863" s="145"/>
      <c r="H863" s="145"/>
      <c r="I863" s="145"/>
      <c r="J863" s="145"/>
      <c r="K863" s="145"/>
      <c r="L863" s="145"/>
      <c r="M863" s="145"/>
      <c r="N863" s="145"/>
      <c r="O863" s="145"/>
      <c r="P863" s="145"/>
      <c r="Q863" s="145"/>
      <c r="R863" s="145"/>
      <c r="S863" s="145"/>
      <c r="T863" s="145"/>
      <c r="U863" s="145"/>
      <c r="V863" s="145"/>
      <c r="W863" s="145"/>
      <c r="X863" s="145"/>
      <c r="Y863" s="145"/>
      <c r="Z863" s="145"/>
    </row>
    <row r="864" ht="15.75" customHeight="1">
      <c r="A864" s="145"/>
      <c r="B864" s="145"/>
      <c r="C864" s="145"/>
      <c r="D864" s="145"/>
      <c r="E864" s="145"/>
      <c r="F864" s="145"/>
      <c r="G864" s="145"/>
      <c r="H864" s="145"/>
      <c r="I864" s="145"/>
      <c r="J864" s="145"/>
      <c r="K864" s="145"/>
      <c r="L864" s="145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</row>
    <row r="865" ht="15.75" customHeight="1">
      <c r="A865" s="145"/>
      <c r="B865" s="145"/>
      <c r="C865" s="145"/>
      <c r="D865" s="145"/>
      <c r="E865" s="145"/>
      <c r="F865" s="145"/>
      <c r="G865" s="145"/>
      <c r="H865" s="145"/>
      <c r="I865" s="145"/>
      <c r="J865" s="145"/>
      <c r="K865" s="145"/>
      <c r="L865" s="145"/>
      <c r="M865" s="145"/>
      <c r="N865" s="145"/>
      <c r="O865" s="145"/>
      <c r="P865" s="145"/>
      <c r="Q865" s="145"/>
      <c r="R865" s="145"/>
      <c r="S865" s="145"/>
      <c r="T865" s="145"/>
      <c r="U865" s="145"/>
      <c r="V865" s="145"/>
      <c r="W865" s="145"/>
      <c r="X865" s="145"/>
      <c r="Y865" s="145"/>
      <c r="Z865" s="145"/>
    </row>
    <row r="866" ht="15.75" customHeight="1">
      <c r="A866" s="145"/>
      <c r="B866" s="145"/>
      <c r="C866" s="145"/>
      <c r="D866" s="145"/>
      <c r="E866" s="145"/>
      <c r="F866" s="145"/>
      <c r="G866" s="145"/>
      <c r="H866" s="145"/>
      <c r="I866" s="145"/>
      <c r="J866" s="145"/>
      <c r="K866" s="145"/>
      <c r="L866" s="145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</row>
    <row r="867" ht="15.75" customHeight="1">
      <c r="A867" s="145"/>
      <c r="B867" s="145"/>
      <c r="C867" s="145"/>
      <c r="D867" s="145"/>
      <c r="E867" s="145"/>
      <c r="F867" s="145"/>
      <c r="G867" s="145"/>
      <c r="H867" s="145"/>
      <c r="I867" s="145"/>
      <c r="J867" s="145"/>
      <c r="K867" s="145"/>
      <c r="L867" s="145"/>
      <c r="M867" s="145"/>
      <c r="N867" s="145"/>
      <c r="O867" s="145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</row>
    <row r="868" ht="15.75" customHeight="1">
      <c r="A868" s="145"/>
      <c r="B868" s="145"/>
      <c r="C868" s="145"/>
      <c r="D868" s="145"/>
      <c r="E868" s="145"/>
      <c r="F868" s="145"/>
      <c r="G868" s="145"/>
      <c r="H868" s="145"/>
      <c r="I868" s="145"/>
      <c r="J868" s="145"/>
      <c r="K868" s="145"/>
      <c r="L868" s="145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</row>
    <row r="869" ht="15.75" customHeight="1">
      <c r="A869" s="145"/>
      <c r="B869" s="145"/>
      <c r="C869" s="145"/>
      <c r="D869" s="145"/>
      <c r="E869" s="145"/>
      <c r="F869" s="145"/>
      <c r="G869" s="145"/>
      <c r="H869" s="145"/>
      <c r="I869" s="145"/>
      <c r="J869" s="145"/>
      <c r="K869" s="145"/>
      <c r="L869" s="145"/>
      <c r="M869" s="145"/>
      <c r="N869" s="145"/>
      <c r="O869" s="145"/>
      <c r="P869" s="145"/>
      <c r="Q869" s="145"/>
      <c r="R869" s="145"/>
      <c r="S869" s="145"/>
      <c r="T869" s="145"/>
      <c r="U869" s="145"/>
      <c r="V869" s="145"/>
      <c r="W869" s="145"/>
      <c r="X869" s="145"/>
      <c r="Y869" s="145"/>
      <c r="Z869" s="145"/>
    </row>
    <row r="870" ht="15.75" customHeight="1">
      <c r="A870" s="145"/>
      <c r="B870" s="145"/>
      <c r="C870" s="145"/>
      <c r="D870" s="145"/>
      <c r="E870" s="145"/>
      <c r="F870" s="145"/>
      <c r="G870" s="145"/>
      <c r="H870" s="145"/>
      <c r="I870" s="145"/>
      <c r="J870" s="145"/>
      <c r="K870" s="145"/>
      <c r="L870" s="145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</row>
    <row r="871" ht="15.75" customHeight="1">
      <c r="A871" s="145"/>
      <c r="B871" s="145"/>
      <c r="C871" s="145"/>
      <c r="D871" s="145"/>
      <c r="E871" s="145"/>
      <c r="F871" s="145"/>
      <c r="G871" s="145"/>
      <c r="H871" s="145"/>
      <c r="I871" s="145"/>
      <c r="J871" s="145"/>
      <c r="K871" s="145"/>
      <c r="L871" s="145"/>
      <c r="M871" s="145"/>
      <c r="N871" s="145"/>
      <c r="O871" s="145"/>
      <c r="P871" s="145"/>
      <c r="Q871" s="145"/>
      <c r="R871" s="145"/>
      <c r="S871" s="145"/>
      <c r="T871" s="145"/>
      <c r="U871" s="145"/>
      <c r="V871" s="145"/>
      <c r="W871" s="145"/>
      <c r="X871" s="145"/>
      <c r="Y871" s="145"/>
      <c r="Z871" s="145"/>
    </row>
    <row r="872" ht="15.75" customHeight="1">
      <c r="A872" s="145"/>
      <c r="B872" s="145"/>
      <c r="C872" s="145"/>
      <c r="D872" s="145"/>
      <c r="E872" s="145"/>
      <c r="F872" s="145"/>
      <c r="G872" s="145"/>
      <c r="H872" s="145"/>
      <c r="I872" s="145"/>
      <c r="J872" s="145"/>
      <c r="K872" s="145"/>
      <c r="L872" s="145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</row>
    <row r="873" ht="15.75" customHeight="1">
      <c r="A873" s="145"/>
      <c r="B873" s="145"/>
      <c r="C873" s="145"/>
      <c r="D873" s="145"/>
      <c r="E873" s="145"/>
      <c r="F873" s="145"/>
      <c r="G873" s="145"/>
      <c r="H873" s="145"/>
      <c r="I873" s="145"/>
      <c r="J873" s="145"/>
      <c r="K873" s="145"/>
      <c r="L873" s="145"/>
      <c r="M873" s="145"/>
      <c r="N873" s="145"/>
      <c r="O873" s="145"/>
      <c r="P873" s="145"/>
      <c r="Q873" s="145"/>
      <c r="R873" s="145"/>
      <c r="S873" s="145"/>
      <c r="T873" s="145"/>
      <c r="U873" s="145"/>
      <c r="V873" s="145"/>
      <c r="W873" s="145"/>
      <c r="X873" s="145"/>
      <c r="Y873" s="145"/>
      <c r="Z873" s="145"/>
    </row>
    <row r="874" ht="15.75" customHeight="1">
      <c r="A874" s="145"/>
      <c r="B874" s="145"/>
      <c r="C874" s="145"/>
      <c r="D874" s="145"/>
      <c r="E874" s="145"/>
      <c r="F874" s="145"/>
      <c r="G874" s="145"/>
      <c r="H874" s="145"/>
      <c r="I874" s="145"/>
      <c r="J874" s="145"/>
      <c r="K874" s="145"/>
      <c r="L874" s="145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</row>
    <row r="875" ht="15.75" customHeight="1">
      <c r="A875" s="145"/>
      <c r="B875" s="145"/>
      <c r="C875" s="145"/>
      <c r="D875" s="145"/>
      <c r="E875" s="145"/>
      <c r="F875" s="145"/>
      <c r="G875" s="145"/>
      <c r="H875" s="145"/>
      <c r="I875" s="145"/>
      <c r="J875" s="145"/>
      <c r="K875" s="145"/>
      <c r="L875" s="145"/>
      <c r="M875" s="145"/>
      <c r="N875" s="145"/>
      <c r="O875" s="145"/>
      <c r="P875" s="145"/>
      <c r="Q875" s="145"/>
      <c r="R875" s="145"/>
      <c r="S875" s="145"/>
      <c r="T875" s="145"/>
      <c r="U875" s="145"/>
      <c r="V875" s="145"/>
      <c r="W875" s="145"/>
      <c r="X875" s="145"/>
      <c r="Y875" s="145"/>
      <c r="Z875" s="145"/>
    </row>
    <row r="876" ht="15.75" customHeight="1">
      <c r="A876" s="145"/>
      <c r="B876" s="145"/>
      <c r="C876" s="145"/>
      <c r="D876" s="145"/>
      <c r="E876" s="145"/>
      <c r="F876" s="145"/>
      <c r="G876" s="145"/>
      <c r="H876" s="145"/>
      <c r="I876" s="145"/>
      <c r="J876" s="145"/>
      <c r="K876" s="145"/>
      <c r="L876" s="145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</row>
    <row r="877" ht="15.75" customHeight="1">
      <c r="A877" s="145"/>
      <c r="B877" s="145"/>
      <c r="C877" s="145"/>
      <c r="D877" s="145"/>
      <c r="E877" s="145"/>
      <c r="F877" s="145"/>
      <c r="G877" s="145"/>
      <c r="H877" s="145"/>
      <c r="I877" s="145"/>
      <c r="J877" s="145"/>
      <c r="K877" s="145"/>
      <c r="L877" s="145"/>
      <c r="M877" s="145"/>
      <c r="N877" s="145"/>
      <c r="O877" s="145"/>
      <c r="P877" s="145"/>
      <c r="Q877" s="145"/>
      <c r="R877" s="145"/>
      <c r="S877" s="145"/>
      <c r="T877" s="145"/>
      <c r="U877" s="145"/>
      <c r="V877" s="145"/>
      <c r="W877" s="145"/>
      <c r="X877" s="145"/>
      <c r="Y877" s="145"/>
      <c r="Z877" s="145"/>
    </row>
    <row r="878" ht="15.75" customHeight="1">
      <c r="A878" s="145"/>
      <c r="B878" s="145"/>
      <c r="C878" s="145"/>
      <c r="D878" s="145"/>
      <c r="E878" s="145"/>
      <c r="F878" s="145"/>
      <c r="G878" s="145"/>
      <c r="H878" s="145"/>
      <c r="I878" s="145"/>
      <c r="J878" s="145"/>
      <c r="K878" s="145"/>
      <c r="L878" s="145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</row>
    <row r="879" ht="15.75" customHeight="1">
      <c r="A879" s="145"/>
      <c r="B879" s="145"/>
      <c r="C879" s="145"/>
      <c r="D879" s="145"/>
      <c r="E879" s="145"/>
      <c r="F879" s="145"/>
      <c r="G879" s="145"/>
      <c r="H879" s="145"/>
      <c r="I879" s="145"/>
      <c r="J879" s="145"/>
      <c r="K879" s="145"/>
      <c r="L879" s="145"/>
      <c r="M879" s="145"/>
      <c r="N879" s="145"/>
      <c r="O879" s="145"/>
      <c r="P879" s="145"/>
      <c r="Q879" s="145"/>
      <c r="R879" s="145"/>
      <c r="S879" s="145"/>
      <c r="T879" s="145"/>
      <c r="U879" s="145"/>
      <c r="V879" s="145"/>
      <c r="W879" s="145"/>
      <c r="X879" s="145"/>
      <c r="Y879" s="145"/>
      <c r="Z879" s="145"/>
    </row>
    <row r="880" ht="15.75" customHeight="1">
      <c r="A880" s="145"/>
      <c r="B880" s="145"/>
      <c r="C880" s="145"/>
      <c r="D880" s="145"/>
      <c r="E880" s="145"/>
      <c r="F880" s="145"/>
      <c r="G880" s="145"/>
      <c r="H880" s="145"/>
      <c r="I880" s="145"/>
      <c r="J880" s="145"/>
      <c r="K880" s="145"/>
      <c r="L880" s="145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</row>
    <row r="881" ht="15.75" customHeight="1">
      <c r="A881" s="145"/>
      <c r="B881" s="145"/>
      <c r="C881" s="145"/>
      <c r="D881" s="145"/>
      <c r="E881" s="145"/>
      <c r="F881" s="145"/>
      <c r="G881" s="145"/>
      <c r="H881" s="145"/>
      <c r="I881" s="145"/>
      <c r="J881" s="145"/>
      <c r="K881" s="145"/>
      <c r="L881" s="145"/>
      <c r="M881" s="145"/>
      <c r="N881" s="145"/>
      <c r="O881" s="145"/>
      <c r="P881" s="145"/>
      <c r="Q881" s="145"/>
      <c r="R881" s="145"/>
      <c r="S881" s="145"/>
      <c r="T881" s="145"/>
      <c r="U881" s="145"/>
      <c r="V881" s="145"/>
      <c r="W881" s="145"/>
      <c r="X881" s="145"/>
      <c r="Y881" s="145"/>
      <c r="Z881" s="145"/>
    </row>
    <row r="882" ht="15.75" customHeight="1">
      <c r="A882" s="145"/>
      <c r="B882" s="145"/>
      <c r="C882" s="145"/>
      <c r="D882" s="145"/>
      <c r="E882" s="145"/>
      <c r="F882" s="145"/>
      <c r="G882" s="145"/>
      <c r="H882" s="145"/>
      <c r="I882" s="145"/>
      <c r="J882" s="145"/>
      <c r="K882" s="145"/>
      <c r="L882" s="145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</row>
    <row r="883" ht="15.75" customHeight="1">
      <c r="A883" s="145"/>
      <c r="B883" s="145"/>
      <c r="C883" s="145"/>
      <c r="D883" s="145"/>
      <c r="E883" s="145"/>
      <c r="F883" s="145"/>
      <c r="G883" s="145"/>
      <c r="H883" s="145"/>
      <c r="I883" s="145"/>
      <c r="J883" s="145"/>
      <c r="K883" s="145"/>
      <c r="L883" s="145"/>
      <c r="M883" s="145"/>
      <c r="N883" s="145"/>
      <c r="O883" s="145"/>
      <c r="P883" s="145"/>
      <c r="Q883" s="145"/>
      <c r="R883" s="145"/>
      <c r="S883" s="145"/>
      <c r="T883" s="145"/>
      <c r="U883" s="145"/>
      <c r="V883" s="145"/>
      <c r="W883" s="145"/>
      <c r="X883" s="145"/>
      <c r="Y883" s="145"/>
      <c r="Z883" s="145"/>
    </row>
    <row r="884" ht="15.75" customHeight="1">
      <c r="A884" s="145"/>
      <c r="B884" s="145"/>
      <c r="C884" s="145"/>
      <c r="D884" s="145"/>
      <c r="E884" s="145"/>
      <c r="F884" s="145"/>
      <c r="G884" s="145"/>
      <c r="H884" s="145"/>
      <c r="I884" s="145"/>
      <c r="J884" s="145"/>
      <c r="K884" s="145"/>
      <c r="L884" s="145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</row>
    <row r="885" ht="15.75" customHeight="1">
      <c r="A885" s="145"/>
      <c r="B885" s="145"/>
      <c r="C885" s="145"/>
      <c r="D885" s="145"/>
      <c r="E885" s="145"/>
      <c r="F885" s="145"/>
      <c r="G885" s="145"/>
      <c r="H885" s="145"/>
      <c r="I885" s="145"/>
      <c r="J885" s="145"/>
      <c r="K885" s="145"/>
      <c r="L885" s="145"/>
      <c r="M885" s="145"/>
      <c r="N885" s="145"/>
      <c r="O885" s="145"/>
      <c r="P885" s="145"/>
      <c r="Q885" s="145"/>
      <c r="R885" s="145"/>
      <c r="S885" s="145"/>
      <c r="T885" s="145"/>
      <c r="U885" s="145"/>
      <c r="V885" s="145"/>
      <c r="W885" s="145"/>
      <c r="X885" s="145"/>
      <c r="Y885" s="145"/>
      <c r="Z885" s="145"/>
    </row>
    <row r="886" ht="15.75" customHeight="1">
      <c r="A886" s="145"/>
      <c r="B886" s="145"/>
      <c r="C886" s="145"/>
      <c r="D886" s="145"/>
      <c r="E886" s="145"/>
      <c r="F886" s="145"/>
      <c r="G886" s="145"/>
      <c r="H886" s="145"/>
      <c r="I886" s="145"/>
      <c r="J886" s="145"/>
      <c r="K886" s="145"/>
      <c r="L886" s="145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</row>
    <row r="887" ht="15.75" customHeight="1">
      <c r="A887" s="145"/>
      <c r="B887" s="145"/>
      <c r="C887" s="145"/>
      <c r="D887" s="145"/>
      <c r="E887" s="145"/>
      <c r="F887" s="145"/>
      <c r="G887" s="145"/>
      <c r="H887" s="145"/>
      <c r="I887" s="145"/>
      <c r="J887" s="145"/>
      <c r="K887" s="145"/>
      <c r="L887" s="145"/>
      <c r="M887" s="145"/>
      <c r="N887" s="145"/>
      <c r="O887" s="145"/>
      <c r="P887" s="145"/>
      <c r="Q887" s="145"/>
      <c r="R887" s="145"/>
      <c r="S887" s="145"/>
      <c r="T887" s="145"/>
      <c r="U887" s="145"/>
      <c r="V887" s="145"/>
      <c r="W887" s="145"/>
      <c r="X887" s="145"/>
      <c r="Y887" s="145"/>
      <c r="Z887" s="145"/>
    </row>
    <row r="888" ht="15.75" customHeight="1">
      <c r="A888" s="145"/>
      <c r="B888" s="145"/>
      <c r="C888" s="145"/>
      <c r="D888" s="145"/>
      <c r="E888" s="145"/>
      <c r="F888" s="145"/>
      <c r="G888" s="145"/>
      <c r="H888" s="145"/>
      <c r="I888" s="145"/>
      <c r="J888" s="145"/>
      <c r="K888" s="145"/>
      <c r="L888" s="145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</row>
    <row r="889" ht="15.75" customHeight="1">
      <c r="A889" s="145"/>
      <c r="B889" s="145"/>
      <c r="C889" s="145"/>
      <c r="D889" s="145"/>
      <c r="E889" s="145"/>
      <c r="F889" s="145"/>
      <c r="G889" s="145"/>
      <c r="H889" s="145"/>
      <c r="I889" s="145"/>
      <c r="J889" s="145"/>
      <c r="K889" s="145"/>
      <c r="L889" s="145"/>
      <c r="M889" s="145"/>
      <c r="N889" s="145"/>
      <c r="O889" s="145"/>
      <c r="P889" s="145"/>
      <c r="Q889" s="145"/>
      <c r="R889" s="145"/>
      <c r="S889" s="145"/>
      <c r="T889" s="145"/>
      <c r="U889" s="145"/>
      <c r="V889" s="145"/>
      <c r="W889" s="145"/>
      <c r="X889" s="145"/>
      <c r="Y889" s="145"/>
      <c r="Z889" s="145"/>
    </row>
    <row r="890" ht="15.75" customHeight="1">
      <c r="A890" s="145"/>
      <c r="B890" s="145"/>
      <c r="C890" s="145"/>
      <c r="D890" s="145"/>
      <c r="E890" s="145"/>
      <c r="F890" s="145"/>
      <c r="G890" s="145"/>
      <c r="H890" s="145"/>
      <c r="I890" s="145"/>
      <c r="J890" s="145"/>
      <c r="K890" s="145"/>
      <c r="L890" s="145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</row>
    <row r="891" ht="15.75" customHeight="1">
      <c r="A891" s="145"/>
      <c r="B891" s="145"/>
      <c r="C891" s="145"/>
      <c r="D891" s="145"/>
      <c r="E891" s="145"/>
      <c r="F891" s="145"/>
      <c r="G891" s="145"/>
      <c r="H891" s="145"/>
      <c r="I891" s="145"/>
      <c r="J891" s="145"/>
      <c r="K891" s="145"/>
      <c r="L891" s="145"/>
      <c r="M891" s="145"/>
      <c r="N891" s="145"/>
      <c r="O891" s="145"/>
      <c r="P891" s="145"/>
      <c r="Q891" s="145"/>
      <c r="R891" s="145"/>
      <c r="S891" s="145"/>
      <c r="T891" s="145"/>
      <c r="U891" s="145"/>
      <c r="V891" s="145"/>
      <c r="W891" s="145"/>
      <c r="X891" s="145"/>
      <c r="Y891" s="145"/>
      <c r="Z891" s="145"/>
    </row>
    <row r="892" ht="15.75" customHeight="1">
      <c r="A892" s="145"/>
      <c r="B892" s="145"/>
      <c r="C892" s="145"/>
      <c r="D892" s="145"/>
      <c r="E892" s="145"/>
      <c r="F892" s="145"/>
      <c r="G892" s="145"/>
      <c r="H892" s="145"/>
      <c r="I892" s="145"/>
      <c r="J892" s="145"/>
      <c r="K892" s="145"/>
      <c r="L892" s="145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</row>
    <row r="893" ht="15.75" customHeight="1">
      <c r="A893" s="145"/>
      <c r="B893" s="145"/>
      <c r="C893" s="145"/>
      <c r="D893" s="145"/>
      <c r="E893" s="145"/>
      <c r="F893" s="145"/>
      <c r="G893" s="145"/>
      <c r="H893" s="145"/>
      <c r="I893" s="145"/>
      <c r="J893" s="145"/>
      <c r="K893" s="145"/>
      <c r="L893" s="145"/>
      <c r="M893" s="145"/>
      <c r="N893" s="145"/>
      <c r="O893" s="145"/>
      <c r="P893" s="145"/>
      <c r="Q893" s="145"/>
      <c r="R893" s="145"/>
      <c r="S893" s="145"/>
      <c r="T893" s="145"/>
      <c r="U893" s="145"/>
      <c r="V893" s="145"/>
      <c r="W893" s="145"/>
      <c r="X893" s="145"/>
      <c r="Y893" s="145"/>
      <c r="Z893" s="145"/>
    </row>
    <row r="894" ht="15.75" customHeight="1">
      <c r="A894" s="145"/>
      <c r="B894" s="145"/>
      <c r="C894" s="145"/>
      <c r="D894" s="145"/>
      <c r="E894" s="145"/>
      <c r="F894" s="145"/>
      <c r="G894" s="145"/>
      <c r="H894" s="145"/>
      <c r="I894" s="145"/>
      <c r="J894" s="145"/>
      <c r="K894" s="145"/>
      <c r="L894" s="145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</row>
    <row r="895" ht="15.75" customHeight="1">
      <c r="A895" s="145"/>
      <c r="B895" s="145"/>
      <c r="C895" s="145"/>
      <c r="D895" s="145"/>
      <c r="E895" s="145"/>
      <c r="F895" s="145"/>
      <c r="G895" s="145"/>
      <c r="H895" s="145"/>
      <c r="I895" s="145"/>
      <c r="J895" s="145"/>
      <c r="K895" s="145"/>
      <c r="L895" s="145"/>
      <c r="M895" s="145"/>
      <c r="N895" s="145"/>
      <c r="O895" s="145"/>
      <c r="P895" s="145"/>
      <c r="Q895" s="145"/>
      <c r="R895" s="145"/>
      <c r="S895" s="145"/>
      <c r="T895" s="145"/>
      <c r="U895" s="145"/>
      <c r="V895" s="145"/>
      <c r="W895" s="145"/>
      <c r="X895" s="145"/>
      <c r="Y895" s="145"/>
      <c r="Z895" s="145"/>
    </row>
    <row r="896" ht="15.75" customHeight="1">
      <c r="A896" s="145"/>
      <c r="B896" s="145"/>
      <c r="C896" s="145"/>
      <c r="D896" s="145"/>
      <c r="E896" s="145"/>
      <c r="F896" s="145"/>
      <c r="G896" s="145"/>
      <c r="H896" s="145"/>
      <c r="I896" s="145"/>
      <c r="J896" s="145"/>
      <c r="K896" s="145"/>
      <c r="L896" s="145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</row>
    <row r="897" ht="15.75" customHeight="1">
      <c r="A897" s="145"/>
      <c r="B897" s="145"/>
      <c r="C897" s="145"/>
      <c r="D897" s="145"/>
      <c r="E897" s="145"/>
      <c r="F897" s="145"/>
      <c r="G897" s="145"/>
      <c r="H897" s="145"/>
      <c r="I897" s="145"/>
      <c r="J897" s="145"/>
      <c r="K897" s="145"/>
      <c r="L897" s="145"/>
      <c r="M897" s="145"/>
      <c r="N897" s="145"/>
      <c r="O897" s="145"/>
      <c r="P897" s="145"/>
      <c r="Q897" s="145"/>
      <c r="R897" s="145"/>
      <c r="S897" s="145"/>
      <c r="T897" s="145"/>
      <c r="U897" s="145"/>
      <c r="V897" s="145"/>
      <c r="W897" s="145"/>
      <c r="X897" s="145"/>
      <c r="Y897" s="145"/>
      <c r="Z897" s="145"/>
    </row>
    <row r="898" ht="15.75" customHeight="1">
      <c r="A898" s="145"/>
      <c r="B898" s="145"/>
      <c r="C898" s="145"/>
      <c r="D898" s="145"/>
      <c r="E898" s="145"/>
      <c r="F898" s="145"/>
      <c r="G898" s="145"/>
      <c r="H898" s="145"/>
      <c r="I898" s="145"/>
      <c r="J898" s="145"/>
      <c r="K898" s="145"/>
      <c r="L898" s="145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</row>
    <row r="899" ht="15.75" customHeight="1">
      <c r="A899" s="145"/>
      <c r="B899" s="145"/>
      <c r="C899" s="145"/>
      <c r="D899" s="145"/>
      <c r="E899" s="145"/>
      <c r="F899" s="145"/>
      <c r="G899" s="145"/>
      <c r="H899" s="145"/>
      <c r="I899" s="145"/>
      <c r="J899" s="145"/>
      <c r="K899" s="145"/>
      <c r="L899" s="145"/>
      <c r="M899" s="145"/>
      <c r="N899" s="145"/>
      <c r="O899" s="145"/>
      <c r="P899" s="145"/>
      <c r="Q899" s="145"/>
      <c r="R899" s="145"/>
      <c r="S899" s="145"/>
      <c r="T899" s="145"/>
      <c r="U899" s="145"/>
      <c r="V899" s="145"/>
      <c r="W899" s="145"/>
      <c r="X899" s="145"/>
      <c r="Y899" s="145"/>
      <c r="Z899" s="145"/>
    </row>
    <row r="900" ht="15.75" customHeight="1">
      <c r="A900" s="145"/>
      <c r="B900" s="145"/>
      <c r="C900" s="145"/>
      <c r="D900" s="145"/>
      <c r="E900" s="145"/>
      <c r="F900" s="145"/>
      <c r="G900" s="145"/>
      <c r="H900" s="145"/>
      <c r="I900" s="145"/>
      <c r="J900" s="145"/>
      <c r="K900" s="145"/>
      <c r="L900" s="145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</row>
    <row r="901" ht="15.75" customHeight="1">
      <c r="A901" s="145"/>
      <c r="B901" s="145"/>
      <c r="C901" s="145"/>
      <c r="D901" s="145"/>
      <c r="E901" s="145"/>
      <c r="F901" s="145"/>
      <c r="G901" s="145"/>
      <c r="H901" s="145"/>
      <c r="I901" s="145"/>
      <c r="J901" s="145"/>
      <c r="K901" s="145"/>
      <c r="L901" s="145"/>
      <c r="M901" s="145"/>
      <c r="N901" s="145"/>
      <c r="O901" s="145"/>
      <c r="P901" s="145"/>
      <c r="Q901" s="145"/>
      <c r="R901" s="145"/>
      <c r="S901" s="145"/>
      <c r="T901" s="145"/>
      <c r="U901" s="145"/>
      <c r="V901" s="145"/>
      <c r="W901" s="145"/>
      <c r="X901" s="145"/>
      <c r="Y901" s="145"/>
      <c r="Z901" s="145"/>
    </row>
    <row r="902" ht="15.75" customHeight="1">
      <c r="A902" s="145"/>
      <c r="B902" s="145"/>
      <c r="C902" s="145"/>
      <c r="D902" s="145"/>
      <c r="E902" s="145"/>
      <c r="F902" s="145"/>
      <c r="G902" s="145"/>
      <c r="H902" s="145"/>
      <c r="I902" s="145"/>
      <c r="J902" s="145"/>
      <c r="K902" s="145"/>
      <c r="L902" s="145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</row>
    <row r="903" ht="15.75" customHeight="1">
      <c r="A903" s="145"/>
      <c r="B903" s="145"/>
      <c r="C903" s="145"/>
      <c r="D903" s="145"/>
      <c r="E903" s="145"/>
      <c r="F903" s="145"/>
      <c r="G903" s="145"/>
      <c r="H903" s="145"/>
      <c r="I903" s="145"/>
      <c r="J903" s="145"/>
      <c r="K903" s="145"/>
      <c r="L903" s="145"/>
      <c r="M903" s="145"/>
      <c r="N903" s="145"/>
      <c r="O903" s="145"/>
      <c r="P903" s="145"/>
      <c r="Q903" s="145"/>
      <c r="R903" s="145"/>
      <c r="S903" s="145"/>
      <c r="T903" s="145"/>
      <c r="U903" s="145"/>
      <c r="V903" s="145"/>
      <c r="W903" s="145"/>
      <c r="X903" s="145"/>
      <c r="Y903" s="145"/>
      <c r="Z903" s="145"/>
    </row>
    <row r="904" ht="15.75" customHeight="1">
      <c r="A904" s="145"/>
      <c r="B904" s="145"/>
      <c r="C904" s="145"/>
      <c r="D904" s="145"/>
      <c r="E904" s="145"/>
      <c r="F904" s="145"/>
      <c r="G904" s="145"/>
      <c r="H904" s="145"/>
      <c r="I904" s="145"/>
      <c r="J904" s="145"/>
      <c r="K904" s="145"/>
      <c r="L904" s="145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</row>
    <row r="905" ht="15.75" customHeight="1">
      <c r="A905" s="145"/>
      <c r="B905" s="145"/>
      <c r="C905" s="145"/>
      <c r="D905" s="145"/>
      <c r="E905" s="145"/>
      <c r="F905" s="145"/>
      <c r="G905" s="145"/>
      <c r="H905" s="145"/>
      <c r="I905" s="145"/>
      <c r="J905" s="145"/>
      <c r="K905" s="145"/>
      <c r="L905" s="145"/>
      <c r="M905" s="145"/>
      <c r="N905" s="145"/>
      <c r="O905" s="145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</row>
    <row r="906" ht="15.75" customHeight="1">
      <c r="A906" s="145"/>
      <c r="B906" s="145"/>
      <c r="C906" s="145"/>
      <c r="D906" s="145"/>
      <c r="E906" s="145"/>
      <c r="F906" s="145"/>
      <c r="G906" s="145"/>
      <c r="H906" s="145"/>
      <c r="I906" s="145"/>
      <c r="J906" s="145"/>
      <c r="K906" s="145"/>
      <c r="L906" s="145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</row>
    <row r="907" ht="15.75" customHeight="1">
      <c r="A907" s="145"/>
      <c r="B907" s="145"/>
      <c r="C907" s="145"/>
      <c r="D907" s="145"/>
      <c r="E907" s="145"/>
      <c r="F907" s="145"/>
      <c r="G907" s="145"/>
      <c r="H907" s="145"/>
      <c r="I907" s="145"/>
      <c r="J907" s="145"/>
      <c r="K907" s="145"/>
      <c r="L907" s="145"/>
      <c r="M907" s="145"/>
      <c r="N907" s="145"/>
      <c r="O907" s="145"/>
      <c r="P907" s="145"/>
      <c r="Q907" s="145"/>
      <c r="R907" s="145"/>
      <c r="S907" s="145"/>
      <c r="T907" s="145"/>
      <c r="U907" s="145"/>
      <c r="V907" s="145"/>
      <c r="W907" s="145"/>
      <c r="X907" s="145"/>
      <c r="Y907" s="145"/>
      <c r="Z907" s="145"/>
    </row>
    <row r="908" ht="15.75" customHeight="1">
      <c r="A908" s="145"/>
      <c r="B908" s="145"/>
      <c r="C908" s="145"/>
      <c r="D908" s="145"/>
      <c r="E908" s="145"/>
      <c r="F908" s="145"/>
      <c r="G908" s="145"/>
      <c r="H908" s="145"/>
      <c r="I908" s="145"/>
      <c r="J908" s="145"/>
      <c r="K908" s="145"/>
      <c r="L908" s="145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</row>
    <row r="909" ht="15.75" customHeight="1">
      <c r="A909" s="145"/>
      <c r="B909" s="145"/>
      <c r="C909" s="145"/>
      <c r="D909" s="145"/>
      <c r="E909" s="145"/>
      <c r="F909" s="145"/>
      <c r="G909" s="145"/>
      <c r="H909" s="145"/>
      <c r="I909" s="145"/>
      <c r="J909" s="145"/>
      <c r="K909" s="145"/>
      <c r="L909" s="145"/>
      <c r="M909" s="145"/>
      <c r="N909" s="145"/>
      <c r="O909" s="145"/>
      <c r="P909" s="145"/>
      <c r="Q909" s="145"/>
      <c r="R909" s="145"/>
      <c r="S909" s="145"/>
      <c r="T909" s="145"/>
      <c r="U909" s="145"/>
      <c r="V909" s="145"/>
      <c r="W909" s="145"/>
      <c r="X909" s="145"/>
      <c r="Y909" s="145"/>
      <c r="Z909" s="145"/>
    </row>
    <row r="910" ht="15.75" customHeight="1">
      <c r="A910" s="145"/>
      <c r="B910" s="145"/>
      <c r="C910" s="145"/>
      <c r="D910" s="145"/>
      <c r="E910" s="145"/>
      <c r="F910" s="145"/>
      <c r="G910" s="145"/>
      <c r="H910" s="145"/>
      <c r="I910" s="145"/>
      <c r="J910" s="145"/>
      <c r="K910" s="145"/>
      <c r="L910" s="145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</row>
    <row r="911" ht="15.75" customHeight="1">
      <c r="A911" s="145"/>
      <c r="B911" s="145"/>
      <c r="C911" s="145"/>
      <c r="D911" s="145"/>
      <c r="E911" s="145"/>
      <c r="F911" s="145"/>
      <c r="G911" s="145"/>
      <c r="H911" s="145"/>
      <c r="I911" s="145"/>
      <c r="J911" s="145"/>
      <c r="K911" s="145"/>
      <c r="L911" s="145"/>
      <c r="M911" s="145"/>
      <c r="N911" s="145"/>
      <c r="O911" s="145"/>
      <c r="P911" s="145"/>
      <c r="Q911" s="145"/>
      <c r="R911" s="145"/>
      <c r="S911" s="145"/>
      <c r="T911" s="145"/>
      <c r="U911" s="145"/>
      <c r="V911" s="145"/>
      <c r="W911" s="145"/>
      <c r="X911" s="145"/>
      <c r="Y911" s="145"/>
      <c r="Z911" s="145"/>
    </row>
    <row r="912" ht="15.75" customHeight="1">
      <c r="A912" s="145"/>
      <c r="B912" s="145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</row>
    <row r="913" ht="15.75" customHeight="1">
      <c r="A913" s="145"/>
      <c r="B913" s="145"/>
      <c r="C913" s="145"/>
      <c r="D913" s="145"/>
      <c r="E913" s="145"/>
      <c r="F913" s="145"/>
      <c r="G913" s="145"/>
      <c r="H913" s="145"/>
      <c r="I913" s="145"/>
      <c r="J913" s="145"/>
      <c r="K913" s="145"/>
      <c r="L913" s="145"/>
      <c r="M913" s="145"/>
      <c r="N913" s="145"/>
      <c r="O913" s="145"/>
      <c r="P913" s="145"/>
      <c r="Q913" s="145"/>
      <c r="R913" s="145"/>
      <c r="S913" s="145"/>
      <c r="T913" s="145"/>
      <c r="U913" s="145"/>
      <c r="V913" s="145"/>
      <c r="W913" s="145"/>
      <c r="X913" s="145"/>
      <c r="Y913" s="145"/>
      <c r="Z913" s="145"/>
    </row>
    <row r="914" ht="15.75" customHeight="1">
      <c r="A914" s="145"/>
      <c r="B914" s="145"/>
      <c r="C914" s="145"/>
      <c r="D914" s="145"/>
      <c r="E914" s="145"/>
      <c r="F914" s="145"/>
      <c r="G914" s="145"/>
      <c r="H914" s="145"/>
      <c r="I914" s="145"/>
      <c r="J914" s="145"/>
      <c r="K914" s="145"/>
      <c r="L914" s="145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</row>
    <row r="915" ht="15.75" customHeight="1">
      <c r="A915" s="145"/>
      <c r="B915" s="145"/>
      <c r="C915" s="145"/>
      <c r="D915" s="145"/>
      <c r="E915" s="145"/>
      <c r="F915" s="145"/>
      <c r="G915" s="145"/>
      <c r="H915" s="145"/>
      <c r="I915" s="145"/>
      <c r="J915" s="145"/>
      <c r="K915" s="145"/>
      <c r="L915" s="145"/>
      <c r="M915" s="145"/>
      <c r="N915" s="145"/>
      <c r="O915" s="145"/>
      <c r="P915" s="145"/>
      <c r="Q915" s="145"/>
      <c r="R915" s="145"/>
      <c r="S915" s="145"/>
      <c r="T915" s="145"/>
      <c r="U915" s="145"/>
      <c r="V915" s="145"/>
      <c r="W915" s="145"/>
      <c r="X915" s="145"/>
      <c r="Y915" s="145"/>
      <c r="Z915" s="145"/>
    </row>
    <row r="916" ht="15.75" customHeight="1">
      <c r="A916" s="145"/>
      <c r="B916" s="145"/>
      <c r="C916" s="145"/>
      <c r="D916" s="145"/>
      <c r="E916" s="145"/>
      <c r="F916" s="145"/>
      <c r="G916" s="145"/>
      <c r="H916" s="145"/>
      <c r="I916" s="145"/>
      <c r="J916" s="145"/>
      <c r="K916" s="145"/>
      <c r="L916" s="145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</row>
    <row r="917" ht="15.75" customHeight="1">
      <c r="A917" s="145"/>
      <c r="B917" s="145"/>
      <c r="C917" s="145"/>
      <c r="D917" s="145"/>
      <c r="E917" s="145"/>
      <c r="F917" s="145"/>
      <c r="G917" s="145"/>
      <c r="H917" s="145"/>
      <c r="I917" s="145"/>
      <c r="J917" s="145"/>
      <c r="K917" s="145"/>
      <c r="L917" s="145"/>
      <c r="M917" s="145"/>
      <c r="N917" s="145"/>
      <c r="O917" s="145"/>
      <c r="P917" s="145"/>
      <c r="Q917" s="145"/>
      <c r="R917" s="145"/>
      <c r="S917" s="145"/>
      <c r="T917" s="145"/>
      <c r="U917" s="145"/>
      <c r="V917" s="145"/>
      <c r="W917" s="145"/>
      <c r="X917" s="145"/>
      <c r="Y917" s="145"/>
      <c r="Z917" s="145"/>
    </row>
    <row r="918" ht="15.75" customHeight="1">
      <c r="A918" s="145"/>
      <c r="B918" s="145"/>
      <c r="C918" s="145"/>
      <c r="D918" s="145"/>
      <c r="E918" s="145"/>
      <c r="F918" s="145"/>
      <c r="G918" s="145"/>
      <c r="H918" s="145"/>
      <c r="I918" s="145"/>
      <c r="J918" s="145"/>
      <c r="K918" s="145"/>
      <c r="L918" s="145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</row>
    <row r="919" ht="15.75" customHeight="1">
      <c r="A919" s="145"/>
      <c r="B919" s="145"/>
      <c r="C919" s="145"/>
      <c r="D919" s="145"/>
      <c r="E919" s="145"/>
      <c r="F919" s="145"/>
      <c r="G919" s="145"/>
      <c r="H919" s="145"/>
      <c r="I919" s="145"/>
      <c r="J919" s="145"/>
      <c r="K919" s="145"/>
      <c r="L919" s="145"/>
      <c r="M919" s="145"/>
      <c r="N919" s="145"/>
      <c r="O919" s="145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</row>
    <row r="920" ht="15.75" customHeight="1">
      <c r="A920" s="145"/>
      <c r="B920" s="145"/>
      <c r="C920" s="145"/>
      <c r="D920" s="145"/>
      <c r="E920" s="145"/>
      <c r="F920" s="145"/>
      <c r="G920" s="145"/>
      <c r="H920" s="145"/>
      <c r="I920" s="145"/>
      <c r="J920" s="145"/>
      <c r="K920" s="145"/>
      <c r="L920" s="145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</row>
    <row r="921" ht="15.75" customHeight="1">
      <c r="A921" s="145"/>
      <c r="B921" s="145"/>
      <c r="C921" s="145"/>
      <c r="D921" s="145"/>
      <c r="E921" s="145"/>
      <c r="F921" s="145"/>
      <c r="G921" s="145"/>
      <c r="H921" s="145"/>
      <c r="I921" s="145"/>
      <c r="J921" s="145"/>
      <c r="K921" s="145"/>
      <c r="L921" s="145"/>
      <c r="M921" s="145"/>
      <c r="N921" s="145"/>
      <c r="O921" s="145"/>
      <c r="P921" s="145"/>
      <c r="Q921" s="145"/>
      <c r="R921" s="145"/>
      <c r="S921" s="145"/>
      <c r="T921" s="145"/>
      <c r="U921" s="145"/>
      <c r="V921" s="145"/>
      <c r="W921" s="145"/>
      <c r="X921" s="145"/>
      <c r="Y921" s="145"/>
      <c r="Z921" s="145"/>
    </row>
    <row r="922" ht="15.75" customHeight="1">
      <c r="A922" s="145"/>
      <c r="B922" s="145"/>
      <c r="C922" s="145"/>
      <c r="D922" s="145"/>
      <c r="E922" s="145"/>
      <c r="F922" s="145"/>
      <c r="G922" s="145"/>
      <c r="H922" s="145"/>
      <c r="I922" s="145"/>
      <c r="J922" s="145"/>
      <c r="K922" s="145"/>
      <c r="L922" s="145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</row>
    <row r="923" ht="15.75" customHeight="1">
      <c r="A923" s="145"/>
      <c r="B923" s="145"/>
      <c r="C923" s="145"/>
      <c r="D923" s="145"/>
      <c r="E923" s="145"/>
      <c r="F923" s="145"/>
      <c r="G923" s="145"/>
      <c r="H923" s="145"/>
      <c r="I923" s="145"/>
      <c r="J923" s="145"/>
      <c r="K923" s="145"/>
      <c r="L923" s="145"/>
      <c r="M923" s="145"/>
      <c r="N923" s="145"/>
      <c r="O923" s="145"/>
      <c r="P923" s="145"/>
      <c r="Q923" s="145"/>
      <c r="R923" s="145"/>
      <c r="S923" s="145"/>
      <c r="T923" s="145"/>
      <c r="U923" s="145"/>
      <c r="V923" s="145"/>
      <c r="W923" s="145"/>
      <c r="X923" s="145"/>
      <c r="Y923" s="145"/>
      <c r="Z923" s="145"/>
    </row>
    <row r="924" ht="15.75" customHeight="1">
      <c r="A924" s="145"/>
      <c r="B924" s="145"/>
      <c r="C924" s="145"/>
      <c r="D924" s="145"/>
      <c r="E924" s="145"/>
      <c r="F924" s="145"/>
      <c r="G924" s="145"/>
      <c r="H924" s="145"/>
      <c r="I924" s="145"/>
      <c r="J924" s="145"/>
      <c r="K924" s="145"/>
      <c r="L924" s="145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</row>
    <row r="925" ht="15.75" customHeight="1">
      <c r="A925" s="145"/>
      <c r="B925" s="145"/>
      <c r="C925" s="145"/>
      <c r="D925" s="145"/>
      <c r="E925" s="145"/>
      <c r="F925" s="145"/>
      <c r="G925" s="145"/>
      <c r="H925" s="145"/>
      <c r="I925" s="145"/>
      <c r="J925" s="145"/>
      <c r="K925" s="145"/>
      <c r="L925" s="145"/>
      <c r="M925" s="145"/>
      <c r="N925" s="145"/>
      <c r="O925" s="145"/>
      <c r="P925" s="145"/>
      <c r="Q925" s="145"/>
      <c r="R925" s="145"/>
      <c r="S925" s="145"/>
      <c r="T925" s="145"/>
      <c r="U925" s="145"/>
      <c r="V925" s="145"/>
      <c r="W925" s="145"/>
      <c r="X925" s="145"/>
      <c r="Y925" s="145"/>
      <c r="Z925" s="145"/>
    </row>
    <row r="926" ht="15.75" customHeight="1">
      <c r="A926" s="145"/>
      <c r="B926" s="145"/>
      <c r="C926" s="145"/>
      <c r="D926" s="145"/>
      <c r="E926" s="145"/>
      <c r="F926" s="145"/>
      <c r="G926" s="145"/>
      <c r="H926" s="145"/>
      <c r="I926" s="145"/>
      <c r="J926" s="145"/>
      <c r="K926" s="145"/>
      <c r="L926" s="145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</row>
    <row r="927" ht="15.75" customHeight="1">
      <c r="A927" s="145"/>
      <c r="B927" s="145"/>
      <c r="C927" s="145"/>
      <c r="D927" s="145"/>
      <c r="E927" s="145"/>
      <c r="F927" s="145"/>
      <c r="G927" s="145"/>
      <c r="H927" s="145"/>
      <c r="I927" s="145"/>
      <c r="J927" s="145"/>
      <c r="K927" s="145"/>
      <c r="L927" s="145"/>
      <c r="M927" s="145"/>
      <c r="N927" s="145"/>
      <c r="O927" s="145"/>
      <c r="P927" s="145"/>
      <c r="Q927" s="145"/>
      <c r="R927" s="145"/>
      <c r="S927" s="145"/>
      <c r="T927" s="145"/>
      <c r="U927" s="145"/>
      <c r="V927" s="145"/>
      <c r="W927" s="145"/>
      <c r="X927" s="145"/>
      <c r="Y927" s="145"/>
      <c r="Z927" s="145"/>
    </row>
    <row r="928" ht="15.75" customHeight="1">
      <c r="A928" s="145"/>
      <c r="B928" s="145"/>
      <c r="C928" s="145"/>
      <c r="D928" s="145"/>
      <c r="E928" s="145"/>
      <c r="F928" s="145"/>
      <c r="G928" s="145"/>
      <c r="H928" s="145"/>
      <c r="I928" s="145"/>
      <c r="J928" s="145"/>
      <c r="K928" s="145"/>
      <c r="L928" s="145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</row>
    <row r="929" ht="15.75" customHeight="1">
      <c r="A929" s="145"/>
      <c r="B929" s="145"/>
      <c r="C929" s="145"/>
      <c r="D929" s="145"/>
      <c r="E929" s="145"/>
      <c r="F929" s="145"/>
      <c r="G929" s="145"/>
      <c r="H929" s="145"/>
      <c r="I929" s="145"/>
      <c r="J929" s="145"/>
      <c r="K929" s="145"/>
      <c r="L929" s="145"/>
      <c r="M929" s="145"/>
      <c r="N929" s="145"/>
      <c r="O929" s="145"/>
      <c r="P929" s="145"/>
      <c r="Q929" s="145"/>
      <c r="R929" s="145"/>
      <c r="S929" s="145"/>
      <c r="T929" s="145"/>
      <c r="U929" s="145"/>
      <c r="V929" s="145"/>
      <c r="W929" s="145"/>
      <c r="X929" s="145"/>
      <c r="Y929" s="145"/>
      <c r="Z929" s="145"/>
    </row>
    <row r="930" ht="15.75" customHeight="1">
      <c r="A930" s="145"/>
      <c r="B930" s="145"/>
      <c r="C930" s="145"/>
      <c r="D930" s="145"/>
      <c r="E930" s="145"/>
      <c r="F930" s="145"/>
      <c r="G930" s="145"/>
      <c r="H930" s="145"/>
      <c r="I930" s="145"/>
      <c r="J930" s="145"/>
      <c r="K930" s="145"/>
      <c r="L930" s="145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</row>
    <row r="931" ht="15.75" customHeight="1">
      <c r="A931" s="145"/>
      <c r="B931" s="145"/>
      <c r="C931" s="145"/>
      <c r="D931" s="145"/>
      <c r="E931" s="145"/>
      <c r="F931" s="145"/>
      <c r="G931" s="145"/>
      <c r="H931" s="145"/>
      <c r="I931" s="145"/>
      <c r="J931" s="145"/>
      <c r="K931" s="145"/>
      <c r="L931" s="145"/>
      <c r="M931" s="145"/>
      <c r="N931" s="145"/>
      <c r="O931" s="145"/>
      <c r="P931" s="145"/>
      <c r="Q931" s="145"/>
      <c r="R931" s="145"/>
      <c r="S931" s="145"/>
      <c r="T931" s="145"/>
      <c r="U931" s="145"/>
      <c r="V931" s="145"/>
      <c r="W931" s="145"/>
      <c r="X931" s="145"/>
      <c r="Y931" s="145"/>
      <c r="Z931" s="145"/>
    </row>
    <row r="932" ht="15.75" customHeight="1">
      <c r="A932" s="145"/>
      <c r="B932" s="145"/>
      <c r="C932" s="145"/>
      <c r="D932" s="145"/>
      <c r="E932" s="145"/>
      <c r="F932" s="145"/>
      <c r="G932" s="145"/>
      <c r="H932" s="145"/>
      <c r="I932" s="145"/>
      <c r="J932" s="145"/>
      <c r="K932" s="145"/>
      <c r="L932" s="145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</row>
    <row r="933" ht="15.75" customHeight="1">
      <c r="A933" s="145"/>
      <c r="B933" s="145"/>
      <c r="C933" s="145"/>
      <c r="D933" s="145"/>
      <c r="E933" s="145"/>
      <c r="F933" s="145"/>
      <c r="G933" s="145"/>
      <c r="H933" s="145"/>
      <c r="I933" s="145"/>
      <c r="J933" s="145"/>
      <c r="K933" s="145"/>
      <c r="L933" s="145"/>
      <c r="M933" s="145"/>
      <c r="N933" s="145"/>
      <c r="O933" s="145"/>
      <c r="P933" s="145"/>
      <c r="Q933" s="145"/>
      <c r="R933" s="145"/>
      <c r="S933" s="145"/>
      <c r="T933" s="145"/>
      <c r="U933" s="145"/>
      <c r="V933" s="145"/>
      <c r="W933" s="145"/>
      <c r="X933" s="145"/>
      <c r="Y933" s="145"/>
      <c r="Z933" s="145"/>
    </row>
    <row r="934" ht="15.75" customHeight="1">
      <c r="A934" s="145"/>
      <c r="B934" s="145"/>
      <c r="C934" s="145"/>
      <c r="D934" s="145"/>
      <c r="E934" s="145"/>
      <c r="F934" s="145"/>
      <c r="G934" s="145"/>
      <c r="H934" s="145"/>
      <c r="I934" s="145"/>
      <c r="J934" s="145"/>
      <c r="K934" s="145"/>
      <c r="L934" s="145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</row>
    <row r="935" ht="15.75" customHeight="1">
      <c r="A935" s="145"/>
      <c r="B935" s="145"/>
      <c r="C935" s="145"/>
      <c r="D935" s="145"/>
      <c r="E935" s="145"/>
      <c r="F935" s="145"/>
      <c r="G935" s="145"/>
      <c r="H935" s="145"/>
      <c r="I935" s="145"/>
      <c r="J935" s="145"/>
      <c r="K935" s="145"/>
      <c r="L935" s="145"/>
      <c r="M935" s="145"/>
      <c r="N935" s="145"/>
      <c r="O935" s="145"/>
      <c r="P935" s="145"/>
      <c r="Q935" s="145"/>
      <c r="R935" s="145"/>
      <c r="S935" s="145"/>
      <c r="T935" s="145"/>
      <c r="U935" s="145"/>
      <c r="V935" s="145"/>
      <c r="W935" s="145"/>
      <c r="X935" s="145"/>
      <c r="Y935" s="145"/>
      <c r="Z935" s="145"/>
    </row>
    <row r="936" ht="15.75" customHeight="1">
      <c r="A936" s="145"/>
      <c r="B936" s="145"/>
      <c r="C936" s="145"/>
      <c r="D936" s="145"/>
      <c r="E936" s="145"/>
      <c r="F936" s="145"/>
      <c r="G936" s="145"/>
      <c r="H936" s="145"/>
      <c r="I936" s="145"/>
      <c r="J936" s="145"/>
      <c r="K936" s="145"/>
      <c r="L936" s="145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</row>
    <row r="937" ht="15.75" customHeight="1">
      <c r="A937" s="145"/>
      <c r="B937" s="145"/>
      <c r="C937" s="145"/>
      <c r="D937" s="145"/>
      <c r="E937" s="145"/>
      <c r="F937" s="145"/>
      <c r="G937" s="145"/>
      <c r="H937" s="145"/>
      <c r="I937" s="145"/>
      <c r="J937" s="145"/>
      <c r="K937" s="145"/>
      <c r="L937" s="145"/>
      <c r="M937" s="145"/>
      <c r="N937" s="145"/>
      <c r="O937" s="145"/>
      <c r="P937" s="145"/>
      <c r="Q937" s="145"/>
      <c r="R937" s="145"/>
      <c r="S937" s="145"/>
      <c r="T937" s="145"/>
      <c r="U937" s="145"/>
      <c r="V937" s="145"/>
      <c r="W937" s="145"/>
      <c r="X937" s="145"/>
      <c r="Y937" s="145"/>
      <c r="Z937" s="145"/>
    </row>
    <row r="938" ht="15.75" customHeight="1">
      <c r="A938" s="145"/>
      <c r="B938" s="145"/>
      <c r="C938" s="145"/>
      <c r="D938" s="145"/>
      <c r="E938" s="145"/>
      <c r="F938" s="145"/>
      <c r="G938" s="145"/>
      <c r="H938" s="145"/>
      <c r="I938" s="145"/>
      <c r="J938" s="145"/>
      <c r="K938" s="145"/>
      <c r="L938" s="145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</row>
    <row r="939" ht="15.75" customHeight="1">
      <c r="A939" s="145"/>
      <c r="B939" s="145"/>
      <c r="C939" s="145"/>
      <c r="D939" s="145"/>
      <c r="E939" s="145"/>
      <c r="F939" s="145"/>
      <c r="G939" s="145"/>
      <c r="H939" s="145"/>
      <c r="I939" s="145"/>
      <c r="J939" s="145"/>
      <c r="K939" s="145"/>
      <c r="L939" s="145"/>
      <c r="M939" s="145"/>
      <c r="N939" s="145"/>
      <c r="O939" s="145"/>
      <c r="P939" s="145"/>
      <c r="Q939" s="145"/>
      <c r="R939" s="145"/>
      <c r="S939" s="145"/>
      <c r="T939" s="145"/>
      <c r="U939" s="145"/>
      <c r="V939" s="145"/>
      <c r="W939" s="145"/>
      <c r="X939" s="145"/>
      <c r="Y939" s="145"/>
      <c r="Z939" s="145"/>
    </row>
    <row r="940" ht="15.75" customHeight="1">
      <c r="A940" s="145"/>
      <c r="B940" s="145"/>
      <c r="C940" s="145"/>
      <c r="D940" s="145"/>
      <c r="E940" s="145"/>
      <c r="F940" s="145"/>
      <c r="G940" s="145"/>
      <c r="H940" s="145"/>
      <c r="I940" s="145"/>
      <c r="J940" s="145"/>
      <c r="K940" s="145"/>
      <c r="L940" s="145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</row>
    <row r="941" ht="15.75" customHeight="1">
      <c r="A941" s="145"/>
      <c r="B941" s="145"/>
      <c r="C941" s="145"/>
      <c r="D941" s="145"/>
      <c r="E941" s="145"/>
      <c r="F941" s="145"/>
      <c r="G941" s="145"/>
      <c r="H941" s="145"/>
      <c r="I941" s="145"/>
      <c r="J941" s="145"/>
      <c r="K941" s="145"/>
      <c r="L941" s="145"/>
      <c r="M941" s="145"/>
      <c r="N941" s="145"/>
      <c r="O941" s="145"/>
      <c r="P941" s="145"/>
      <c r="Q941" s="145"/>
      <c r="R941" s="145"/>
      <c r="S941" s="145"/>
      <c r="T941" s="145"/>
      <c r="U941" s="145"/>
      <c r="V941" s="145"/>
      <c r="W941" s="145"/>
      <c r="X941" s="145"/>
      <c r="Y941" s="145"/>
      <c r="Z941" s="145"/>
    </row>
    <row r="942" ht="15.75" customHeight="1">
      <c r="A942" s="145"/>
      <c r="B942" s="145"/>
      <c r="C942" s="145"/>
      <c r="D942" s="145"/>
      <c r="E942" s="145"/>
      <c r="F942" s="145"/>
      <c r="G942" s="145"/>
      <c r="H942" s="145"/>
      <c r="I942" s="145"/>
      <c r="J942" s="145"/>
      <c r="K942" s="145"/>
      <c r="L942" s="145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</row>
    <row r="943" ht="15.75" customHeight="1">
      <c r="A943" s="145"/>
      <c r="B943" s="145"/>
      <c r="C943" s="145"/>
      <c r="D943" s="145"/>
      <c r="E943" s="145"/>
      <c r="F943" s="145"/>
      <c r="G943" s="145"/>
      <c r="H943" s="145"/>
      <c r="I943" s="145"/>
      <c r="J943" s="145"/>
      <c r="K943" s="145"/>
      <c r="L943" s="145"/>
      <c r="M943" s="145"/>
      <c r="N943" s="145"/>
      <c r="O943" s="145"/>
      <c r="P943" s="145"/>
      <c r="Q943" s="145"/>
      <c r="R943" s="145"/>
      <c r="S943" s="145"/>
      <c r="T943" s="145"/>
      <c r="U943" s="145"/>
      <c r="V943" s="145"/>
      <c r="W943" s="145"/>
      <c r="X943" s="145"/>
      <c r="Y943" s="145"/>
      <c r="Z943" s="145"/>
    </row>
    <row r="944" ht="15.75" customHeight="1">
      <c r="A944" s="145"/>
      <c r="B944" s="145"/>
      <c r="C944" s="145"/>
      <c r="D944" s="145"/>
      <c r="E944" s="145"/>
      <c r="F944" s="145"/>
      <c r="G944" s="145"/>
      <c r="H944" s="145"/>
      <c r="I944" s="145"/>
      <c r="J944" s="145"/>
      <c r="K944" s="145"/>
      <c r="L944" s="145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</row>
    <row r="945" ht="15.75" customHeight="1">
      <c r="A945" s="145"/>
      <c r="B945" s="145"/>
      <c r="C945" s="145"/>
      <c r="D945" s="145"/>
      <c r="E945" s="145"/>
      <c r="F945" s="145"/>
      <c r="G945" s="145"/>
      <c r="H945" s="145"/>
      <c r="I945" s="145"/>
      <c r="J945" s="145"/>
      <c r="K945" s="145"/>
      <c r="L945" s="145"/>
      <c r="M945" s="145"/>
      <c r="N945" s="145"/>
      <c r="O945" s="145"/>
      <c r="P945" s="145"/>
      <c r="Q945" s="145"/>
      <c r="R945" s="145"/>
      <c r="S945" s="145"/>
      <c r="T945" s="145"/>
      <c r="U945" s="145"/>
      <c r="V945" s="145"/>
      <c r="W945" s="145"/>
      <c r="X945" s="145"/>
      <c r="Y945" s="145"/>
      <c r="Z945" s="145"/>
    </row>
    <row r="946" ht="15.75" customHeight="1">
      <c r="A946" s="145"/>
      <c r="B946" s="145"/>
      <c r="C946" s="145"/>
      <c r="D946" s="145"/>
      <c r="E946" s="145"/>
      <c r="F946" s="145"/>
      <c r="G946" s="145"/>
      <c r="H946" s="145"/>
      <c r="I946" s="145"/>
      <c r="J946" s="145"/>
      <c r="K946" s="145"/>
      <c r="L946" s="145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</row>
    <row r="947" ht="15.75" customHeight="1">
      <c r="A947" s="145"/>
      <c r="B947" s="145"/>
      <c r="C947" s="145"/>
      <c r="D947" s="145"/>
      <c r="E947" s="145"/>
      <c r="F947" s="145"/>
      <c r="G947" s="145"/>
      <c r="H947" s="145"/>
      <c r="I947" s="145"/>
      <c r="J947" s="145"/>
      <c r="K947" s="145"/>
      <c r="L947" s="145"/>
      <c r="M947" s="145"/>
      <c r="N947" s="145"/>
      <c r="O947" s="145"/>
      <c r="P947" s="145"/>
      <c r="Q947" s="145"/>
      <c r="R947" s="145"/>
      <c r="S947" s="145"/>
      <c r="T947" s="145"/>
      <c r="U947" s="145"/>
      <c r="V947" s="145"/>
      <c r="W947" s="145"/>
      <c r="X947" s="145"/>
      <c r="Y947" s="145"/>
      <c r="Z947" s="145"/>
    </row>
    <row r="948" ht="15.75" customHeight="1">
      <c r="A948" s="145"/>
      <c r="B948" s="145"/>
      <c r="C948" s="145"/>
      <c r="D948" s="145"/>
      <c r="E948" s="145"/>
      <c r="F948" s="145"/>
      <c r="G948" s="145"/>
      <c r="H948" s="145"/>
      <c r="I948" s="145"/>
      <c r="J948" s="145"/>
      <c r="K948" s="145"/>
      <c r="L948" s="145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</row>
    <row r="949" ht="15.75" customHeight="1">
      <c r="A949" s="145"/>
      <c r="B949" s="145"/>
      <c r="C949" s="145"/>
      <c r="D949" s="145"/>
      <c r="E949" s="145"/>
      <c r="F949" s="145"/>
      <c r="G949" s="145"/>
      <c r="H949" s="145"/>
      <c r="I949" s="145"/>
      <c r="J949" s="145"/>
      <c r="K949" s="145"/>
      <c r="L949" s="145"/>
      <c r="M949" s="145"/>
      <c r="N949" s="145"/>
      <c r="O949" s="145"/>
      <c r="P949" s="145"/>
      <c r="Q949" s="145"/>
      <c r="R949" s="145"/>
      <c r="S949" s="145"/>
      <c r="T949" s="145"/>
      <c r="U949" s="145"/>
      <c r="V949" s="145"/>
      <c r="W949" s="145"/>
      <c r="X949" s="145"/>
      <c r="Y949" s="145"/>
      <c r="Z949" s="145"/>
    </row>
    <row r="950" ht="15.75" customHeight="1">
      <c r="A950" s="145"/>
      <c r="B950" s="145"/>
      <c r="C950" s="145"/>
      <c r="D950" s="145"/>
      <c r="E950" s="145"/>
      <c r="F950" s="145"/>
      <c r="G950" s="145"/>
      <c r="H950" s="145"/>
      <c r="I950" s="145"/>
      <c r="J950" s="145"/>
      <c r="K950" s="145"/>
      <c r="L950" s="145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</row>
    <row r="951" ht="15.75" customHeight="1">
      <c r="A951" s="145"/>
      <c r="B951" s="145"/>
      <c r="C951" s="145"/>
      <c r="D951" s="145"/>
      <c r="E951" s="145"/>
      <c r="F951" s="145"/>
      <c r="G951" s="145"/>
      <c r="H951" s="145"/>
      <c r="I951" s="145"/>
      <c r="J951" s="145"/>
      <c r="K951" s="145"/>
      <c r="L951" s="145"/>
      <c r="M951" s="145"/>
      <c r="N951" s="145"/>
      <c r="O951" s="145"/>
      <c r="P951" s="145"/>
      <c r="Q951" s="145"/>
      <c r="R951" s="145"/>
      <c r="S951" s="145"/>
      <c r="T951" s="145"/>
      <c r="U951" s="145"/>
      <c r="V951" s="145"/>
      <c r="W951" s="145"/>
      <c r="X951" s="145"/>
      <c r="Y951" s="145"/>
      <c r="Z951" s="145"/>
    </row>
    <row r="952" ht="15.75" customHeight="1">
      <c r="A952" s="145"/>
      <c r="B952" s="145"/>
      <c r="C952" s="145"/>
      <c r="D952" s="145"/>
      <c r="E952" s="145"/>
      <c r="F952" s="145"/>
      <c r="G952" s="145"/>
      <c r="H952" s="145"/>
      <c r="I952" s="145"/>
      <c r="J952" s="145"/>
      <c r="K952" s="145"/>
      <c r="L952" s="145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</row>
    <row r="953" ht="15.75" customHeight="1">
      <c r="A953" s="145"/>
      <c r="B953" s="145"/>
      <c r="C953" s="145"/>
      <c r="D953" s="145"/>
      <c r="E953" s="145"/>
      <c r="F953" s="145"/>
      <c r="G953" s="145"/>
      <c r="H953" s="145"/>
      <c r="I953" s="145"/>
      <c r="J953" s="145"/>
      <c r="K953" s="145"/>
      <c r="L953" s="145"/>
      <c r="M953" s="145"/>
      <c r="N953" s="145"/>
      <c r="O953" s="145"/>
      <c r="P953" s="145"/>
      <c r="Q953" s="145"/>
      <c r="R953" s="145"/>
      <c r="S953" s="145"/>
      <c r="T953" s="145"/>
      <c r="U953" s="145"/>
      <c r="V953" s="145"/>
      <c r="W953" s="145"/>
      <c r="X953" s="145"/>
      <c r="Y953" s="145"/>
      <c r="Z953" s="145"/>
    </row>
    <row r="954" ht="15.75" customHeight="1">
      <c r="A954" s="145"/>
      <c r="B954" s="145"/>
      <c r="C954" s="145"/>
      <c r="D954" s="145"/>
      <c r="E954" s="145"/>
      <c r="F954" s="145"/>
      <c r="G954" s="145"/>
      <c r="H954" s="145"/>
      <c r="I954" s="145"/>
      <c r="J954" s="145"/>
      <c r="K954" s="145"/>
      <c r="L954" s="145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</row>
    <row r="955" ht="15.75" customHeight="1">
      <c r="A955" s="145"/>
      <c r="B955" s="145"/>
      <c r="C955" s="145"/>
      <c r="D955" s="145"/>
      <c r="E955" s="145"/>
      <c r="F955" s="145"/>
      <c r="G955" s="145"/>
      <c r="H955" s="145"/>
      <c r="I955" s="145"/>
      <c r="J955" s="145"/>
      <c r="K955" s="145"/>
      <c r="L955" s="145"/>
      <c r="M955" s="145"/>
      <c r="N955" s="145"/>
      <c r="O955" s="145"/>
      <c r="P955" s="145"/>
      <c r="Q955" s="145"/>
      <c r="R955" s="145"/>
      <c r="S955" s="145"/>
      <c r="T955" s="145"/>
      <c r="U955" s="145"/>
      <c r="V955" s="145"/>
      <c r="W955" s="145"/>
      <c r="X955" s="145"/>
      <c r="Y955" s="145"/>
      <c r="Z955" s="145"/>
    </row>
    <row r="956" ht="15.75" customHeight="1">
      <c r="A956" s="145"/>
      <c r="B956" s="145"/>
      <c r="C956" s="145"/>
      <c r="D956" s="145"/>
      <c r="E956" s="145"/>
      <c r="F956" s="145"/>
      <c r="G956" s="145"/>
      <c r="H956" s="145"/>
      <c r="I956" s="145"/>
      <c r="J956" s="145"/>
      <c r="K956" s="145"/>
      <c r="L956" s="145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</row>
    <row r="957" ht="15.75" customHeight="1">
      <c r="A957" s="145"/>
      <c r="B957" s="145"/>
      <c r="C957" s="145"/>
      <c r="D957" s="145"/>
      <c r="E957" s="145"/>
      <c r="F957" s="145"/>
      <c r="G957" s="145"/>
      <c r="H957" s="145"/>
      <c r="I957" s="145"/>
      <c r="J957" s="145"/>
      <c r="K957" s="145"/>
      <c r="L957" s="145"/>
      <c r="M957" s="145"/>
      <c r="N957" s="145"/>
      <c r="O957" s="145"/>
      <c r="P957" s="145"/>
      <c r="Q957" s="145"/>
      <c r="R957" s="145"/>
      <c r="S957" s="145"/>
      <c r="T957" s="145"/>
      <c r="U957" s="145"/>
      <c r="V957" s="145"/>
      <c r="W957" s="145"/>
      <c r="X957" s="145"/>
      <c r="Y957" s="145"/>
      <c r="Z957" s="145"/>
    </row>
    <row r="958" ht="15.75" customHeight="1">
      <c r="A958" s="145"/>
      <c r="B958" s="145"/>
      <c r="C958" s="145"/>
      <c r="D958" s="145"/>
      <c r="E958" s="145"/>
      <c r="F958" s="145"/>
      <c r="G958" s="145"/>
      <c r="H958" s="145"/>
      <c r="I958" s="145"/>
      <c r="J958" s="145"/>
      <c r="K958" s="145"/>
      <c r="L958" s="145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</row>
    <row r="959" ht="15.75" customHeight="1">
      <c r="A959" s="145"/>
      <c r="B959" s="145"/>
      <c r="C959" s="145"/>
      <c r="D959" s="145"/>
      <c r="E959" s="145"/>
      <c r="F959" s="145"/>
      <c r="G959" s="145"/>
      <c r="H959" s="145"/>
      <c r="I959" s="145"/>
      <c r="J959" s="145"/>
      <c r="K959" s="145"/>
      <c r="L959" s="145"/>
      <c r="M959" s="145"/>
      <c r="N959" s="145"/>
      <c r="O959" s="145"/>
      <c r="P959" s="145"/>
      <c r="Q959" s="145"/>
      <c r="R959" s="145"/>
      <c r="S959" s="145"/>
      <c r="T959" s="145"/>
      <c r="U959" s="145"/>
      <c r="V959" s="145"/>
      <c r="W959" s="145"/>
      <c r="X959" s="145"/>
      <c r="Y959" s="145"/>
      <c r="Z959" s="145"/>
    </row>
    <row r="960" ht="15.75" customHeight="1">
      <c r="A960" s="145"/>
      <c r="B960" s="145"/>
      <c r="C960" s="145"/>
      <c r="D960" s="145"/>
      <c r="E960" s="145"/>
      <c r="F960" s="145"/>
      <c r="G960" s="145"/>
      <c r="H960" s="145"/>
      <c r="I960" s="145"/>
      <c r="J960" s="145"/>
      <c r="K960" s="145"/>
      <c r="L960" s="145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</row>
    <row r="961" ht="15.75" customHeight="1">
      <c r="A961" s="145"/>
      <c r="B961" s="145"/>
      <c r="C961" s="145"/>
      <c r="D961" s="145"/>
      <c r="E961" s="145"/>
      <c r="F961" s="145"/>
      <c r="G961" s="145"/>
      <c r="H961" s="145"/>
      <c r="I961" s="145"/>
      <c r="J961" s="145"/>
      <c r="K961" s="145"/>
      <c r="L961" s="145"/>
      <c r="M961" s="145"/>
      <c r="N961" s="145"/>
      <c r="O961" s="145"/>
      <c r="P961" s="145"/>
      <c r="Q961" s="145"/>
      <c r="R961" s="145"/>
      <c r="S961" s="145"/>
      <c r="T961" s="145"/>
      <c r="U961" s="145"/>
      <c r="V961" s="145"/>
      <c r="W961" s="145"/>
      <c r="X961" s="145"/>
      <c r="Y961" s="145"/>
      <c r="Z961" s="145"/>
    </row>
    <row r="962" ht="15.75" customHeight="1">
      <c r="A962" s="145"/>
      <c r="B962" s="145"/>
      <c r="C962" s="145"/>
      <c r="D962" s="145"/>
      <c r="E962" s="145"/>
      <c r="F962" s="145"/>
      <c r="G962" s="145"/>
      <c r="H962" s="145"/>
      <c r="I962" s="145"/>
      <c r="J962" s="145"/>
      <c r="K962" s="145"/>
      <c r="L962" s="145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</row>
    <row r="963" ht="15.75" customHeight="1">
      <c r="A963" s="145"/>
      <c r="B963" s="145"/>
      <c r="C963" s="145"/>
      <c r="D963" s="145"/>
      <c r="E963" s="145"/>
      <c r="F963" s="145"/>
      <c r="G963" s="145"/>
      <c r="H963" s="145"/>
      <c r="I963" s="145"/>
      <c r="J963" s="145"/>
      <c r="K963" s="145"/>
      <c r="L963" s="145"/>
      <c r="M963" s="145"/>
      <c r="N963" s="145"/>
      <c r="O963" s="145"/>
      <c r="P963" s="145"/>
      <c r="Q963" s="145"/>
      <c r="R963" s="145"/>
      <c r="S963" s="145"/>
      <c r="T963" s="145"/>
      <c r="U963" s="145"/>
      <c r="V963" s="145"/>
      <c r="W963" s="145"/>
      <c r="X963" s="145"/>
      <c r="Y963" s="145"/>
      <c r="Z963" s="145"/>
    </row>
    <row r="964" ht="15.75" customHeight="1">
      <c r="A964" s="145"/>
      <c r="B964" s="145"/>
      <c r="C964" s="145"/>
      <c r="D964" s="145"/>
      <c r="E964" s="145"/>
      <c r="F964" s="145"/>
      <c r="G964" s="145"/>
      <c r="H964" s="145"/>
      <c r="I964" s="145"/>
      <c r="J964" s="145"/>
      <c r="K964" s="145"/>
      <c r="L964" s="145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</row>
    <row r="965" ht="15.75" customHeight="1">
      <c r="A965" s="145"/>
      <c r="B965" s="145"/>
      <c r="C965" s="145"/>
      <c r="D965" s="145"/>
      <c r="E965" s="145"/>
      <c r="F965" s="145"/>
      <c r="G965" s="145"/>
      <c r="H965" s="145"/>
      <c r="I965" s="145"/>
      <c r="J965" s="145"/>
      <c r="K965" s="145"/>
      <c r="L965" s="145"/>
      <c r="M965" s="145"/>
      <c r="N965" s="145"/>
      <c r="O965" s="145"/>
      <c r="P965" s="145"/>
      <c r="Q965" s="145"/>
      <c r="R965" s="145"/>
      <c r="S965" s="145"/>
      <c r="T965" s="145"/>
      <c r="U965" s="145"/>
      <c r="V965" s="145"/>
      <c r="W965" s="145"/>
      <c r="X965" s="145"/>
      <c r="Y965" s="145"/>
      <c r="Z965" s="145"/>
    </row>
    <row r="966" ht="15.75" customHeight="1">
      <c r="A966" s="145"/>
      <c r="B966" s="145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</row>
    <row r="967" ht="15.75" customHeight="1">
      <c r="A967" s="145"/>
      <c r="B967" s="145"/>
      <c r="C967" s="145"/>
      <c r="D967" s="145"/>
      <c r="E967" s="145"/>
      <c r="F967" s="145"/>
      <c r="G967" s="145"/>
      <c r="H967" s="145"/>
      <c r="I967" s="145"/>
      <c r="J967" s="145"/>
      <c r="K967" s="145"/>
      <c r="L967" s="145"/>
      <c r="M967" s="145"/>
      <c r="N967" s="145"/>
      <c r="O967" s="145"/>
      <c r="P967" s="145"/>
      <c r="Q967" s="145"/>
      <c r="R967" s="145"/>
      <c r="S967" s="145"/>
      <c r="T967" s="145"/>
      <c r="U967" s="145"/>
      <c r="V967" s="145"/>
      <c r="W967" s="145"/>
      <c r="X967" s="145"/>
      <c r="Y967" s="145"/>
      <c r="Z967" s="145"/>
    </row>
    <row r="968" ht="15.75" customHeight="1">
      <c r="A968" s="145"/>
      <c r="B968" s="145"/>
      <c r="C968" s="145"/>
      <c r="D968" s="145"/>
      <c r="E968" s="145"/>
      <c r="F968" s="145"/>
      <c r="G968" s="145"/>
      <c r="H968" s="145"/>
      <c r="I968" s="145"/>
      <c r="J968" s="145"/>
      <c r="K968" s="145"/>
      <c r="L968" s="145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</row>
    <row r="969" ht="15.75" customHeight="1">
      <c r="A969" s="145"/>
      <c r="B969" s="145"/>
      <c r="C969" s="145"/>
      <c r="D969" s="145"/>
      <c r="E969" s="145"/>
      <c r="F969" s="145"/>
      <c r="G969" s="145"/>
      <c r="H969" s="145"/>
      <c r="I969" s="145"/>
      <c r="J969" s="145"/>
      <c r="K969" s="145"/>
      <c r="L969" s="145"/>
      <c r="M969" s="145"/>
      <c r="N969" s="145"/>
      <c r="O969" s="145"/>
      <c r="P969" s="145"/>
      <c r="Q969" s="145"/>
      <c r="R969" s="145"/>
      <c r="S969" s="145"/>
      <c r="T969" s="145"/>
      <c r="U969" s="145"/>
      <c r="V969" s="145"/>
      <c r="W969" s="145"/>
      <c r="X969" s="145"/>
      <c r="Y969" s="145"/>
      <c r="Z969" s="145"/>
    </row>
    <row r="970" ht="15.75" customHeight="1">
      <c r="A970" s="145"/>
      <c r="B970" s="145"/>
      <c r="C970" s="145"/>
      <c r="D970" s="145"/>
      <c r="E970" s="145"/>
      <c r="F970" s="145"/>
      <c r="G970" s="145"/>
      <c r="H970" s="145"/>
      <c r="I970" s="145"/>
      <c r="J970" s="145"/>
      <c r="K970" s="145"/>
      <c r="L970" s="145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</row>
    <row r="971" ht="15.75" customHeight="1">
      <c r="A971" s="145"/>
      <c r="B971" s="145"/>
      <c r="C971" s="145"/>
      <c r="D971" s="145"/>
      <c r="E971" s="145"/>
      <c r="F971" s="145"/>
      <c r="G971" s="145"/>
      <c r="H971" s="145"/>
      <c r="I971" s="145"/>
      <c r="J971" s="145"/>
      <c r="K971" s="145"/>
      <c r="L971" s="145"/>
      <c r="M971" s="145"/>
      <c r="N971" s="145"/>
      <c r="O971" s="145"/>
      <c r="P971" s="145"/>
      <c r="Q971" s="145"/>
      <c r="R971" s="145"/>
      <c r="S971" s="145"/>
      <c r="T971" s="145"/>
      <c r="U971" s="145"/>
      <c r="V971" s="145"/>
      <c r="W971" s="145"/>
      <c r="X971" s="145"/>
      <c r="Y971" s="145"/>
      <c r="Z971" s="145"/>
    </row>
    <row r="972" ht="15.75" customHeight="1">
      <c r="A972" s="145"/>
      <c r="B972" s="145"/>
      <c r="C972" s="145"/>
      <c r="D972" s="145"/>
      <c r="E972" s="145"/>
      <c r="F972" s="145"/>
      <c r="G972" s="145"/>
      <c r="H972" s="145"/>
      <c r="I972" s="145"/>
      <c r="J972" s="145"/>
      <c r="K972" s="145"/>
      <c r="L972" s="145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</row>
    <row r="973" ht="15.75" customHeight="1">
      <c r="A973" s="145"/>
      <c r="B973" s="145"/>
      <c r="C973" s="145"/>
      <c r="D973" s="145"/>
      <c r="E973" s="145"/>
      <c r="F973" s="145"/>
      <c r="G973" s="145"/>
      <c r="H973" s="145"/>
      <c r="I973" s="145"/>
      <c r="J973" s="145"/>
      <c r="K973" s="145"/>
      <c r="L973" s="145"/>
      <c r="M973" s="145"/>
      <c r="N973" s="145"/>
      <c r="O973" s="145"/>
      <c r="P973" s="145"/>
      <c r="Q973" s="145"/>
      <c r="R973" s="145"/>
      <c r="S973" s="145"/>
      <c r="T973" s="145"/>
      <c r="U973" s="145"/>
      <c r="V973" s="145"/>
      <c r="W973" s="145"/>
      <c r="X973" s="145"/>
      <c r="Y973" s="145"/>
      <c r="Z973" s="145"/>
    </row>
    <row r="974" ht="15.75" customHeight="1">
      <c r="A974" s="145"/>
      <c r="B974" s="145"/>
      <c r="C974" s="145"/>
      <c r="D974" s="145"/>
      <c r="E974" s="145"/>
      <c r="F974" s="145"/>
      <c r="G974" s="145"/>
      <c r="H974" s="145"/>
      <c r="I974" s="145"/>
      <c r="J974" s="145"/>
      <c r="K974" s="145"/>
      <c r="L974" s="145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</row>
    <row r="975" ht="15.75" customHeight="1">
      <c r="A975" s="145"/>
      <c r="B975" s="145"/>
      <c r="C975" s="145"/>
      <c r="D975" s="145"/>
      <c r="E975" s="145"/>
      <c r="F975" s="145"/>
      <c r="G975" s="145"/>
      <c r="H975" s="145"/>
      <c r="I975" s="145"/>
      <c r="J975" s="145"/>
      <c r="K975" s="145"/>
      <c r="L975" s="145"/>
      <c r="M975" s="145"/>
      <c r="N975" s="145"/>
      <c r="O975" s="145"/>
      <c r="P975" s="145"/>
      <c r="Q975" s="145"/>
      <c r="R975" s="145"/>
      <c r="S975" s="145"/>
      <c r="T975" s="145"/>
      <c r="U975" s="145"/>
      <c r="V975" s="145"/>
      <c r="W975" s="145"/>
      <c r="X975" s="145"/>
      <c r="Y975" s="145"/>
      <c r="Z975" s="145"/>
    </row>
    <row r="976" ht="15.75" customHeight="1">
      <c r="A976" s="145"/>
      <c r="B976" s="145"/>
      <c r="C976" s="145"/>
      <c r="D976" s="145"/>
      <c r="E976" s="145"/>
      <c r="F976" s="145"/>
      <c r="G976" s="145"/>
      <c r="H976" s="145"/>
      <c r="I976" s="145"/>
      <c r="J976" s="145"/>
      <c r="K976" s="145"/>
      <c r="L976" s="145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</row>
    <row r="977" ht="15.75" customHeight="1">
      <c r="A977" s="145"/>
      <c r="B977" s="145"/>
      <c r="C977" s="145"/>
      <c r="D977" s="145"/>
      <c r="E977" s="145"/>
      <c r="F977" s="145"/>
      <c r="G977" s="145"/>
      <c r="H977" s="145"/>
      <c r="I977" s="145"/>
      <c r="J977" s="145"/>
      <c r="K977" s="145"/>
      <c r="L977" s="145"/>
      <c r="M977" s="145"/>
      <c r="N977" s="145"/>
      <c r="O977" s="145"/>
      <c r="P977" s="145"/>
      <c r="Q977" s="145"/>
      <c r="R977" s="145"/>
      <c r="S977" s="145"/>
      <c r="T977" s="145"/>
      <c r="U977" s="145"/>
      <c r="V977" s="145"/>
      <c r="W977" s="145"/>
      <c r="X977" s="145"/>
      <c r="Y977" s="145"/>
      <c r="Z977" s="145"/>
    </row>
    <row r="978" ht="15.75" customHeight="1">
      <c r="A978" s="145"/>
      <c r="B978" s="145"/>
      <c r="C978" s="145"/>
      <c r="D978" s="145"/>
      <c r="E978" s="145"/>
      <c r="F978" s="145"/>
      <c r="G978" s="145"/>
      <c r="H978" s="145"/>
      <c r="I978" s="145"/>
      <c r="J978" s="145"/>
      <c r="K978" s="145"/>
      <c r="L978" s="145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</row>
    <row r="979" ht="15.75" customHeight="1">
      <c r="A979" s="145"/>
      <c r="B979" s="145"/>
      <c r="C979" s="145"/>
      <c r="D979" s="145"/>
      <c r="E979" s="145"/>
      <c r="F979" s="145"/>
      <c r="G979" s="145"/>
      <c r="H979" s="145"/>
      <c r="I979" s="145"/>
      <c r="J979" s="145"/>
      <c r="K979" s="145"/>
      <c r="L979" s="145"/>
      <c r="M979" s="145"/>
      <c r="N979" s="145"/>
      <c r="O979" s="145"/>
      <c r="P979" s="145"/>
      <c r="Q979" s="145"/>
      <c r="R979" s="145"/>
      <c r="S979" s="145"/>
      <c r="T979" s="145"/>
      <c r="U979" s="145"/>
      <c r="V979" s="145"/>
      <c r="W979" s="145"/>
      <c r="X979" s="145"/>
      <c r="Y979" s="145"/>
      <c r="Z979" s="145"/>
    </row>
    <row r="980" ht="15.75" customHeight="1">
      <c r="A980" s="145"/>
      <c r="B980" s="145"/>
      <c r="C980" s="145"/>
      <c r="D980" s="145"/>
      <c r="E980" s="145"/>
      <c r="F980" s="145"/>
      <c r="G980" s="145"/>
      <c r="H980" s="145"/>
      <c r="I980" s="145"/>
      <c r="J980" s="145"/>
      <c r="K980" s="145"/>
      <c r="L980" s="145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</row>
    <row r="981" ht="15.75" customHeight="1">
      <c r="A981" s="145"/>
      <c r="B981" s="145"/>
      <c r="C981" s="145"/>
      <c r="D981" s="145"/>
      <c r="E981" s="145"/>
      <c r="F981" s="145"/>
      <c r="G981" s="145"/>
      <c r="H981" s="145"/>
      <c r="I981" s="145"/>
      <c r="J981" s="145"/>
      <c r="K981" s="145"/>
      <c r="L981" s="145"/>
      <c r="M981" s="145"/>
      <c r="N981" s="145"/>
      <c r="O981" s="145"/>
      <c r="P981" s="145"/>
      <c r="Q981" s="145"/>
      <c r="R981" s="145"/>
      <c r="S981" s="145"/>
      <c r="T981" s="145"/>
      <c r="U981" s="145"/>
      <c r="V981" s="145"/>
      <c r="W981" s="145"/>
      <c r="X981" s="145"/>
      <c r="Y981" s="145"/>
      <c r="Z981" s="145"/>
    </row>
    <row r="982" ht="15.75" customHeight="1">
      <c r="A982" s="145"/>
      <c r="B982" s="145"/>
      <c r="C982" s="145"/>
      <c r="D982" s="145"/>
      <c r="E982" s="145"/>
      <c r="F982" s="145"/>
      <c r="G982" s="145"/>
      <c r="H982" s="145"/>
      <c r="I982" s="145"/>
      <c r="J982" s="145"/>
      <c r="K982" s="145"/>
      <c r="L982" s="145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</row>
    <row r="983" ht="15.75" customHeight="1">
      <c r="A983" s="145"/>
      <c r="B983" s="145"/>
      <c r="C983" s="145"/>
      <c r="D983" s="145"/>
      <c r="E983" s="145"/>
      <c r="F983" s="145"/>
      <c r="G983" s="145"/>
      <c r="H983" s="145"/>
      <c r="I983" s="145"/>
      <c r="J983" s="145"/>
      <c r="K983" s="145"/>
      <c r="L983" s="145"/>
      <c r="M983" s="145"/>
      <c r="N983" s="145"/>
      <c r="O983" s="145"/>
      <c r="P983" s="145"/>
      <c r="Q983" s="145"/>
      <c r="R983" s="145"/>
      <c r="S983" s="145"/>
      <c r="T983" s="145"/>
      <c r="U983" s="145"/>
      <c r="V983" s="145"/>
      <c r="W983" s="145"/>
      <c r="X983" s="145"/>
      <c r="Y983" s="145"/>
      <c r="Z983" s="145"/>
    </row>
    <row r="984" ht="15.75" customHeight="1">
      <c r="A984" s="145"/>
      <c r="B984" s="145"/>
      <c r="C984" s="145"/>
      <c r="D984" s="145"/>
      <c r="E984" s="145"/>
      <c r="F984" s="145"/>
      <c r="G984" s="145"/>
      <c r="H984" s="145"/>
      <c r="I984" s="145"/>
      <c r="J984" s="145"/>
      <c r="K984" s="145"/>
      <c r="L984" s="145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</row>
    <row r="985" ht="15.75" customHeight="1">
      <c r="A985" s="145"/>
      <c r="B985" s="145"/>
      <c r="C985" s="145"/>
      <c r="D985" s="145"/>
      <c r="E985" s="145"/>
      <c r="F985" s="145"/>
      <c r="G985" s="145"/>
      <c r="H985" s="145"/>
      <c r="I985" s="145"/>
      <c r="J985" s="145"/>
      <c r="K985" s="145"/>
      <c r="L985" s="145"/>
      <c r="M985" s="145"/>
      <c r="N985" s="145"/>
      <c r="O985" s="145"/>
      <c r="P985" s="145"/>
      <c r="Q985" s="145"/>
      <c r="R985" s="145"/>
      <c r="S985" s="145"/>
      <c r="T985" s="145"/>
      <c r="U985" s="145"/>
      <c r="V985" s="145"/>
      <c r="W985" s="145"/>
      <c r="X985" s="145"/>
      <c r="Y985" s="145"/>
      <c r="Z985" s="145"/>
    </row>
    <row r="986" ht="15.75" customHeight="1">
      <c r="A986" s="145"/>
      <c r="B986" s="145"/>
      <c r="C986" s="145"/>
      <c r="D986" s="145"/>
      <c r="E986" s="145"/>
      <c r="F986" s="145"/>
      <c r="G986" s="145"/>
      <c r="H986" s="145"/>
      <c r="I986" s="145"/>
      <c r="J986" s="145"/>
      <c r="K986" s="145"/>
      <c r="L986" s="145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</row>
    <row r="987" ht="15.75" customHeight="1">
      <c r="A987" s="145"/>
      <c r="B987" s="145"/>
      <c r="C987" s="145"/>
      <c r="D987" s="145"/>
      <c r="E987" s="145"/>
      <c r="F987" s="145"/>
      <c r="G987" s="145"/>
      <c r="H987" s="145"/>
      <c r="I987" s="145"/>
      <c r="J987" s="145"/>
      <c r="K987" s="145"/>
      <c r="L987" s="145"/>
      <c r="M987" s="145"/>
      <c r="N987" s="145"/>
      <c r="O987" s="145"/>
      <c r="P987" s="145"/>
      <c r="Q987" s="145"/>
      <c r="R987" s="145"/>
      <c r="S987" s="145"/>
      <c r="T987" s="145"/>
      <c r="U987" s="145"/>
      <c r="V987" s="145"/>
      <c r="W987" s="145"/>
      <c r="X987" s="145"/>
      <c r="Y987" s="145"/>
      <c r="Z987" s="145"/>
    </row>
    <row r="988" ht="15.75" customHeight="1">
      <c r="A988" s="145"/>
      <c r="B988" s="145"/>
      <c r="C988" s="145"/>
      <c r="D988" s="145"/>
      <c r="E988" s="145"/>
      <c r="F988" s="145"/>
      <c r="G988" s="145"/>
      <c r="H988" s="145"/>
      <c r="I988" s="145"/>
      <c r="J988" s="145"/>
      <c r="K988" s="145"/>
      <c r="L988" s="145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</row>
    <row r="989" ht="15.75" customHeight="1">
      <c r="A989" s="145"/>
      <c r="B989" s="145"/>
      <c r="C989" s="145"/>
      <c r="D989" s="145"/>
      <c r="E989" s="145"/>
      <c r="F989" s="145"/>
      <c r="G989" s="145"/>
      <c r="H989" s="145"/>
      <c r="I989" s="145"/>
      <c r="J989" s="145"/>
      <c r="K989" s="145"/>
      <c r="L989" s="145"/>
      <c r="M989" s="145"/>
      <c r="N989" s="145"/>
      <c r="O989" s="145"/>
      <c r="P989" s="145"/>
      <c r="Q989" s="145"/>
      <c r="R989" s="145"/>
      <c r="S989" s="145"/>
      <c r="T989" s="145"/>
      <c r="U989" s="145"/>
      <c r="V989" s="145"/>
      <c r="W989" s="145"/>
      <c r="X989" s="145"/>
      <c r="Y989" s="145"/>
      <c r="Z989" s="145"/>
    </row>
    <row r="990" ht="15.75" customHeight="1">
      <c r="A990" s="145"/>
      <c r="B990" s="145"/>
      <c r="C990" s="145"/>
      <c r="D990" s="145"/>
      <c r="E990" s="145"/>
      <c r="F990" s="145"/>
      <c r="G990" s="145"/>
      <c r="H990" s="145"/>
      <c r="I990" s="145"/>
      <c r="J990" s="145"/>
      <c r="K990" s="145"/>
      <c r="L990" s="145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</row>
    <row r="991" ht="15.75" customHeight="1">
      <c r="A991" s="145"/>
      <c r="B991" s="145"/>
      <c r="C991" s="145"/>
      <c r="D991" s="145"/>
      <c r="E991" s="145"/>
      <c r="F991" s="145"/>
      <c r="G991" s="145"/>
      <c r="H991" s="145"/>
      <c r="I991" s="145"/>
      <c r="J991" s="145"/>
      <c r="K991" s="145"/>
      <c r="L991" s="145"/>
      <c r="M991" s="145"/>
      <c r="N991" s="145"/>
      <c r="O991" s="145"/>
      <c r="P991" s="145"/>
      <c r="Q991" s="145"/>
      <c r="R991" s="145"/>
      <c r="S991" s="145"/>
      <c r="T991" s="145"/>
      <c r="U991" s="145"/>
      <c r="V991" s="145"/>
      <c r="W991" s="145"/>
      <c r="X991" s="145"/>
      <c r="Y991" s="145"/>
      <c r="Z991" s="145"/>
    </row>
    <row r="992" ht="15.75" customHeight="1">
      <c r="A992" s="145"/>
      <c r="B992" s="145"/>
      <c r="C992" s="145"/>
      <c r="D992" s="145"/>
      <c r="E992" s="145"/>
      <c r="F992" s="145"/>
      <c r="G992" s="145"/>
      <c r="H992" s="145"/>
      <c r="I992" s="145"/>
      <c r="J992" s="145"/>
      <c r="K992" s="145"/>
      <c r="L992" s="145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</row>
    <row r="993" ht="15.75" customHeight="1">
      <c r="A993" s="145"/>
      <c r="B993" s="145"/>
      <c r="C993" s="145"/>
      <c r="D993" s="145"/>
      <c r="E993" s="145"/>
      <c r="F993" s="145"/>
      <c r="G993" s="145"/>
      <c r="H993" s="145"/>
      <c r="I993" s="145"/>
      <c r="J993" s="145"/>
      <c r="K993" s="145"/>
      <c r="L993" s="145"/>
      <c r="M993" s="145"/>
      <c r="N993" s="145"/>
      <c r="O993" s="145"/>
      <c r="P993" s="145"/>
      <c r="Q993" s="145"/>
      <c r="R993" s="145"/>
      <c r="S993" s="145"/>
      <c r="T993" s="145"/>
      <c r="U993" s="145"/>
      <c r="V993" s="145"/>
      <c r="W993" s="145"/>
      <c r="X993" s="145"/>
      <c r="Y993" s="145"/>
      <c r="Z993" s="145"/>
    </row>
    <row r="994" ht="15.75" customHeight="1">
      <c r="A994" s="145"/>
      <c r="B994" s="145"/>
      <c r="C994" s="145"/>
      <c r="D994" s="145"/>
      <c r="E994" s="145"/>
      <c r="F994" s="145"/>
      <c r="G994" s="145"/>
      <c r="H994" s="145"/>
      <c r="I994" s="145"/>
      <c r="J994" s="145"/>
      <c r="K994" s="145"/>
      <c r="L994" s="145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</row>
    <row r="995" ht="15.75" customHeight="1">
      <c r="A995" s="145"/>
      <c r="B995" s="145"/>
      <c r="C995" s="145"/>
      <c r="D995" s="145"/>
      <c r="E995" s="145"/>
      <c r="F995" s="145"/>
      <c r="G995" s="145"/>
      <c r="H995" s="145"/>
      <c r="I995" s="145"/>
      <c r="J995" s="145"/>
      <c r="K995" s="145"/>
      <c r="L995" s="145"/>
      <c r="M995" s="145"/>
      <c r="N995" s="145"/>
      <c r="O995" s="145"/>
      <c r="P995" s="145"/>
      <c r="Q995" s="145"/>
      <c r="R995" s="145"/>
      <c r="S995" s="145"/>
      <c r="T995" s="145"/>
      <c r="U995" s="145"/>
      <c r="V995" s="145"/>
      <c r="W995" s="145"/>
      <c r="X995" s="145"/>
      <c r="Y995" s="145"/>
      <c r="Z995" s="145"/>
    </row>
    <row r="996" ht="15.75" customHeight="1">
      <c r="A996" s="145"/>
      <c r="B996" s="145"/>
      <c r="C996" s="145"/>
      <c r="D996" s="145"/>
      <c r="E996" s="145"/>
      <c r="F996" s="145"/>
      <c r="G996" s="145"/>
      <c r="H996" s="145"/>
      <c r="I996" s="145"/>
      <c r="J996" s="145"/>
      <c r="K996" s="145"/>
      <c r="L996" s="145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</row>
    <row r="997" ht="15.75" customHeight="1">
      <c r="A997" s="145"/>
      <c r="B997" s="145"/>
      <c r="C997" s="145"/>
      <c r="D997" s="145"/>
      <c r="E997" s="145"/>
      <c r="F997" s="145"/>
      <c r="G997" s="145"/>
      <c r="H997" s="145"/>
      <c r="I997" s="145"/>
      <c r="J997" s="145"/>
      <c r="K997" s="145"/>
      <c r="L997" s="145"/>
      <c r="M997" s="145"/>
      <c r="N997" s="145"/>
      <c r="O997" s="145"/>
      <c r="P997" s="145"/>
      <c r="Q997" s="145"/>
      <c r="R997" s="145"/>
      <c r="S997" s="145"/>
      <c r="T997" s="145"/>
      <c r="U997" s="145"/>
      <c r="V997" s="145"/>
      <c r="W997" s="145"/>
      <c r="X997" s="145"/>
      <c r="Y997" s="145"/>
      <c r="Z997" s="145"/>
    </row>
    <row r="998" ht="15.75" customHeight="1">
      <c r="A998" s="145"/>
      <c r="B998" s="145"/>
      <c r="C998" s="145"/>
      <c r="D998" s="145"/>
      <c r="E998" s="145"/>
      <c r="F998" s="145"/>
      <c r="G998" s="145"/>
      <c r="H998" s="145"/>
      <c r="I998" s="145"/>
      <c r="J998" s="145"/>
      <c r="K998" s="145"/>
      <c r="L998" s="145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</row>
    <row r="999" ht="15.75" customHeight="1">
      <c r="A999" s="145"/>
      <c r="B999" s="145"/>
      <c r="C999" s="145"/>
      <c r="D999" s="145"/>
      <c r="E999" s="145"/>
      <c r="F999" s="145"/>
      <c r="G999" s="145"/>
      <c r="H999" s="145"/>
      <c r="I999" s="145"/>
      <c r="J999" s="145"/>
      <c r="K999" s="145"/>
      <c r="L999" s="145"/>
      <c r="M999" s="145"/>
      <c r="N999" s="145"/>
      <c r="O999" s="145"/>
      <c r="P999" s="145"/>
      <c r="Q999" s="145"/>
      <c r="R999" s="145"/>
      <c r="S999" s="145"/>
      <c r="T999" s="145"/>
      <c r="U999" s="145"/>
      <c r="V999" s="145"/>
      <c r="W999" s="145"/>
      <c r="X999" s="145"/>
      <c r="Y999" s="145"/>
      <c r="Z999" s="145"/>
    </row>
    <row r="1000" ht="15.75" customHeight="1">
      <c r="A1000" s="145"/>
      <c r="B1000" s="145"/>
      <c r="C1000" s="145"/>
      <c r="D1000" s="145"/>
      <c r="E1000" s="145"/>
      <c r="F1000" s="145"/>
      <c r="G1000" s="145"/>
      <c r="H1000" s="145"/>
      <c r="I1000" s="145"/>
      <c r="J1000" s="145"/>
      <c r="K1000" s="145"/>
      <c r="L1000" s="145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331.6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502</v>
      </c>
      <c r="B2" s="183" t="s">
        <v>503</v>
      </c>
      <c r="C2" s="183" t="s">
        <v>154</v>
      </c>
      <c r="D2" s="183" t="s">
        <v>156</v>
      </c>
      <c r="E2" s="183" t="s">
        <v>504</v>
      </c>
      <c r="F2" s="183" t="s">
        <v>158</v>
      </c>
      <c r="G2" s="183" t="s">
        <v>162</v>
      </c>
      <c r="H2" s="184" t="s">
        <v>505</v>
      </c>
      <c r="I2" s="184" t="str">
        <f>TEXT(I1*C1/$H$1," 0.00%") &amp; " protein"</f>
        <v> 24,02% protein</v>
      </c>
      <c r="J2" s="184" t="str">
        <f>TEXT(J1*D1 /$H$1,"0.00%") &amp; " fat"</f>
        <v>1,38% fat</v>
      </c>
      <c r="K2" s="184" t="str">
        <f>TEXT((K1-L1)*E1 /$H$1,"0.00%") &amp; " carbohydrate"</f>
        <v>59,71% carbohydrate</v>
      </c>
      <c r="L2" s="184" t="str">
        <f>TEXT(L1*F1/$H$1 ,"0.00%") &amp; " fiber"</f>
        <v>7,73% fiber</v>
      </c>
      <c r="M2" s="183" t="s">
        <v>506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507</v>
      </c>
      <c r="B3" s="145">
        <v>105.0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509</v>
      </c>
      <c r="B4" s="145">
        <v>533.9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3">$G4/100*B4</f>
        <v>0</v>
      </c>
      <c r="I4" s="145">
        <f t="shared" si="3"/>
        <v>0</v>
      </c>
      <c r="J4" s="145">
        <f t="shared" si="3"/>
        <v>0</v>
      </c>
      <c r="K4" s="145">
        <f t="shared" si="3"/>
        <v>0</v>
      </c>
      <c r="L4" s="162">
        <f t="shared" si="3"/>
        <v>0</v>
      </c>
      <c r="M4" s="158" t="s">
        <v>510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511</v>
      </c>
      <c r="B5" s="145">
        <v>387.0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4">$G5/100*B5</f>
        <v>0</v>
      </c>
      <c r="I5" s="145">
        <f t="shared" si="4"/>
        <v>0</v>
      </c>
      <c r="J5" s="145">
        <f t="shared" si="4"/>
        <v>0</v>
      </c>
      <c r="K5" s="145">
        <f t="shared" si="4"/>
        <v>0</v>
      </c>
      <c r="L5" s="162">
        <f t="shared" si="4"/>
        <v>0</v>
      </c>
      <c r="M5" s="158" t="s">
        <v>512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513</v>
      </c>
      <c r="B6" s="145">
        <v>26.0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5">$G6/100*B6</f>
        <v>0</v>
      </c>
      <c r="I6" s="145">
        <f t="shared" si="5"/>
        <v>0</v>
      </c>
      <c r="J6" s="145">
        <f t="shared" si="5"/>
        <v>0</v>
      </c>
      <c r="K6" s="145">
        <f t="shared" si="5"/>
        <v>0</v>
      </c>
      <c r="L6" s="162">
        <f t="shared" si="5"/>
        <v>0</v>
      </c>
      <c r="M6" s="158" t="s">
        <v>514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515</v>
      </c>
      <c r="B7" s="145">
        <v>68.0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6">$G7/100*B7</f>
        <v>0</v>
      </c>
      <c r="I7" s="145">
        <f t="shared" si="6"/>
        <v>0</v>
      </c>
      <c r="J7" s="145">
        <f t="shared" si="6"/>
        <v>0</v>
      </c>
      <c r="K7" s="145">
        <f t="shared" si="6"/>
        <v>0</v>
      </c>
      <c r="L7" s="162">
        <f t="shared" si="6"/>
        <v>0</v>
      </c>
      <c r="M7" s="158" t="s">
        <v>516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517</v>
      </c>
      <c r="B8" s="145">
        <v>329.0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7">$G8/100*B8</f>
        <v>329</v>
      </c>
      <c r="I8" s="145">
        <f t="shared" si="7"/>
        <v>19.9</v>
      </c>
      <c r="J8" s="145">
        <f t="shared" si="7"/>
        <v>0.5</v>
      </c>
      <c r="K8" s="145">
        <f t="shared" si="7"/>
        <v>62.9</v>
      </c>
      <c r="L8" s="162">
        <f t="shared" si="7"/>
        <v>12.7</v>
      </c>
      <c r="M8" s="158" t="s">
        <v>518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519</v>
      </c>
      <c r="B9" s="145">
        <v>43.0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8">$G9/100*B9</f>
        <v>0</v>
      </c>
      <c r="I9" s="145">
        <f t="shared" si="8"/>
        <v>0</v>
      </c>
      <c r="J9" s="145">
        <f t="shared" si="8"/>
        <v>0</v>
      </c>
      <c r="K9" s="145">
        <f t="shared" si="8"/>
        <v>0</v>
      </c>
      <c r="L9" s="162">
        <f t="shared" si="8"/>
        <v>0</v>
      </c>
      <c r="M9" s="158" t="s">
        <v>520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521</v>
      </c>
      <c r="B10" s="145">
        <v>231.0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9">$G10/100*B10</f>
        <v>0</v>
      </c>
      <c r="I10" s="145">
        <f t="shared" si="9"/>
        <v>0</v>
      </c>
      <c r="J10" s="145">
        <f t="shared" si="9"/>
        <v>0</v>
      </c>
      <c r="K10" s="145">
        <f t="shared" si="9"/>
        <v>0</v>
      </c>
      <c r="L10" s="162">
        <f t="shared" si="9"/>
        <v>0</v>
      </c>
      <c r="M10" s="158" t="s">
        <v>520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522</v>
      </c>
      <c r="B11" s="145">
        <v>134.0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0">$G11/100*B11</f>
        <v>0</v>
      </c>
      <c r="I11" s="145">
        <f t="shared" si="10"/>
        <v>0</v>
      </c>
      <c r="J11" s="145">
        <f t="shared" si="10"/>
        <v>0</v>
      </c>
      <c r="K11" s="145">
        <f t="shared" si="10"/>
        <v>0</v>
      </c>
      <c r="L11" s="162">
        <f t="shared" si="10"/>
        <v>0</v>
      </c>
      <c r="M11" s="158" t="s">
        <v>520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523</v>
      </c>
      <c r="B12" s="145">
        <v>23.0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1">$G12/100*B12</f>
        <v>0</v>
      </c>
      <c r="I12" s="145">
        <f t="shared" si="11"/>
        <v>0</v>
      </c>
      <c r="J12" s="145">
        <f t="shared" si="11"/>
        <v>0</v>
      </c>
      <c r="K12" s="145">
        <f t="shared" si="11"/>
        <v>0</v>
      </c>
      <c r="L12" s="162">
        <f t="shared" si="11"/>
        <v>0</v>
      </c>
      <c r="M12" s="158" t="s">
        <v>524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525</v>
      </c>
      <c r="B13" s="145">
        <v>575.0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2">$G13/100*B13</f>
        <v>0</v>
      </c>
      <c r="I13" s="145">
        <f t="shared" si="12"/>
        <v>0</v>
      </c>
      <c r="J13" s="145">
        <f t="shared" si="12"/>
        <v>0</v>
      </c>
      <c r="K13" s="145">
        <f t="shared" si="12"/>
        <v>0</v>
      </c>
      <c r="L13" s="162">
        <f t="shared" si="12"/>
        <v>0</v>
      </c>
      <c r="M13" s="158" t="s">
        <v>512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526</v>
      </c>
      <c r="B14" s="145">
        <v>371.0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3">$G14/100*B14</f>
        <v>0</v>
      </c>
      <c r="I14" s="145">
        <f t="shared" si="13"/>
        <v>0</v>
      </c>
      <c r="J14" s="145">
        <f t="shared" si="13"/>
        <v>0</v>
      </c>
      <c r="K14" s="145">
        <f t="shared" si="13"/>
        <v>0</v>
      </c>
      <c r="L14" s="162">
        <f t="shared" si="13"/>
        <v>0</v>
      </c>
      <c r="M14" s="158" t="s">
        <v>527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528</v>
      </c>
      <c r="B15" s="145">
        <v>50.0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4">$G15/100*B15</f>
        <v>0</v>
      </c>
      <c r="I15" s="145">
        <f t="shared" si="14"/>
        <v>0</v>
      </c>
      <c r="J15" s="145">
        <f t="shared" si="14"/>
        <v>0</v>
      </c>
      <c r="K15" s="145">
        <f t="shared" si="14"/>
        <v>0</v>
      </c>
      <c r="L15" s="162">
        <f t="shared" si="14"/>
        <v>0</v>
      </c>
      <c r="M15" s="158" t="s">
        <v>520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529</v>
      </c>
      <c r="B16" s="145">
        <v>52.0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5">$G16/100*B16</f>
        <v>2.6</v>
      </c>
      <c r="I16" s="145">
        <f t="shared" si="15"/>
        <v>0.015</v>
      </c>
      <c r="J16" s="145">
        <f t="shared" si="15"/>
        <v>0.01</v>
      </c>
      <c r="K16" s="145">
        <f t="shared" si="15"/>
        <v>0.69</v>
      </c>
      <c r="L16" s="162">
        <f t="shared" si="15"/>
        <v>0.12</v>
      </c>
      <c r="M16" s="158" t="s">
        <v>510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530</v>
      </c>
      <c r="B17" s="145">
        <v>48.0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6">$G17/100*B17</f>
        <v>0</v>
      </c>
      <c r="I17" s="145">
        <f t="shared" si="16"/>
        <v>0</v>
      </c>
      <c r="J17" s="145">
        <f t="shared" si="16"/>
        <v>0</v>
      </c>
      <c r="K17" s="145">
        <f t="shared" si="16"/>
        <v>0</v>
      </c>
      <c r="L17" s="162">
        <f t="shared" si="16"/>
        <v>0</v>
      </c>
      <c r="M17" s="158" t="s">
        <v>510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531</v>
      </c>
      <c r="B18" s="145">
        <v>140.0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7">$G18/100*B18</f>
        <v>0</v>
      </c>
      <c r="I18" s="145">
        <f t="shared" si="17"/>
        <v>0</v>
      </c>
      <c r="J18" s="145">
        <f t="shared" si="17"/>
        <v>0</v>
      </c>
      <c r="K18" s="145">
        <f t="shared" si="17"/>
        <v>0</v>
      </c>
      <c r="L18" s="162">
        <f t="shared" si="17"/>
        <v>0</v>
      </c>
      <c r="M18" s="158" t="s">
        <v>514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532</v>
      </c>
      <c r="B19" s="145">
        <v>357.0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8">$G19/100*B19</f>
        <v>0</v>
      </c>
      <c r="I19" s="145">
        <f t="shared" si="18"/>
        <v>0</v>
      </c>
      <c r="J19" s="145">
        <f t="shared" si="18"/>
        <v>0</v>
      </c>
      <c r="K19" s="145">
        <f t="shared" si="18"/>
        <v>0</v>
      </c>
      <c r="L19" s="162">
        <f t="shared" si="18"/>
        <v>0</v>
      </c>
      <c r="M19" s="158" t="s">
        <v>533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534</v>
      </c>
      <c r="B20" s="145">
        <v>25.0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19">$G20/100*B20</f>
        <v>0</v>
      </c>
      <c r="I20" s="145">
        <f t="shared" si="19"/>
        <v>0</v>
      </c>
      <c r="J20" s="145">
        <f t="shared" si="19"/>
        <v>0</v>
      </c>
      <c r="K20" s="145">
        <f t="shared" si="19"/>
        <v>0</v>
      </c>
      <c r="L20" s="162">
        <f t="shared" si="19"/>
        <v>0</v>
      </c>
      <c r="M20" s="158" t="s">
        <v>524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535</v>
      </c>
      <c r="B21" s="145">
        <v>20.0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0">$G21/100*B21</f>
        <v>0</v>
      </c>
      <c r="I21" s="145">
        <f t="shared" si="20"/>
        <v>0</v>
      </c>
      <c r="J21" s="145">
        <f t="shared" si="20"/>
        <v>0</v>
      </c>
      <c r="K21" s="145">
        <f t="shared" si="20"/>
        <v>0</v>
      </c>
      <c r="L21" s="162">
        <f t="shared" si="20"/>
        <v>0</v>
      </c>
      <c r="M21" s="158" t="s">
        <v>524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536</v>
      </c>
      <c r="B22" s="145">
        <v>167.0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1">$G22/100*B22</f>
        <v>0</v>
      </c>
      <c r="I22" s="145">
        <f t="shared" si="21"/>
        <v>0</v>
      </c>
      <c r="J22" s="145">
        <f t="shared" si="21"/>
        <v>0</v>
      </c>
      <c r="K22" s="145">
        <f t="shared" si="21"/>
        <v>0</v>
      </c>
      <c r="L22" s="162">
        <f t="shared" si="21"/>
        <v>0</v>
      </c>
      <c r="M22" s="158" t="s">
        <v>510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537</v>
      </c>
      <c r="B23" s="145">
        <v>337.0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2">$G23/100*B23</f>
        <v>0</v>
      </c>
      <c r="I23" s="145">
        <f t="shared" si="22"/>
        <v>0</v>
      </c>
      <c r="J23" s="145">
        <f t="shared" si="22"/>
        <v>0</v>
      </c>
      <c r="K23" s="145">
        <f t="shared" si="22"/>
        <v>0</v>
      </c>
      <c r="L23" s="162">
        <f t="shared" si="22"/>
        <v>0</v>
      </c>
      <c r="M23" s="158" t="s">
        <v>538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539</v>
      </c>
      <c r="B24" s="145">
        <v>27.0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3">$G24/100*B24</f>
        <v>0</v>
      </c>
      <c r="I24" s="145">
        <f t="shared" si="23"/>
        <v>0</v>
      </c>
      <c r="J24" s="145">
        <f t="shared" si="23"/>
        <v>0</v>
      </c>
      <c r="K24" s="145">
        <f t="shared" si="23"/>
        <v>0</v>
      </c>
      <c r="L24" s="162">
        <f t="shared" si="23"/>
        <v>0</v>
      </c>
      <c r="M24" s="158" t="s">
        <v>524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540</v>
      </c>
      <c r="B25" s="145">
        <v>89.0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4">$G25/100*B25</f>
        <v>0</v>
      </c>
      <c r="I25" s="145">
        <f t="shared" si="24"/>
        <v>0</v>
      </c>
      <c r="J25" s="145">
        <f t="shared" si="24"/>
        <v>0</v>
      </c>
      <c r="K25" s="145">
        <f t="shared" si="24"/>
        <v>0</v>
      </c>
      <c r="L25" s="162">
        <f t="shared" si="24"/>
        <v>0</v>
      </c>
      <c r="M25" s="158" t="s">
        <v>510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541</v>
      </c>
      <c r="B26" s="145">
        <v>352.0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5">$G26/100*B26</f>
        <v>0</v>
      </c>
      <c r="I26" s="145">
        <f t="shared" si="25"/>
        <v>0</v>
      </c>
      <c r="J26" s="145">
        <f t="shared" si="25"/>
        <v>0</v>
      </c>
      <c r="K26" s="145">
        <f t="shared" si="25"/>
        <v>0</v>
      </c>
      <c r="L26" s="162">
        <f t="shared" si="25"/>
        <v>0</v>
      </c>
      <c r="M26" s="158" t="s">
        <v>527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542</v>
      </c>
      <c r="B27" s="145">
        <v>335.0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6">$G27/100*B27</f>
        <v>0</v>
      </c>
      <c r="I27" s="145">
        <f t="shared" si="26"/>
        <v>0</v>
      </c>
      <c r="J27" s="145">
        <f t="shared" si="26"/>
        <v>0</v>
      </c>
      <c r="K27" s="145">
        <f t="shared" si="26"/>
        <v>0</v>
      </c>
      <c r="L27" s="162">
        <f t="shared" si="26"/>
        <v>0</v>
      </c>
      <c r="M27" s="158" t="s">
        <v>527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543</v>
      </c>
      <c r="B28" s="145">
        <v>367.0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7">$G28/100*B28</f>
        <v>0</v>
      </c>
      <c r="I28" s="145">
        <f t="shared" si="27"/>
        <v>0</v>
      </c>
      <c r="J28" s="145">
        <f t="shared" si="27"/>
        <v>0</v>
      </c>
      <c r="K28" s="145">
        <f t="shared" si="27"/>
        <v>0</v>
      </c>
      <c r="L28" s="162">
        <f t="shared" si="27"/>
        <v>0</v>
      </c>
      <c r="M28" s="158" t="s">
        <v>516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544</v>
      </c>
      <c r="B29" s="145">
        <v>97.0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8">$G29/100*B29</f>
        <v>0</v>
      </c>
      <c r="I29" s="145">
        <f t="shared" si="28"/>
        <v>0</v>
      </c>
      <c r="J29" s="145">
        <f t="shared" si="28"/>
        <v>0</v>
      </c>
      <c r="K29" s="145">
        <f t="shared" si="28"/>
        <v>0</v>
      </c>
      <c r="L29" s="162">
        <f t="shared" si="28"/>
        <v>0</v>
      </c>
      <c r="M29" s="158" t="s">
        <v>545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546</v>
      </c>
      <c r="B30" s="145">
        <v>293.0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29">$G30/100*B30</f>
        <v>0</v>
      </c>
      <c r="I30" s="145">
        <f t="shared" si="29"/>
        <v>0</v>
      </c>
      <c r="J30" s="145">
        <f t="shared" si="29"/>
        <v>0</v>
      </c>
      <c r="K30" s="145">
        <f t="shared" si="29"/>
        <v>0</v>
      </c>
      <c r="L30" s="162">
        <f t="shared" si="29"/>
        <v>0</v>
      </c>
      <c r="M30" s="158" t="s">
        <v>547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548</v>
      </c>
      <c r="B31" s="145">
        <v>214.0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0">$G31/100*B31</f>
        <v>0</v>
      </c>
      <c r="I31" s="145">
        <f t="shared" si="30"/>
        <v>0</v>
      </c>
      <c r="J31" s="145">
        <f t="shared" si="30"/>
        <v>0</v>
      </c>
      <c r="K31" s="145">
        <f t="shared" si="30"/>
        <v>0</v>
      </c>
      <c r="L31" s="162">
        <f t="shared" si="30"/>
        <v>0</v>
      </c>
      <c r="M31" s="158" t="s">
        <v>547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549</v>
      </c>
      <c r="B32" s="145">
        <v>22.0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1">$G32/100*B32</f>
        <v>0</v>
      </c>
      <c r="I32" s="145">
        <f t="shared" si="31"/>
        <v>0</v>
      </c>
      <c r="J32" s="145">
        <f t="shared" si="31"/>
        <v>0</v>
      </c>
      <c r="K32" s="145">
        <f t="shared" si="31"/>
        <v>0</v>
      </c>
      <c r="L32" s="162">
        <f t="shared" si="31"/>
        <v>0</v>
      </c>
      <c r="M32" s="158" t="s">
        <v>524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550</v>
      </c>
      <c r="B33" s="145">
        <v>43.0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2">$G33/100*B33</f>
        <v>0</v>
      </c>
      <c r="I33" s="145">
        <f t="shared" si="32"/>
        <v>0</v>
      </c>
      <c r="J33" s="145">
        <f t="shared" si="32"/>
        <v>0</v>
      </c>
      <c r="K33" s="145">
        <f t="shared" si="32"/>
        <v>0</v>
      </c>
      <c r="L33" s="162">
        <f t="shared" si="32"/>
        <v>0</v>
      </c>
      <c r="M33" s="158" t="s">
        <v>524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551</v>
      </c>
      <c r="B34" s="145">
        <v>71.0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3">$G34/100*B34</f>
        <v>0</v>
      </c>
      <c r="I34" s="145">
        <f t="shared" si="33"/>
        <v>0</v>
      </c>
      <c r="J34" s="145">
        <f t="shared" si="33"/>
        <v>0</v>
      </c>
      <c r="K34" s="145">
        <f t="shared" si="33"/>
        <v>0</v>
      </c>
      <c r="L34" s="162">
        <f t="shared" si="33"/>
        <v>0</v>
      </c>
      <c r="M34" s="158" t="s">
        <v>524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552</v>
      </c>
      <c r="B35" s="145">
        <v>341.0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4">$G35/100*B35</f>
        <v>0</v>
      </c>
      <c r="I35" s="145">
        <f t="shared" si="34"/>
        <v>0</v>
      </c>
      <c r="J35" s="145">
        <f t="shared" si="34"/>
        <v>0</v>
      </c>
      <c r="K35" s="145">
        <f t="shared" si="34"/>
        <v>0</v>
      </c>
      <c r="L35" s="162">
        <f t="shared" si="34"/>
        <v>0</v>
      </c>
      <c r="M35" s="158" t="s">
        <v>518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553</v>
      </c>
      <c r="B36" s="145">
        <v>43.0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5">$G36/100*B36</f>
        <v>0</v>
      </c>
      <c r="I36" s="145">
        <f t="shared" si="35"/>
        <v>0</v>
      </c>
      <c r="J36" s="145">
        <f t="shared" si="35"/>
        <v>0</v>
      </c>
      <c r="K36" s="145">
        <f t="shared" si="35"/>
        <v>0</v>
      </c>
      <c r="L36" s="162">
        <f t="shared" si="35"/>
        <v>0</v>
      </c>
      <c r="M36" s="158" t="s">
        <v>510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554</v>
      </c>
      <c r="B37" s="145">
        <v>57.0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6">$G37/100*B37</f>
        <v>0</v>
      </c>
      <c r="I37" s="145">
        <f t="shared" si="36"/>
        <v>0</v>
      </c>
      <c r="J37" s="145">
        <f t="shared" si="36"/>
        <v>0</v>
      </c>
      <c r="K37" s="145">
        <f t="shared" si="36"/>
        <v>0</v>
      </c>
      <c r="L37" s="162">
        <f t="shared" si="36"/>
        <v>0</v>
      </c>
      <c r="M37" s="158" t="s">
        <v>510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555</v>
      </c>
      <c r="B38" s="145">
        <v>124.0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7">$G38/100*B38</f>
        <v>0</v>
      </c>
      <c r="I38" s="145">
        <f t="shared" si="37"/>
        <v>0</v>
      </c>
      <c r="J38" s="145">
        <f t="shared" si="37"/>
        <v>0</v>
      </c>
      <c r="K38" s="145">
        <f t="shared" si="37"/>
        <v>0</v>
      </c>
      <c r="L38" s="162">
        <f t="shared" si="37"/>
        <v>0</v>
      </c>
      <c r="M38" s="158" t="s">
        <v>545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556</v>
      </c>
      <c r="B39" s="145">
        <v>188.0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8">$G39/100*B39</f>
        <v>0</v>
      </c>
      <c r="I39" s="145">
        <f t="shared" si="38"/>
        <v>0</v>
      </c>
      <c r="J39" s="145">
        <f t="shared" si="38"/>
        <v>0</v>
      </c>
      <c r="K39" s="145">
        <f t="shared" si="38"/>
        <v>0</v>
      </c>
      <c r="L39" s="162">
        <f t="shared" si="38"/>
        <v>0</v>
      </c>
      <c r="M39" s="158" t="s">
        <v>545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557</v>
      </c>
      <c r="B40" s="145">
        <v>656.0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39">$G40/100*B40</f>
        <v>0</v>
      </c>
      <c r="I40" s="145">
        <f t="shared" si="39"/>
        <v>0</v>
      </c>
      <c r="J40" s="145">
        <f t="shared" si="39"/>
        <v>0</v>
      </c>
      <c r="K40" s="145">
        <f t="shared" si="39"/>
        <v>0</v>
      </c>
      <c r="L40" s="162">
        <f t="shared" si="39"/>
        <v>0</v>
      </c>
      <c r="M40" s="158" t="s">
        <v>512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558</v>
      </c>
      <c r="B41" s="145">
        <v>341.0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0">$G41/100*B41</f>
        <v>0</v>
      </c>
      <c r="I41" s="145">
        <f t="shared" si="40"/>
        <v>0</v>
      </c>
      <c r="J41" s="145">
        <f t="shared" si="40"/>
        <v>0</v>
      </c>
      <c r="K41" s="145">
        <f t="shared" si="40"/>
        <v>0</v>
      </c>
      <c r="L41" s="162">
        <f t="shared" si="40"/>
        <v>0</v>
      </c>
      <c r="M41" s="158" t="s">
        <v>524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559</v>
      </c>
      <c r="B42" s="145">
        <v>34.0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1">$G42/100*B42</f>
        <v>0</v>
      </c>
      <c r="I42" s="145">
        <f t="shared" si="41"/>
        <v>0</v>
      </c>
      <c r="J42" s="145">
        <f t="shared" si="41"/>
        <v>0</v>
      </c>
      <c r="K42" s="145">
        <f t="shared" si="41"/>
        <v>0</v>
      </c>
      <c r="L42" s="162">
        <f t="shared" si="41"/>
        <v>0</v>
      </c>
      <c r="M42" s="158" t="s">
        <v>524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560</v>
      </c>
      <c r="B43" s="145">
        <v>22.0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2">$G43/100*B43</f>
        <v>0</v>
      </c>
      <c r="I43" s="145">
        <f t="shared" si="42"/>
        <v>0</v>
      </c>
      <c r="J43" s="145">
        <f t="shared" si="42"/>
        <v>0</v>
      </c>
      <c r="K43" s="145">
        <f t="shared" si="42"/>
        <v>0</v>
      </c>
      <c r="L43" s="162">
        <f t="shared" si="42"/>
        <v>0</v>
      </c>
      <c r="M43" s="158" t="s">
        <v>524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561</v>
      </c>
      <c r="B44" s="145">
        <v>43.0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3">$G44/100*B44</f>
        <v>0</v>
      </c>
      <c r="I44" s="145">
        <f t="shared" si="43"/>
        <v>0</v>
      </c>
      <c r="J44" s="145">
        <f t="shared" si="43"/>
        <v>0</v>
      </c>
      <c r="K44" s="145">
        <f t="shared" si="43"/>
        <v>0</v>
      </c>
      <c r="L44" s="162">
        <f t="shared" si="43"/>
        <v>0</v>
      </c>
      <c r="M44" s="158" t="s">
        <v>524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562</v>
      </c>
      <c r="B45" s="145">
        <v>335.0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4">$G45/100*B45</f>
        <v>0</v>
      </c>
      <c r="I45" s="145">
        <f t="shared" si="44"/>
        <v>0</v>
      </c>
      <c r="J45" s="145">
        <f t="shared" si="44"/>
        <v>0</v>
      </c>
      <c r="K45" s="145">
        <f t="shared" si="44"/>
        <v>0</v>
      </c>
      <c r="L45" s="162">
        <f t="shared" si="44"/>
        <v>0</v>
      </c>
      <c r="M45" s="158" t="s">
        <v>527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563</v>
      </c>
      <c r="B46" s="145">
        <v>343.0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5">$G46/100*B46</f>
        <v>0</v>
      </c>
      <c r="I46" s="145">
        <f t="shared" si="45"/>
        <v>0</v>
      </c>
      <c r="J46" s="145">
        <f t="shared" si="45"/>
        <v>0</v>
      </c>
      <c r="K46" s="145">
        <f t="shared" si="45"/>
        <v>0</v>
      </c>
      <c r="L46" s="162">
        <f t="shared" si="45"/>
        <v>0</v>
      </c>
      <c r="M46" s="158" t="s">
        <v>527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564</v>
      </c>
      <c r="B47" s="145">
        <v>342.0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6">$G47/100*B47</f>
        <v>0</v>
      </c>
      <c r="I47" s="145">
        <f t="shared" si="46"/>
        <v>0</v>
      </c>
      <c r="J47" s="145">
        <f t="shared" si="46"/>
        <v>0</v>
      </c>
      <c r="K47" s="145">
        <f t="shared" si="46"/>
        <v>0</v>
      </c>
      <c r="L47" s="162">
        <f t="shared" si="46"/>
        <v>0</v>
      </c>
      <c r="M47" s="158" t="s">
        <v>527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565</v>
      </c>
      <c r="B48" s="145">
        <v>72.0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7">$G48/100*B48</f>
        <v>0</v>
      </c>
      <c r="I48" s="145">
        <f t="shared" si="47"/>
        <v>0</v>
      </c>
      <c r="J48" s="145">
        <f t="shared" si="47"/>
        <v>0</v>
      </c>
      <c r="K48" s="145">
        <f t="shared" si="47"/>
        <v>0</v>
      </c>
      <c r="L48" s="162">
        <f t="shared" si="47"/>
        <v>0</v>
      </c>
      <c r="M48" s="158" t="s">
        <v>524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566</v>
      </c>
      <c r="B49" s="145">
        <v>509.0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8">$G49/100*B49</f>
        <v>0</v>
      </c>
      <c r="I49" s="145">
        <f t="shared" si="48"/>
        <v>0</v>
      </c>
      <c r="J49" s="145">
        <f t="shared" si="48"/>
        <v>0</v>
      </c>
      <c r="K49" s="145">
        <f t="shared" si="48"/>
        <v>0</v>
      </c>
      <c r="L49" s="162">
        <f t="shared" si="48"/>
        <v>0</v>
      </c>
      <c r="M49" s="158" t="s">
        <v>538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567</v>
      </c>
      <c r="B50" s="145">
        <v>13.0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49">$G50/100*B50</f>
        <v>0</v>
      </c>
      <c r="I50" s="145">
        <f t="shared" si="49"/>
        <v>0</v>
      </c>
      <c r="J50" s="145">
        <f t="shared" si="49"/>
        <v>0</v>
      </c>
      <c r="K50" s="145">
        <f t="shared" si="49"/>
        <v>0</v>
      </c>
      <c r="L50" s="162">
        <f t="shared" si="49"/>
        <v>0</v>
      </c>
      <c r="M50" s="158" t="s">
        <v>524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568</v>
      </c>
      <c r="B51" s="145">
        <v>31.0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0">$G51/100*B51</f>
        <v>0</v>
      </c>
      <c r="I51" s="145">
        <f t="shared" si="50"/>
        <v>0</v>
      </c>
      <c r="J51" s="145">
        <f t="shared" si="50"/>
        <v>0</v>
      </c>
      <c r="K51" s="145">
        <f t="shared" si="50"/>
        <v>0</v>
      </c>
      <c r="L51" s="162">
        <f t="shared" si="50"/>
        <v>0</v>
      </c>
      <c r="M51" s="158" t="s">
        <v>524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569</v>
      </c>
      <c r="B52" s="145">
        <v>27.0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1">$G52/100*B52</f>
        <v>0</v>
      </c>
      <c r="I52" s="145">
        <f t="shared" si="51"/>
        <v>0</v>
      </c>
      <c r="J52" s="145">
        <f t="shared" si="51"/>
        <v>0</v>
      </c>
      <c r="K52" s="145">
        <f t="shared" si="51"/>
        <v>0</v>
      </c>
      <c r="L52" s="162">
        <f t="shared" si="51"/>
        <v>0</v>
      </c>
      <c r="M52" s="158" t="s">
        <v>524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570</v>
      </c>
      <c r="B53" s="145">
        <v>25.0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2">$G53/100*B53</f>
        <v>0</v>
      </c>
      <c r="I53" s="145">
        <f t="shared" si="52"/>
        <v>0</v>
      </c>
      <c r="J53" s="145">
        <f t="shared" si="52"/>
        <v>0</v>
      </c>
      <c r="K53" s="145">
        <f t="shared" si="52"/>
        <v>0</v>
      </c>
      <c r="L53" s="162">
        <f t="shared" si="52"/>
        <v>0</v>
      </c>
      <c r="M53" s="158" t="s">
        <v>524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571</v>
      </c>
      <c r="B54" s="145">
        <v>884.0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3">$G54/100*B54</f>
        <v>0</v>
      </c>
      <c r="I54" s="145">
        <f t="shared" si="53"/>
        <v>0</v>
      </c>
      <c r="J54" s="145">
        <f t="shared" si="53"/>
        <v>0</v>
      </c>
      <c r="K54" s="145">
        <f t="shared" si="53"/>
        <v>0</v>
      </c>
      <c r="L54" s="162">
        <f t="shared" si="53"/>
        <v>0</v>
      </c>
      <c r="M54" s="158" t="s">
        <v>538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572</v>
      </c>
      <c r="B55" s="145">
        <v>34.0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4">$G55/100*B55</f>
        <v>0</v>
      </c>
      <c r="I55" s="145">
        <f t="shared" si="54"/>
        <v>0</v>
      </c>
      <c r="J55" s="145">
        <f t="shared" si="54"/>
        <v>0</v>
      </c>
      <c r="K55" s="145">
        <f t="shared" si="54"/>
        <v>0</v>
      </c>
      <c r="L55" s="162">
        <f t="shared" si="54"/>
        <v>0</v>
      </c>
      <c r="M55" s="158" t="s">
        <v>510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573</v>
      </c>
      <c r="B56" s="145">
        <v>222.0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5">$G56/100*B56</f>
        <v>0</v>
      </c>
      <c r="I56" s="145">
        <f t="shared" si="55"/>
        <v>0</v>
      </c>
      <c r="J56" s="145">
        <f t="shared" si="55"/>
        <v>0</v>
      </c>
      <c r="K56" s="145">
        <f t="shared" si="55"/>
        <v>0</v>
      </c>
      <c r="L56" s="162">
        <f t="shared" si="55"/>
        <v>0</v>
      </c>
      <c r="M56" s="158" t="s">
        <v>516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574</v>
      </c>
      <c r="B57" s="145">
        <v>127.0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6">$G57/100*B57</f>
        <v>0</v>
      </c>
      <c r="I57" s="145">
        <f t="shared" si="56"/>
        <v>0</v>
      </c>
      <c r="J57" s="145">
        <f t="shared" si="56"/>
        <v>0</v>
      </c>
      <c r="K57" s="145">
        <f t="shared" si="56"/>
        <v>0</v>
      </c>
      <c r="L57" s="162">
        <f t="shared" si="56"/>
        <v>0</v>
      </c>
      <c r="M57" s="158" t="s">
        <v>545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575</v>
      </c>
      <c r="B58" s="145">
        <v>41.0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7">$G58/100*B58</f>
        <v>0</v>
      </c>
      <c r="I58" s="145">
        <f t="shared" si="57"/>
        <v>0</v>
      </c>
      <c r="J58" s="145">
        <f t="shared" si="57"/>
        <v>0</v>
      </c>
      <c r="K58" s="145">
        <f t="shared" si="57"/>
        <v>0</v>
      </c>
      <c r="L58" s="162">
        <f t="shared" si="57"/>
        <v>0</v>
      </c>
      <c r="M58" s="158" t="s">
        <v>524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576</v>
      </c>
      <c r="B59" s="145">
        <v>28.0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8">$G59/100*B59</f>
        <v>0</v>
      </c>
      <c r="I59" s="145">
        <f t="shared" si="58"/>
        <v>0</v>
      </c>
      <c r="J59" s="145">
        <f t="shared" si="58"/>
        <v>0</v>
      </c>
      <c r="K59" s="145">
        <f t="shared" si="58"/>
        <v>0</v>
      </c>
      <c r="L59" s="162">
        <f t="shared" si="58"/>
        <v>0</v>
      </c>
      <c r="M59" s="158" t="s">
        <v>510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577</v>
      </c>
      <c r="B60" s="145">
        <v>553.0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59">$G60/100*B60</f>
        <v>0</v>
      </c>
      <c r="I60" s="145">
        <f t="shared" si="59"/>
        <v>0</v>
      </c>
      <c r="J60" s="145">
        <f t="shared" si="59"/>
        <v>0</v>
      </c>
      <c r="K60" s="145">
        <f t="shared" si="59"/>
        <v>0</v>
      </c>
      <c r="L60" s="162">
        <f t="shared" si="59"/>
        <v>0</v>
      </c>
      <c r="M60" s="158" t="s">
        <v>512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578</v>
      </c>
      <c r="B61" s="145">
        <v>263.0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0">$G61/100*B61</f>
        <v>0</v>
      </c>
      <c r="I61" s="145">
        <f t="shared" si="60"/>
        <v>0</v>
      </c>
      <c r="J61" s="145">
        <f t="shared" si="60"/>
        <v>0</v>
      </c>
      <c r="K61" s="145">
        <f t="shared" si="60"/>
        <v>0</v>
      </c>
      <c r="L61" s="162">
        <f t="shared" si="60"/>
        <v>0</v>
      </c>
      <c r="M61" s="158" t="s">
        <v>533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579</v>
      </c>
      <c r="B62" s="145">
        <v>95.0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1">$G62/100*B62</f>
        <v>0</v>
      </c>
      <c r="I62" s="145">
        <f t="shared" si="61"/>
        <v>0</v>
      </c>
      <c r="J62" s="145">
        <f t="shared" si="61"/>
        <v>0</v>
      </c>
      <c r="K62" s="145">
        <f t="shared" si="61"/>
        <v>0</v>
      </c>
      <c r="L62" s="162">
        <f t="shared" si="61"/>
        <v>0</v>
      </c>
      <c r="M62" s="158" t="s">
        <v>545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580</v>
      </c>
      <c r="B63" s="145">
        <v>97.0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2">$G63/100*B63</f>
        <v>0</v>
      </c>
      <c r="I63" s="145">
        <f t="shared" si="62"/>
        <v>0</v>
      </c>
      <c r="J63" s="145">
        <f t="shared" si="62"/>
        <v>0</v>
      </c>
      <c r="K63" s="145">
        <f t="shared" si="62"/>
        <v>0</v>
      </c>
      <c r="L63" s="162">
        <f t="shared" si="62"/>
        <v>0</v>
      </c>
      <c r="M63" s="158" t="s">
        <v>581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582</v>
      </c>
      <c r="B64" s="145">
        <v>25.0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3">$G64/100*B64</f>
        <v>0</v>
      </c>
      <c r="I64" s="145">
        <f t="shared" si="63"/>
        <v>0</v>
      </c>
      <c r="J64" s="145">
        <f t="shared" si="63"/>
        <v>0</v>
      </c>
      <c r="K64" s="145">
        <f t="shared" si="63"/>
        <v>0</v>
      </c>
      <c r="L64" s="162">
        <f t="shared" si="63"/>
        <v>0</v>
      </c>
      <c r="M64" s="158" t="s">
        <v>524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583</v>
      </c>
      <c r="B65" s="145">
        <v>42.0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4">$G65/100*B65</f>
        <v>0</v>
      </c>
      <c r="I65" s="145">
        <f t="shared" si="64"/>
        <v>0</v>
      </c>
      <c r="J65" s="145">
        <f t="shared" si="64"/>
        <v>0</v>
      </c>
      <c r="K65" s="145">
        <f t="shared" si="64"/>
        <v>0</v>
      </c>
      <c r="L65" s="162">
        <f t="shared" si="64"/>
        <v>0</v>
      </c>
      <c r="M65" s="158" t="s">
        <v>524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584</v>
      </c>
      <c r="B66" s="145">
        <v>16.0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5">$G66/100*B66</f>
        <v>0</v>
      </c>
      <c r="I66" s="145">
        <f t="shared" si="65"/>
        <v>0</v>
      </c>
      <c r="J66" s="145">
        <f t="shared" si="65"/>
        <v>0</v>
      </c>
      <c r="K66" s="145">
        <f t="shared" si="65"/>
        <v>0</v>
      </c>
      <c r="L66" s="162">
        <f t="shared" si="65"/>
        <v>0</v>
      </c>
      <c r="M66" s="158" t="s">
        <v>524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585</v>
      </c>
      <c r="B67" s="145">
        <v>403.0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6">$G67/100*B67</f>
        <v>0</v>
      </c>
      <c r="I67" s="145">
        <f t="shared" si="66"/>
        <v>0</v>
      </c>
      <c r="J67" s="145">
        <f t="shared" si="66"/>
        <v>0</v>
      </c>
      <c r="K67" s="145">
        <f t="shared" si="66"/>
        <v>0</v>
      </c>
      <c r="L67" s="162">
        <f t="shared" si="66"/>
        <v>0</v>
      </c>
      <c r="M67" s="158" t="s">
        <v>586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587</v>
      </c>
      <c r="B68" s="145">
        <v>96.0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7">$G68/100*B68</f>
        <v>0</v>
      </c>
      <c r="I68" s="145">
        <f t="shared" si="67"/>
        <v>0</v>
      </c>
      <c r="J68" s="145">
        <f t="shared" si="67"/>
        <v>0</v>
      </c>
      <c r="K68" s="145">
        <f t="shared" si="67"/>
        <v>0</v>
      </c>
      <c r="L68" s="162">
        <f t="shared" si="67"/>
        <v>0</v>
      </c>
      <c r="M68" s="158" t="s">
        <v>586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588</v>
      </c>
      <c r="B69" s="145">
        <v>264.0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8">$G69/100*B69</f>
        <v>0</v>
      </c>
      <c r="I69" s="145">
        <f t="shared" si="68"/>
        <v>0</v>
      </c>
      <c r="J69" s="145">
        <f t="shared" si="68"/>
        <v>0</v>
      </c>
      <c r="K69" s="145">
        <f t="shared" si="68"/>
        <v>0</v>
      </c>
      <c r="L69" s="162">
        <f t="shared" si="68"/>
        <v>0</v>
      </c>
      <c r="M69" s="158" t="s">
        <v>586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589</v>
      </c>
      <c r="B70" s="145">
        <v>300.0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69">$G70/100*B70</f>
        <v>0</v>
      </c>
      <c r="I70" s="145">
        <f t="shared" si="69"/>
        <v>0</v>
      </c>
      <c r="J70" s="145">
        <f t="shared" si="69"/>
        <v>0</v>
      </c>
      <c r="K70" s="145">
        <f t="shared" si="69"/>
        <v>0</v>
      </c>
      <c r="L70" s="162">
        <f t="shared" si="69"/>
        <v>0</v>
      </c>
      <c r="M70" s="158" t="s">
        <v>586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590</v>
      </c>
      <c r="B71" s="145">
        <v>326.0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0">$G71/100*B71</f>
        <v>0</v>
      </c>
      <c r="I71" s="145">
        <f t="shared" si="70"/>
        <v>0</v>
      </c>
      <c r="J71" s="145">
        <f t="shared" si="70"/>
        <v>0</v>
      </c>
      <c r="K71" s="145">
        <f t="shared" si="70"/>
        <v>0</v>
      </c>
      <c r="L71" s="162">
        <f t="shared" si="70"/>
        <v>0</v>
      </c>
      <c r="M71" s="158" t="s">
        <v>586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591</v>
      </c>
      <c r="B72" s="145">
        <v>380.0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1">$G72/100*B72</f>
        <v>0</v>
      </c>
      <c r="I72" s="145">
        <f t="shared" si="71"/>
        <v>0</v>
      </c>
      <c r="J72" s="145">
        <f t="shared" si="71"/>
        <v>0</v>
      </c>
      <c r="K72" s="145">
        <f t="shared" si="71"/>
        <v>0</v>
      </c>
      <c r="L72" s="162">
        <f t="shared" si="71"/>
        <v>0</v>
      </c>
      <c r="M72" s="158" t="s">
        <v>586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592</v>
      </c>
      <c r="B73" s="145">
        <v>32.0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2">$G73/100*B73</f>
        <v>0</v>
      </c>
      <c r="I73" s="145">
        <f t="shared" si="72"/>
        <v>0</v>
      </c>
      <c r="J73" s="145">
        <f t="shared" si="72"/>
        <v>0</v>
      </c>
      <c r="K73" s="145">
        <f t="shared" si="72"/>
        <v>0</v>
      </c>
      <c r="L73" s="162">
        <f t="shared" si="72"/>
        <v>0</v>
      </c>
      <c r="M73" s="158" t="s">
        <v>510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593</v>
      </c>
      <c r="B74" s="145">
        <v>374.0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3">$G74/100*B74</f>
        <v>0</v>
      </c>
      <c r="I74" s="145">
        <f t="shared" si="73"/>
        <v>0</v>
      </c>
      <c r="J74" s="145">
        <f t="shared" si="73"/>
        <v>0</v>
      </c>
      <c r="K74" s="145">
        <f t="shared" si="73"/>
        <v>0</v>
      </c>
      <c r="L74" s="162">
        <f t="shared" si="73"/>
        <v>0</v>
      </c>
      <c r="M74" s="158" t="s">
        <v>512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594</v>
      </c>
      <c r="B75" s="145">
        <v>196.0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4">$G75/100*B75</f>
        <v>0</v>
      </c>
      <c r="I75" s="145">
        <f t="shared" si="74"/>
        <v>0</v>
      </c>
      <c r="J75" s="145">
        <f t="shared" si="74"/>
        <v>0</v>
      </c>
      <c r="K75" s="145">
        <f t="shared" si="74"/>
        <v>0</v>
      </c>
      <c r="L75" s="162">
        <f t="shared" si="74"/>
        <v>0</v>
      </c>
      <c r="M75" s="158" t="s">
        <v>512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595</v>
      </c>
      <c r="B76" s="145">
        <v>490.0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5">$G76/100*B76</f>
        <v>0</v>
      </c>
      <c r="I76" s="145">
        <f t="shared" si="75"/>
        <v>0</v>
      </c>
      <c r="J76" s="145">
        <f t="shared" si="75"/>
        <v>0</v>
      </c>
      <c r="K76" s="145">
        <f t="shared" si="75"/>
        <v>0</v>
      </c>
      <c r="L76" s="162">
        <f t="shared" si="75"/>
        <v>0</v>
      </c>
      <c r="M76" s="158" t="s">
        <v>596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597</v>
      </c>
      <c r="B77" s="145">
        <v>215.0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6">$G77/100*B77</f>
        <v>0</v>
      </c>
      <c r="I77" s="145">
        <f t="shared" si="76"/>
        <v>0</v>
      </c>
      <c r="J77" s="145">
        <f t="shared" si="76"/>
        <v>0</v>
      </c>
      <c r="K77" s="145">
        <f t="shared" si="76"/>
        <v>0</v>
      </c>
      <c r="L77" s="162">
        <f t="shared" si="76"/>
        <v>0</v>
      </c>
      <c r="M77" s="158" t="s">
        <v>598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599</v>
      </c>
      <c r="B78" s="145">
        <v>364.0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7">$G78/100*B78</f>
        <v>0</v>
      </c>
      <c r="I78" s="145">
        <f t="shared" si="77"/>
        <v>0</v>
      </c>
      <c r="J78" s="145">
        <f t="shared" si="77"/>
        <v>0</v>
      </c>
      <c r="K78" s="145">
        <f t="shared" si="77"/>
        <v>0</v>
      </c>
      <c r="L78" s="162">
        <f t="shared" si="77"/>
        <v>0</v>
      </c>
      <c r="M78" s="158" t="s">
        <v>518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600</v>
      </c>
      <c r="B79" s="145">
        <v>387.0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8">$G79/100*B79</f>
        <v>0</v>
      </c>
      <c r="I79" s="145">
        <f t="shared" si="78"/>
        <v>0</v>
      </c>
      <c r="J79" s="145">
        <f t="shared" si="78"/>
        <v>0</v>
      </c>
      <c r="K79" s="145">
        <f t="shared" si="78"/>
        <v>0</v>
      </c>
      <c r="L79" s="162">
        <f t="shared" si="78"/>
        <v>0</v>
      </c>
      <c r="M79" s="158" t="s">
        <v>518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601</v>
      </c>
      <c r="B80" s="145">
        <v>598.0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79">$G80/100*B80</f>
        <v>0</v>
      </c>
      <c r="I80" s="145">
        <f t="shared" si="79"/>
        <v>0</v>
      </c>
      <c r="J80" s="145">
        <f t="shared" si="79"/>
        <v>0</v>
      </c>
      <c r="K80" s="145">
        <f t="shared" si="79"/>
        <v>0</v>
      </c>
      <c r="L80" s="162">
        <f t="shared" si="79"/>
        <v>0</v>
      </c>
      <c r="M80" s="158" t="s">
        <v>516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602</v>
      </c>
      <c r="B81" s="145">
        <v>86.0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0">$G81/100*B81</f>
        <v>0</v>
      </c>
      <c r="I81" s="145">
        <f t="shared" si="80"/>
        <v>0</v>
      </c>
      <c r="J81" s="145">
        <f t="shared" si="80"/>
        <v>0</v>
      </c>
      <c r="K81" s="145">
        <f t="shared" si="80"/>
        <v>0</v>
      </c>
      <c r="L81" s="162">
        <f t="shared" si="80"/>
        <v>0</v>
      </c>
      <c r="M81" s="158" t="s">
        <v>508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603</v>
      </c>
      <c r="B82" s="145">
        <v>77.0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1">$G82/100*B82</f>
        <v>0</v>
      </c>
      <c r="I82" s="145">
        <f t="shared" si="81"/>
        <v>0</v>
      </c>
      <c r="J82" s="145">
        <f t="shared" si="81"/>
        <v>0</v>
      </c>
      <c r="K82" s="145">
        <f t="shared" si="81"/>
        <v>0</v>
      </c>
      <c r="L82" s="162">
        <f t="shared" si="81"/>
        <v>0</v>
      </c>
      <c r="M82" s="158" t="s">
        <v>586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604</v>
      </c>
      <c r="B83" s="145">
        <v>354.0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2">$G83/100*B83</f>
        <v>0</v>
      </c>
      <c r="I83" s="145">
        <f t="shared" si="82"/>
        <v>0</v>
      </c>
      <c r="J83" s="145">
        <f t="shared" si="82"/>
        <v>0</v>
      </c>
      <c r="K83" s="145">
        <f t="shared" si="82"/>
        <v>0</v>
      </c>
      <c r="L83" s="162">
        <f t="shared" si="82"/>
        <v>0</v>
      </c>
      <c r="M83" s="158" t="s">
        <v>512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605</v>
      </c>
      <c r="B84" s="145">
        <v>862.0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3">$G84/100*B84</f>
        <v>0</v>
      </c>
      <c r="I84" s="145">
        <f t="shared" si="83"/>
        <v>0</v>
      </c>
      <c r="J84" s="145">
        <f t="shared" si="83"/>
        <v>0</v>
      </c>
      <c r="K84" s="145">
        <f t="shared" si="83"/>
        <v>0</v>
      </c>
      <c r="L84" s="162">
        <f t="shared" si="83"/>
        <v>0</v>
      </c>
      <c r="M84" s="158" t="s">
        <v>538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606</v>
      </c>
      <c r="B85" s="145">
        <v>82.0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4">$G85/100*B85</f>
        <v>0</v>
      </c>
      <c r="I85" s="145">
        <f t="shared" si="84"/>
        <v>0</v>
      </c>
      <c r="J85" s="145">
        <f t="shared" si="84"/>
        <v>0</v>
      </c>
      <c r="K85" s="145">
        <f t="shared" si="84"/>
        <v>0</v>
      </c>
      <c r="L85" s="162">
        <f t="shared" si="84"/>
        <v>0</v>
      </c>
      <c r="M85" s="158" t="s">
        <v>545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607</v>
      </c>
      <c r="B86" s="145">
        <v>0.0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5">$G86/100*B86</f>
        <v>0</v>
      </c>
      <c r="I86" s="145">
        <f t="shared" si="85"/>
        <v>0</v>
      </c>
      <c r="J86" s="145">
        <f t="shared" si="85"/>
        <v>0</v>
      </c>
      <c r="K86" s="145">
        <f t="shared" si="85"/>
        <v>0</v>
      </c>
      <c r="L86" s="162">
        <f t="shared" si="85"/>
        <v>0</v>
      </c>
      <c r="M86" s="158" t="s">
        <v>520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608</v>
      </c>
      <c r="B87" s="145">
        <v>1.0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6">$G87/100*B87</f>
        <v>0</v>
      </c>
      <c r="I87" s="145">
        <f t="shared" si="86"/>
        <v>0</v>
      </c>
      <c r="J87" s="145">
        <f t="shared" si="86"/>
        <v>0</v>
      </c>
      <c r="K87" s="145">
        <f t="shared" si="86"/>
        <v>0</v>
      </c>
      <c r="L87" s="162">
        <f t="shared" si="86"/>
        <v>0</v>
      </c>
      <c r="M87" s="158" t="s">
        <v>520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609</v>
      </c>
      <c r="B88" s="145">
        <v>0.0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7">$G88/100*B88</f>
        <v>0</v>
      </c>
      <c r="I88" s="145">
        <f t="shared" si="87"/>
        <v>0</v>
      </c>
      <c r="J88" s="145">
        <f t="shared" si="87"/>
        <v>0</v>
      </c>
      <c r="K88" s="145">
        <f t="shared" si="87"/>
        <v>0</v>
      </c>
      <c r="L88" s="162">
        <f t="shared" si="87"/>
        <v>0</v>
      </c>
      <c r="M88" s="158" t="s">
        <v>520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610</v>
      </c>
      <c r="B89" s="145">
        <v>360.0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8">$G89/100*B89</f>
        <v>0</v>
      </c>
      <c r="I89" s="145">
        <f t="shared" si="88"/>
        <v>0</v>
      </c>
      <c r="J89" s="145">
        <f t="shared" si="88"/>
        <v>0</v>
      </c>
      <c r="K89" s="145">
        <f t="shared" si="88"/>
        <v>0</v>
      </c>
      <c r="L89" s="162">
        <f t="shared" si="88"/>
        <v>0</v>
      </c>
      <c r="M89" s="158" t="s">
        <v>520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611</v>
      </c>
      <c r="B90" s="145">
        <v>41.0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89">$G90/100*B90</f>
        <v>0</v>
      </c>
      <c r="I90" s="145">
        <f t="shared" si="89"/>
        <v>0</v>
      </c>
      <c r="J90" s="145">
        <f t="shared" si="89"/>
        <v>0</v>
      </c>
      <c r="K90" s="145">
        <f t="shared" si="89"/>
        <v>0</v>
      </c>
      <c r="L90" s="162">
        <f t="shared" si="89"/>
        <v>0</v>
      </c>
      <c r="M90" s="158" t="s">
        <v>520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612</v>
      </c>
      <c r="B91" s="145">
        <v>30.0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0">$G91/100*B91</f>
        <v>0</v>
      </c>
      <c r="I91" s="145">
        <f t="shared" si="90"/>
        <v>0</v>
      </c>
      <c r="J91" s="145">
        <f t="shared" si="90"/>
        <v>0</v>
      </c>
      <c r="K91" s="145">
        <f t="shared" si="90"/>
        <v>0</v>
      </c>
      <c r="L91" s="162">
        <f t="shared" si="90"/>
        <v>0</v>
      </c>
      <c r="M91" s="158" t="s">
        <v>524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613</v>
      </c>
      <c r="B92" s="145">
        <v>365.0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1">$G92/100*B92</f>
        <v>0</v>
      </c>
      <c r="I92" s="145">
        <f t="shared" si="91"/>
        <v>0</v>
      </c>
      <c r="J92" s="145">
        <f t="shared" si="91"/>
        <v>0</v>
      </c>
      <c r="K92" s="145">
        <f t="shared" si="91"/>
        <v>0</v>
      </c>
      <c r="L92" s="162">
        <f t="shared" si="91"/>
        <v>0</v>
      </c>
      <c r="M92" s="158" t="s">
        <v>527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614</v>
      </c>
      <c r="B93" s="145">
        <v>884.0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2">$G93/100*B93</f>
        <v>0</v>
      </c>
      <c r="I93" s="145">
        <f t="shared" si="92"/>
        <v>0</v>
      </c>
      <c r="J93" s="145">
        <f t="shared" si="92"/>
        <v>0</v>
      </c>
      <c r="K93" s="145">
        <f t="shared" si="92"/>
        <v>0</v>
      </c>
      <c r="L93" s="162">
        <f t="shared" si="92"/>
        <v>0</v>
      </c>
      <c r="M93" s="158" t="s">
        <v>538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615</v>
      </c>
      <c r="B94" s="145">
        <v>362.0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3">$G94/100*B94</f>
        <v>0</v>
      </c>
      <c r="I94" s="145">
        <f t="shared" si="93"/>
        <v>0</v>
      </c>
      <c r="J94" s="145">
        <f t="shared" si="93"/>
        <v>0</v>
      </c>
      <c r="K94" s="145">
        <f t="shared" si="93"/>
        <v>0</v>
      </c>
      <c r="L94" s="162">
        <f t="shared" si="93"/>
        <v>0</v>
      </c>
      <c r="M94" s="158" t="s">
        <v>527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616</v>
      </c>
      <c r="B95" s="145">
        <v>381.0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4">$G95/100*B95</f>
        <v>0</v>
      </c>
      <c r="I95" s="145">
        <f t="shared" si="94"/>
        <v>0</v>
      </c>
      <c r="J95" s="145">
        <f t="shared" si="94"/>
        <v>0</v>
      </c>
      <c r="K95" s="145">
        <f t="shared" si="94"/>
        <v>0</v>
      </c>
      <c r="L95" s="162">
        <f t="shared" si="94"/>
        <v>0</v>
      </c>
      <c r="M95" s="158" t="s">
        <v>533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617</v>
      </c>
      <c r="B96" s="145">
        <v>376.0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5">$G96/100*B96</f>
        <v>0</v>
      </c>
      <c r="I96" s="145">
        <f t="shared" si="95"/>
        <v>0</v>
      </c>
      <c r="J96" s="145">
        <f t="shared" si="95"/>
        <v>0</v>
      </c>
      <c r="K96" s="145">
        <f t="shared" si="95"/>
        <v>0</v>
      </c>
      <c r="L96" s="162">
        <f t="shared" si="95"/>
        <v>0</v>
      </c>
      <c r="M96" s="158" t="s">
        <v>527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618</v>
      </c>
      <c r="B97" s="145">
        <v>46.0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6">$G97/100*B97</f>
        <v>0</v>
      </c>
      <c r="I97" s="145">
        <f t="shared" si="96"/>
        <v>0</v>
      </c>
      <c r="J97" s="145">
        <f t="shared" si="96"/>
        <v>0</v>
      </c>
      <c r="K97" s="145">
        <f t="shared" si="96"/>
        <v>0</v>
      </c>
      <c r="L97" s="162">
        <f t="shared" si="96"/>
        <v>0</v>
      </c>
      <c r="M97" s="158" t="s">
        <v>510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619</v>
      </c>
      <c r="B98" s="145">
        <v>195.0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7">$G98/100*B98</f>
        <v>0</v>
      </c>
      <c r="I98" s="145">
        <f t="shared" si="97"/>
        <v>0</v>
      </c>
      <c r="J98" s="145">
        <f t="shared" si="97"/>
        <v>0</v>
      </c>
      <c r="K98" s="145">
        <f t="shared" si="97"/>
        <v>0</v>
      </c>
      <c r="L98" s="162">
        <f t="shared" si="97"/>
        <v>0</v>
      </c>
      <c r="M98" s="158" t="s">
        <v>586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620</v>
      </c>
      <c r="B99" s="145">
        <v>138.0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8">$G99/100*B99</f>
        <v>0</v>
      </c>
      <c r="I99" s="145">
        <f t="shared" si="98"/>
        <v>0</v>
      </c>
      <c r="J99" s="145">
        <f t="shared" si="98"/>
        <v>0</v>
      </c>
      <c r="K99" s="145">
        <f t="shared" si="98"/>
        <v>0</v>
      </c>
      <c r="L99" s="162">
        <f t="shared" si="98"/>
        <v>0</v>
      </c>
      <c r="M99" s="158" t="s">
        <v>586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621</v>
      </c>
      <c r="B100" s="145">
        <v>257.0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99">$G100/100*B100</f>
        <v>0</v>
      </c>
      <c r="I100" s="145">
        <f t="shared" si="99"/>
        <v>0</v>
      </c>
      <c r="J100" s="145">
        <f t="shared" si="99"/>
        <v>0</v>
      </c>
      <c r="K100" s="145">
        <f t="shared" si="99"/>
        <v>0</v>
      </c>
      <c r="L100" s="162">
        <f t="shared" si="99"/>
        <v>0</v>
      </c>
      <c r="M100" s="158" t="s">
        <v>586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622</v>
      </c>
      <c r="B101" s="145">
        <v>15.0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0">$G101/100*B101</f>
        <v>0</v>
      </c>
      <c r="I101" s="145">
        <f t="shared" si="100"/>
        <v>0</v>
      </c>
      <c r="J101" s="145">
        <f t="shared" si="100"/>
        <v>0</v>
      </c>
      <c r="K101" s="145">
        <f t="shared" si="100"/>
        <v>0</v>
      </c>
      <c r="L101" s="162">
        <f t="shared" si="100"/>
        <v>0</v>
      </c>
      <c r="M101" s="158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623</v>
      </c>
      <c r="B102" s="145">
        <v>56.0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1">$G102/100*B102</f>
        <v>0</v>
      </c>
      <c r="I102" s="145">
        <f t="shared" si="101"/>
        <v>0</v>
      </c>
      <c r="J102" s="145">
        <f t="shared" si="101"/>
        <v>0</v>
      </c>
      <c r="K102" s="145">
        <f t="shared" si="101"/>
        <v>0</v>
      </c>
      <c r="L102" s="162">
        <f t="shared" si="101"/>
        <v>0</v>
      </c>
      <c r="M102" s="158" t="s">
        <v>510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624</v>
      </c>
      <c r="B103" s="145">
        <v>0.0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2">$G103/100*B103</f>
        <v>0</v>
      </c>
      <c r="I103" s="145">
        <f t="shared" si="102"/>
        <v>0</v>
      </c>
      <c r="J103" s="145">
        <f t="shared" si="102"/>
        <v>0</v>
      </c>
      <c r="K103" s="145">
        <f t="shared" si="102"/>
        <v>0</v>
      </c>
      <c r="L103" s="162">
        <f t="shared" si="102"/>
        <v>0</v>
      </c>
      <c r="M103" s="158" t="s">
        <v>581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625</v>
      </c>
      <c r="B104" s="145">
        <v>25.0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3">$G104/100*B104</f>
        <v>0</v>
      </c>
      <c r="I104" s="145">
        <f t="shared" si="103"/>
        <v>0</v>
      </c>
      <c r="J104" s="145">
        <f t="shared" si="103"/>
        <v>0</v>
      </c>
      <c r="K104" s="145">
        <f t="shared" si="103"/>
        <v>0</v>
      </c>
      <c r="L104" s="162">
        <f t="shared" si="103"/>
        <v>0</v>
      </c>
      <c r="M104" s="158" t="s">
        <v>524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626</v>
      </c>
      <c r="B105" s="145">
        <v>18.0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4">$G105/100*B105</f>
        <v>0</v>
      </c>
      <c r="I105" s="145">
        <f t="shared" si="104"/>
        <v>0</v>
      </c>
      <c r="J105" s="145">
        <f t="shared" si="104"/>
        <v>0</v>
      </c>
      <c r="K105" s="145">
        <f t="shared" si="104"/>
        <v>0</v>
      </c>
      <c r="L105" s="162">
        <f t="shared" si="104"/>
        <v>0</v>
      </c>
      <c r="M105" s="158" t="s">
        <v>524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627</v>
      </c>
      <c r="B106" s="145">
        <v>45.0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5">$G106/100*B106</f>
        <v>0</v>
      </c>
      <c r="I106" s="145">
        <f t="shared" si="105"/>
        <v>0</v>
      </c>
      <c r="J106" s="145">
        <f t="shared" si="105"/>
        <v>0</v>
      </c>
      <c r="K106" s="145">
        <f t="shared" si="105"/>
        <v>0</v>
      </c>
      <c r="L106" s="162">
        <f t="shared" si="105"/>
        <v>0</v>
      </c>
      <c r="M106" s="158" t="s">
        <v>524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628</v>
      </c>
      <c r="B107" s="145">
        <v>277.0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6">$G107/100*B107</f>
        <v>0</v>
      </c>
      <c r="I107" s="145">
        <f t="shared" si="106"/>
        <v>0</v>
      </c>
      <c r="J107" s="145">
        <f t="shared" si="106"/>
        <v>0</v>
      </c>
      <c r="K107" s="145">
        <f t="shared" si="106"/>
        <v>0</v>
      </c>
      <c r="L107" s="162">
        <f t="shared" si="106"/>
        <v>0</v>
      </c>
      <c r="M107" s="158" t="s">
        <v>510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629</v>
      </c>
      <c r="B108" s="145">
        <v>43.0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7">$G108/100*B108</f>
        <v>0</v>
      </c>
      <c r="I108" s="145">
        <f t="shared" si="107"/>
        <v>0</v>
      </c>
      <c r="J108" s="145">
        <f t="shared" si="107"/>
        <v>0</v>
      </c>
      <c r="K108" s="145">
        <f t="shared" si="107"/>
        <v>0</v>
      </c>
      <c r="L108" s="162">
        <f t="shared" si="107"/>
        <v>0</v>
      </c>
      <c r="M108" s="158" t="s">
        <v>524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630</v>
      </c>
      <c r="B109" s="145">
        <v>211.0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8">$G109/100*B109</f>
        <v>0</v>
      </c>
      <c r="I109" s="145">
        <f t="shared" si="108"/>
        <v>0</v>
      </c>
      <c r="J109" s="145">
        <f t="shared" si="108"/>
        <v>0</v>
      </c>
      <c r="K109" s="145">
        <f t="shared" si="108"/>
        <v>0</v>
      </c>
      <c r="L109" s="162">
        <f t="shared" si="108"/>
        <v>0</v>
      </c>
      <c r="M109" s="158" t="s">
        <v>598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631</v>
      </c>
      <c r="B110" s="145">
        <v>0.0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09">$G110/100*B110</f>
        <v>0</v>
      </c>
      <c r="I110" s="145">
        <f t="shared" si="109"/>
        <v>0</v>
      </c>
      <c r="J110" s="145">
        <f t="shared" si="109"/>
        <v>0</v>
      </c>
      <c r="K110" s="145">
        <f t="shared" si="109"/>
        <v>0</v>
      </c>
      <c r="L110" s="162">
        <f t="shared" si="109"/>
        <v>0</v>
      </c>
      <c r="M110" s="158" t="s">
        <v>514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632</v>
      </c>
      <c r="B111" s="145">
        <v>184.0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0">$G111/100*B111</f>
        <v>0</v>
      </c>
      <c r="I111" s="145">
        <f t="shared" si="110"/>
        <v>0</v>
      </c>
      <c r="J111" s="145">
        <f t="shared" si="110"/>
        <v>0</v>
      </c>
      <c r="K111" s="145">
        <f t="shared" si="110"/>
        <v>0</v>
      </c>
      <c r="L111" s="162">
        <f t="shared" si="110"/>
        <v>0</v>
      </c>
      <c r="M111" s="158" t="s">
        <v>545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633</v>
      </c>
      <c r="B112" s="145">
        <v>24.0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1">$G112/100*B112</f>
        <v>0</v>
      </c>
      <c r="I112" s="145">
        <f t="shared" si="111"/>
        <v>0</v>
      </c>
      <c r="J112" s="145">
        <f t="shared" si="111"/>
        <v>0</v>
      </c>
      <c r="K112" s="145">
        <f t="shared" si="111"/>
        <v>0</v>
      </c>
      <c r="L112" s="162">
        <f t="shared" si="111"/>
        <v>0</v>
      </c>
      <c r="M112" s="158" t="s">
        <v>524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634</v>
      </c>
      <c r="B113" s="145">
        <v>52.0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2">$G113/100*B113</f>
        <v>0</v>
      </c>
      <c r="I113" s="145">
        <f t="shared" si="112"/>
        <v>0</v>
      </c>
      <c r="J113" s="145">
        <f t="shared" si="112"/>
        <v>0</v>
      </c>
      <c r="K113" s="145">
        <f t="shared" si="112"/>
        <v>0</v>
      </c>
      <c r="L113" s="162">
        <f t="shared" si="112"/>
        <v>0</v>
      </c>
      <c r="M113" s="158" t="s">
        <v>598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635</v>
      </c>
      <c r="B114" s="145">
        <v>143.0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3">$G114/100*B114</f>
        <v>0</v>
      </c>
      <c r="I114" s="145">
        <f t="shared" si="113"/>
        <v>0</v>
      </c>
      <c r="J114" s="145">
        <f t="shared" si="113"/>
        <v>0</v>
      </c>
      <c r="K114" s="145">
        <f t="shared" si="113"/>
        <v>0</v>
      </c>
      <c r="L114" s="162">
        <f t="shared" si="113"/>
        <v>0</v>
      </c>
      <c r="M114" s="158" t="s">
        <v>598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636</v>
      </c>
      <c r="B115" s="145">
        <v>322.0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4">$G115/100*B115</f>
        <v>0</v>
      </c>
      <c r="I115" s="145">
        <f t="shared" si="114"/>
        <v>0</v>
      </c>
      <c r="J115" s="145">
        <f t="shared" si="114"/>
        <v>0</v>
      </c>
      <c r="K115" s="145">
        <f t="shared" si="114"/>
        <v>0</v>
      </c>
      <c r="L115" s="162">
        <f t="shared" si="114"/>
        <v>0</v>
      </c>
      <c r="M115" s="158" t="s">
        <v>598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637</v>
      </c>
      <c r="B116" s="145">
        <v>0.0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5">$G116/100*B116</f>
        <v>0</v>
      </c>
      <c r="I116" s="145">
        <f t="shared" si="115"/>
        <v>0</v>
      </c>
      <c r="J116" s="145">
        <f t="shared" si="115"/>
        <v>0</v>
      </c>
      <c r="K116" s="145">
        <f t="shared" si="115"/>
        <v>0</v>
      </c>
      <c r="L116" s="162">
        <f t="shared" si="115"/>
        <v>0</v>
      </c>
      <c r="M116" s="158" t="s">
        <v>510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638</v>
      </c>
      <c r="B117" s="145">
        <v>17.0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6">$G117/100*B117</f>
        <v>0</v>
      </c>
      <c r="I117" s="145">
        <f t="shared" si="116"/>
        <v>0</v>
      </c>
      <c r="J117" s="145">
        <f t="shared" si="116"/>
        <v>0</v>
      </c>
      <c r="K117" s="145">
        <f t="shared" si="116"/>
        <v>0</v>
      </c>
      <c r="L117" s="162">
        <f t="shared" si="116"/>
        <v>0</v>
      </c>
      <c r="M117" s="158" t="s">
        <v>524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639</v>
      </c>
      <c r="B118" s="145">
        <v>333.0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7">$G118/100*B118</f>
        <v>0</v>
      </c>
      <c r="I118" s="145">
        <f t="shared" si="117"/>
        <v>0</v>
      </c>
      <c r="J118" s="145">
        <f t="shared" si="117"/>
        <v>0</v>
      </c>
      <c r="K118" s="145">
        <f t="shared" si="117"/>
        <v>0</v>
      </c>
      <c r="L118" s="162">
        <f t="shared" si="117"/>
        <v>0</v>
      </c>
      <c r="M118" s="158" t="s">
        <v>518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640</v>
      </c>
      <c r="B119" s="145">
        <v>31.0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8">$G119/100*B119</f>
        <v>0</v>
      </c>
      <c r="I119" s="145">
        <f t="shared" si="118"/>
        <v>0</v>
      </c>
      <c r="J119" s="145">
        <f t="shared" si="118"/>
        <v>0</v>
      </c>
      <c r="K119" s="145">
        <f t="shared" si="118"/>
        <v>0</v>
      </c>
      <c r="L119" s="162">
        <f t="shared" si="118"/>
        <v>0</v>
      </c>
      <c r="M119" s="158" t="s">
        <v>524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641</v>
      </c>
      <c r="B120" s="145">
        <v>74.0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19">$G120/100*B120</f>
        <v>0</v>
      </c>
      <c r="I120" s="145">
        <f t="shared" si="119"/>
        <v>0</v>
      </c>
      <c r="J120" s="145">
        <f t="shared" si="119"/>
        <v>0</v>
      </c>
      <c r="K120" s="145">
        <f t="shared" si="119"/>
        <v>0</v>
      </c>
      <c r="L120" s="162">
        <f t="shared" si="119"/>
        <v>0</v>
      </c>
      <c r="M120" s="158" t="s">
        <v>510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642</v>
      </c>
      <c r="B121" s="145">
        <v>534.0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0">$G121/100*B121</f>
        <v>0</v>
      </c>
      <c r="I121" s="145">
        <f t="shared" si="120"/>
        <v>0</v>
      </c>
      <c r="J121" s="145">
        <f t="shared" si="120"/>
        <v>0</v>
      </c>
      <c r="K121" s="145">
        <f t="shared" si="120"/>
        <v>0</v>
      </c>
      <c r="L121" s="162">
        <f t="shared" si="120"/>
        <v>0</v>
      </c>
      <c r="M121" s="158" t="s">
        <v>596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643</v>
      </c>
      <c r="B122" s="145">
        <v>884.0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1">$G122/100*B122</f>
        <v>0</v>
      </c>
      <c r="I122" s="145">
        <f t="shared" si="121"/>
        <v>0</v>
      </c>
      <c r="J122" s="145">
        <f t="shared" si="121"/>
        <v>0</v>
      </c>
      <c r="K122" s="145">
        <f t="shared" si="121"/>
        <v>0</v>
      </c>
      <c r="L122" s="162">
        <f t="shared" si="121"/>
        <v>0</v>
      </c>
      <c r="M122" s="158" t="s">
        <v>538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644</v>
      </c>
      <c r="B123" s="145">
        <v>70.0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2">$G123/100*B123</f>
        <v>0</v>
      </c>
      <c r="I123" s="145">
        <f t="shared" si="122"/>
        <v>0</v>
      </c>
      <c r="J123" s="145">
        <f t="shared" si="122"/>
        <v>0</v>
      </c>
      <c r="K123" s="145">
        <f t="shared" si="122"/>
        <v>0</v>
      </c>
      <c r="L123" s="162">
        <f t="shared" si="122"/>
        <v>0</v>
      </c>
      <c r="M123" s="158" t="s">
        <v>545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645</v>
      </c>
      <c r="B124" s="145">
        <v>363.0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3">$G124/100*B124</f>
        <v>0</v>
      </c>
      <c r="I124" s="145">
        <f t="shared" si="123"/>
        <v>0</v>
      </c>
      <c r="J124" s="145">
        <f t="shared" si="123"/>
        <v>0</v>
      </c>
      <c r="K124" s="145">
        <f t="shared" si="123"/>
        <v>0</v>
      </c>
      <c r="L124" s="162">
        <f t="shared" si="123"/>
        <v>0</v>
      </c>
      <c r="M124" s="158" t="s">
        <v>527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646</v>
      </c>
      <c r="B125" s="145">
        <v>364.0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4">$G125/100*B125</f>
        <v>0</v>
      </c>
      <c r="I125" s="145">
        <f t="shared" si="124"/>
        <v>0</v>
      </c>
      <c r="J125" s="145">
        <f t="shared" si="124"/>
        <v>0</v>
      </c>
      <c r="K125" s="145">
        <f t="shared" si="124"/>
        <v>0</v>
      </c>
      <c r="L125" s="162">
        <f t="shared" si="124"/>
        <v>0</v>
      </c>
      <c r="M125" s="158" t="s">
        <v>527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647</v>
      </c>
      <c r="B126" s="145">
        <v>279.0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5">$G126/100*B126</f>
        <v>0</v>
      </c>
      <c r="I126" s="145">
        <f t="shared" si="125"/>
        <v>0</v>
      </c>
      <c r="J126" s="145">
        <f t="shared" si="125"/>
        <v>0</v>
      </c>
      <c r="K126" s="145">
        <f t="shared" si="125"/>
        <v>0</v>
      </c>
      <c r="L126" s="162">
        <f t="shared" si="125"/>
        <v>0</v>
      </c>
      <c r="M126" s="158" t="s">
        <v>516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648</v>
      </c>
      <c r="B127" s="145">
        <v>163.0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6">$G127/100*B127</f>
        <v>0</v>
      </c>
      <c r="I127" s="145">
        <f t="shared" si="126"/>
        <v>0</v>
      </c>
      <c r="J127" s="145">
        <f t="shared" si="126"/>
        <v>0</v>
      </c>
      <c r="K127" s="145">
        <f t="shared" si="126"/>
        <v>0</v>
      </c>
      <c r="L127" s="162">
        <f t="shared" si="126"/>
        <v>0</v>
      </c>
      <c r="M127" s="158" t="s">
        <v>527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649</v>
      </c>
      <c r="B128" s="145">
        <v>149.0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7">$G128/100*B128</f>
        <v>0</v>
      </c>
      <c r="I128" s="145">
        <f t="shared" si="127"/>
        <v>0</v>
      </c>
      <c r="J128" s="145">
        <f t="shared" si="127"/>
        <v>0</v>
      </c>
      <c r="K128" s="145">
        <f t="shared" si="127"/>
        <v>0</v>
      </c>
      <c r="L128" s="162">
        <f t="shared" si="127"/>
        <v>0</v>
      </c>
      <c r="M128" s="158" t="s">
        <v>524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650</v>
      </c>
      <c r="B129" s="145">
        <v>80.0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8">$G129/100*B129</f>
        <v>0</v>
      </c>
      <c r="I129" s="145">
        <f t="shared" si="128"/>
        <v>0</v>
      </c>
      <c r="J129" s="145">
        <f t="shared" si="128"/>
        <v>0</v>
      </c>
      <c r="K129" s="145">
        <f t="shared" si="128"/>
        <v>0</v>
      </c>
      <c r="L129" s="162">
        <f t="shared" si="128"/>
        <v>0</v>
      </c>
      <c r="M129" s="158" t="s">
        <v>524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651</v>
      </c>
      <c r="B130" s="145">
        <v>112.0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29">$G130/100*B130</f>
        <v>0</v>
      </c>
      <c r="I130" s="145">
        <f t="shared" si="129"/>
        <v>0</v>
      </c>
      <c r="J130" s="145">
        <f t="shared" si="129"/>
        <v>0</v>
      </c>
      <c r="K130" s="145">
        <f t="shared" si="129"/>
        <v>0</v>
      </c>
      <c r="L130" s="162">
        <f t="shared" si="129"/>
        <v>0</v>
      </c>
      <c r="M130" s="158" t="s">
        <v>510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652</v>
      </c>
      <c r="B131" s="145">
        <v>371.0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0">$G131/100*B131</f>
        <v>0</v>
      </c>
      <c r="I131" s="145">
        <f t="shared" si="130"/>
        <v>0</v>
      </c>
      <c r="J131" s="145">
        <f t="shared" si="130"/>
        <v>0</v>
      </c>
      <c r="K131" s="145">
        <f t="shared" si="130"/>
        <v>0</v>
      </c>
      <c r="L131" s="162">
        <f t="shared" si="130"/>
        <v>0</v>
      </c>
      <c r="M131" s="158" t="s">
        <v>598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653</v>
      </c>
      <c r="B132" s="145">
        <v>61.0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1">$G132/100*B132</f>
        <v>0</v>
      </c>
      <c r="I132" s="145">
        <f t="shared" si="131"/>
        <v>0</v>
      </c>
      <c r="J132" s="145">
        <f t="shared" si="131"/>
        <v>0</v>
      </c>
      <c r="K132" s="145">
        <f t="shared" si="131"/>
        <v>0</v>
      </c>
      <c r="L132" s="162">
        <f t="shared" si="131"/>
        <v>0</v>
      </c>
      <c r="M132" s="158" t="s">
        <v>510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654</v>
      </c>
      <c r="B133" s="145">
        <v>57.0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2">$G133/100*B133</f>
        <v>0</v>
      </c>
      <c r="I133" s="145">
        <f t="shared" si="132"/>
        <v>0</v>
      </c>
      <c r="J133" s="145">
        <f t="shared" si="132"/>
        <v>0</v>
      </c>
      <c r="K133" s="145">
        <f t="shared" si="132"/>
        <v>0</v>
      </c>
      <c r="L133" s="162">
        <f t="shared" si="132"/>
        <v>0</v>
      </c>
      <c r="M133" s="158" t="s">
        <v>510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655</v>
      </c>
      <c r="B134" s="145">
        <v>93.0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3">$G134/100*B134</f>
        <v>0</v>
      </c>
      <c r="I134" s="145">
        <f t="shared" si="133"/>
        <v>0</v>
      </c>
      <c r="J134" s="145">
        <f t="shared" si="133"/>
        <v>0</v>
      </c>
      <c r="K134" s="145">
        <f t="shared" si="133"/>
        <v>0</v>
      </c>
      <c r="L134" s="162">
        <f t="shared" si="133"/>
        <v>0</v>
      </c>
      <c r="M134" s="158" t="s">
        <v>524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656</v>
      </c>
      <c r="B135" s="145">
        <v>32.0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4">$G135/100*B135</f>
        <v>0</v>
      </c>
      <c r="I135" s="145">
        <f t="shared" si="134"/>
        <v>0</v>
      </c>
      <c r="J135" s="145">
        <f t="shared" si="134"/>
        <v>0</v>
      </c>
      <c r="K135" s="145">
        <f t="shared" si="134"/>
        <v>0</v>
      </c>
      <c r="L135" s="162">
        <f t="shared" si="134"/>
        <v>0</v>
      </c>
      <c r="M135" s="158" t="s">
        <v>510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657</v>
      </c>
      <c r="B136" s="145">
        <v>31.0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5">$G136/100*B136</f>
        <v>0</v>
      </c>
      <c r="I136" s="145">
        <f t="shared" si="135"/>
        <v>0</v>
      </c>
      <c r="J136" s="145">
        <f t="shared" si="135"/>
        <v>0</v>
      </c>
      <c r="K136" s="145">
        <f t="shared" si="135"/>
        <v>0</v>
      </c>
      <c r="L136" s="162">
        <f t="shared" si="135"/>
        <v>0</v>
      </c>
      <c r="M136" s="158" t="s">
        <v>524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658</v>
      </c>
      <c r="B137" s="145">
        <v>68.0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6">$G137/100*B137</f>
        <v>0</v>
      </c>
      <c r="I137" s="145">
        <f t="shared" si="136"/>
        <v>0</v>
      </c>
      <c r="J137" s="145">
        <f t="shared" si="136"/>
        <v>0</v>
      </c>
      <c r="K137" s="145">
        <f t="shared" si="136"/>
        <v>0</v>
      </c>
      <c r="L137" s="162">
        <f t="shared" si="136"/>
        <v>0</v>
      </c>
      <c r="M137" s="158" t="s">
        <v>510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659</v>
      </c>
      <c r="B138" s="145">
        <v>74.0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7">$G138/100*B138</f>
        <v>0</v>
      </c>
      <c r="I138" s="145">
        <f t="shared" si="137"/>
        <v>0</v>
      </c>
      <c r="J138" s="145">
        <f t="shared" si="137"/>
        <v>0</v>
      </c>
      <c r="K138" s="145">
        <f t="shared" si="137"/>
        <v>0</v>
      </c>
      <c r="L138" s="162">
        <f t="shared" si="137"/>
        <v>0</v>
      </c>
      <c r="M138" s="158" t="s">
        <v>545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660</v>
      </c>
      <c r="B139" s="145">
        <v>91.0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8">$G139/100*B139</f>
        <v>0</v>
      </c>
      <c r="I139" s="145">
        <f t="shared" si="138"/>
        <v>0</v>
      </c>
      <c r="J139" s="145">
        <f t="shared" si="138"/>
        <v>0</v>
      </c>
      <c r="K139" s="145">
        <f t="shared" si="138"/>
        <v>0</v>
      </c>
      <c r="L139" s="162">
        <f t="shared" si="138"/>
        <v>0</v>
      </c>
      <c r="M139" s="158" t="s">
        <v>545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661</v>
      </c>
      <c r="B140" s="145">
        <v>380.0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39">$G140/100*B140</f>
        <v>0</v>
      </c>
      <c r="I140" s="145">
        <f t="shared" si="139"/>
        <v>0</v>
      </c>
      <c r="J140" s="145">
        <f t="shared" si="139"/>
        <v>0</v>
      </c>
      <c r="K140" s="145">
        <f t="shared" si="139"/>
        <v>0</v>
      </c>
      <c r="L140" s="162">
        <f t="shared" si="139"/>
        <v>0</v>
      </c>
      <c r="M140" s="158" t="s">
        <v>527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662</v>
      </c>
      <c r="B141" s="145">
        <v>628.0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0">$G141/100*B141</f>
        <v>0</v>
      </c>
      <c r="I141" s="145">
        <f t="shared" si="140"/>
        <v>0</v>
      </c>
      <c r="J141" s="145">
        <f t="shared" si="140"/>
        <v>0</v>
      </c>
      <c r="K141" s="145">
        <f t="shared" si="140"/>
        <v>0</v>
      </c>
      <c r="L141" s="162">
        <f t="shared" si="140"/>
        <v>0</v>
      </c>
      <c r="M141" s="158" t="s">
        <v>512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663</v>
      </c>
      <c r="B142" s="145">
        <v>158.0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1">$G142/100*B142</f>
        <v>0</v>
      </c>
      <c r="I142" s="145">
        <f t="shared" si="141"/>
        <v>0</v>
      </c>
      <c r="J142" s="145">
        <f t="shared" si="141"/>
        <v>0</v>
      </c>
      <c r="K142" s="145">
        <f t="shared" si="141"/>
        <v>0</v>
      </c>
      <c r="L142" s="162">
        <f t="shared" si="141"/>
        <v>0</v>
      </c>
      <c r="M142" s="158" t="s">
        <v>545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664</v>
      </c>
      <c r="B143" s="145">
        <v>139.0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2">$G143/100*B143</f>
        <v>0</v>
      </c>
      <c r="I143" s="145">
        <f t="shared" si="142"/>
        <v>0</v>
      </c>
      <c r="J143" s="145">
        <f t="shared" si="142"/>
        <v>0</v>
      </c>
      <c r="K143" s="145">
        <f t="shared" si="142"/>
        <v>0</v>
      </c>
      <c r="L143" s="162">
        <f t="shared" si="142"/>
        <v>0</v>
      </c>
      <c r="M143" s="158" t="s">
        <v>514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665</v>
      </c>
      <c r="B144" s="145">
        <v>304.0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3">$G144/100*B144</f>
        <v>0</v>
      </c>
      <c r="I144" s="145">
        <f t="shared" si="143"/>
        <v>0</v>
      </c>
      <c r="J144" s="145">
        <f t="shared" si="143"/>
        <v>0</v>
      </c>
      <c r="K144" s="145">
        <f t="shared" si="143"/>
        <v>0</v>
      </c>
      <c r="L144" s="162">
        <f t="shared" si="143"/>
        <v>0</v>
      </c>
      <c r="M144" s="158" t="s">
        <v>516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666</v>
      </c>
      <c r="B145" s="145">
        <v>36.0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4">$G145/100*B145</f>
        <v>0</v>
      </c>
      <c r="I145" s="145">
        <f t="shared" si="144"/>
        <v>0</v>
      </c>
      <c r="J145" s="145">
        <f t="shared" si="144"/>
        <v>0</v>
      </c>
      <c r="K145" s="145">
        <f t="shared" si="144"/>
        <v>0</v>
      </c>
      <c r="L145" s="162">
        <f t="shared" si="144"/>
        <v>0</v>
      </c>
      <c r="M145" s="158" t="s">
        <v>510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667</v>
      </c>
      <c r="B146" s="145">
        <v>37.0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5">$G146/100*B146</f>
        <v>0</v>
      </c>
      <c r="I146" s="145">
        <f t="shared" si="145"/>
        <v>0</v>
      </c>
      <c r="J146" s="145">
        <f t="shared" si="145"/>
        <v>0</v>
      </c>
      <c r="K146" s="145">
        <f t="shared" si="145"/>
        <v>0</v>
      </c>
      <c r="L146" s="162">
        <f t="shared" si="145"/>
        <v>0</v>
      </c>
      <c r="M146" s="158" t="s">
        <v>524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668</v>
      </c>
      <c r="B147" s="145">
        <v>177.0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6">$G147/100*B147</f>
        <v>0</v>
      </c>
      <c r="I147" s="145">
        <f t="shared" si="146"/>
        <v>0</v>
      </c>
      <c r="J147" s="145">
        <f t="shared" si="146"/>
        <v>0</v>
      </c>
      <c r="K147" s="145">
        <f t="shared" si="146"/>
        <v>0</v>
      </c>
      <c r="L147" s="162">
        <f t="shared" si="146"/>
        <v>0</v>
      </c>
      <c r="M147" s="158" t="s">
        <v>518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669</v>
      </c>
      <c r="B148" s="145">
        <v>207.0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7">$G148/100*B148</f>
        <v>0</v>
      </c>
      <c r="I148" s="145">
        <f t="shared" si="147"/>
        <v>0</v>
      </c>
      <c r="J148" s="145">
        <f t="shared" si="147"/>
        <v>0</v>
      </c>
      <c r="K148" s="145">
        <f t="shared" si="147"/>
        <v>0</v>
      </c>
      <c r="L148" s="162">
        <f t="shared" si="147"/>
        <v>0</v>
      </c>
      <c r="M148" s="158" t="s">
        <v>586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670</v>
      </c>
      <c r="B149" s="145">
        <v>327.0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8">$G149/100*B149</f>
        <v>0</v>
      </c>
      <c r="I149" s="145">
        <f t="shared" si="148"/>
        <v>0</v>
      </c>
      <c r="J149" s="145">
        <f t="shared" si="148"/>
        <v>0</v>
      </c>
      <c r="K149" s="145">
        <f t="shared" si="148"/>
        <v>0</v>
      </c>
      <c r="L149" s="162">
        <f t="shared" si="148"/>
        <v>0</v>
      </c>
      <c r="M149" s="158" t="s">
        <v>545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671</v>
      </c>
      <c r="B150" s="145">
        <v>49.0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49">$G150/100*B150</f>
        <v>0</v>
      </c>
      <c r="I150" s="145">
        <f t="shared" si="149"/>
        <v>0</v>
      </c>
      <c r="J150" s="145">
        <f t="shared" si="149"/>
        <v>0</v>
      </c>
      <c r="K150" s="145">
        <f t="shared" si="149"/>
        <v>0</v>
      </c>
      <c r="L150" s="162">
        <f t="shared" si="149"/>
        <v>0</v>
      </c>
      <c r="M150" s="158" t="s">
        <v>514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672</v>
      </c>
      <c r="B151" s="145">
        <v>0.0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0">$G151/100*B151</f>
        <v>0</v>
      </c>
      <c r="I151" s="145">
        <f t="shared" si="150"/>
        <v>0</v>
      </c>
      <c r="J151" s="145">
        <f t="shared" si="150"/>
        <v>0</v>
      </c>
      <c r="K151" s="145">
        <f t="shared" si="150"/>
        <v>0</v>
      </c>
      <c r="L151" s="162">
        <f t="shared" si="150"/>
        <v>0</v>
      </c>
      <c r="M151" s="158" t="s">
        <v>524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673</v>
      </c>
      <c r="B152" s="145">
        <v>121.0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1">$G152/100*B152</f>
        <v>0</v>
      </c>
      <c r="I152" s="145">
        <f t="shared" si="151"/>
        <v>0</v>
      </c>
      <c r="J152" s="145">
        <f t="shared" si="151"/>
        <v>0</v>
      </c>
      <c r="K152" s="145">
        <f t="shared" si="151"/>
        <v>0</v>
      </c>
      <c r="L152" s="162">
        <f t="shared" si="151"/>
        <v>0</v>
      </c>
      <c r="M152" s="158" t="s">
        <v>533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674</v>
      </c>
      <c r="B153" s="145">
        <v>46.0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2">$G153/100*B153</f>
        <v>0</v>
      </c>
      <c r="I153" s="145">
        <f t="shared" si="152"/>
        <v>0</v>
      </c>
      <c r="J153" s="145">
        <f t="shared" si="152"/>
        <v>0</v>
      </c>
      <c r="K153" s="145">
        <f t="shared" si="152"/>
        <v>0</v>
      </c>
      <c r="L153" s="162">
        <f t="shared" si="152"/>
        <v>0</v>
      </c>
      <c r="M153" s="158" t="s">
        <v>520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675</v>
      </c>
      <c r="B154" s="145">
        <v>48.0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3">$G154/100*B154</f>
        <v>0</v>
      </c>
      <c r="I154" s="145">
        <f t="shared" si="153"/>
        <v>0</v>
      </c>
      <c r="J154" s="145">
        <f t="shared" si="153"/>
        <v>0</v>
      </c>
      <c r="K154" s="145">
        <f t="shared" si="153"/>
        <v>0</v>
      </c>
      <c r="L154" s="162">
        <f t="shared" si="153"/>
        <v>0</v>
      </c>
      <c r="M154" s="158" t="s">
        <v>520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676</v>
      </c>
      <c r="B155" s="145">
        <v>40.0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4">$G155/100*B155</f>
        <v>0</v>
      </c>
      <c r="I155" s="145">
        <f t="shared" si="154"/>
        <v>0</v>
      </c>
      <c r="J155" s="145">
        <f t="shared" si="154"/>
        <v>0</v>
      </c>
      <c r="K155" s="145">
        <f t="shared" si="154"/>
        <v>0</v>
      </c>
      <c r="L155" s="162">
        <f t="shared" si="154"/>
        <v>0</v>
      </c>
      <c r="M155" s="158" t="s">
        <v>520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677</v>
      </c>
      <c r="B156" s="145">
        <v>18.0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5">$G156/100*B156</f>
        <v>0</v>
      </c>
      <c r="I156" s="145">
        <f t="shared" si="155"/>
        <v>0</v>
      </c>
      <c r="J156" s="145">
        <f t="shared" si="155"/>
        <v>0</v>
      </c>
      <c r="K156" s="145">
        <f t="shared" si="155"/>
        <v>0</v>
      </c>
      <c r="L156" s="162">
        <f t="shared" si="155"/>
        <v>0</v>
      </c>
      <c r="M156" s="158" t="s">
        <v>520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678</v>
      </c>
      <c r="B157" s="145">
        <v>46.0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6">$G157/100*B157</f>
        <v>0</v>
      </c>
      <c r="I157" s="145">
        <f t="shared" si="156"/>
        <v>0</v>
      </c>
      <c r="J157" s="145">
        <f t="shared" si="156"/>
        <v>0</v>
      </c>
      <c r="K157" s="145">
        <f t="shared" si="156"/>
        <v>0</v>
      </c>
      <c r="L157" s="162">
        <f t="shared" si="156"/>
        <v>0</v>
      </c>
      <c r="M157" s="158" t="s">
        <v>520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679</v>
      </c>
      <c r="B158" s="145">
        <v>60.0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7">$G158/100*B158</f>
        <v>0</v>
      </c>
      <c r="I158" s="145">
        <f t="shared" si="157"/>
        <v>0</v>
      </c>
      <c r="J158" s="145">
        <f t="shared" si="157"/>
        <v>0</v>
      </c>
      <c r="K158" s="145">
        <f t="shared" si="157"/>
        <v>0</v>
      </c>
      <c r="L158" s="162">
        <f t="shared" si="157"/>
        <v>0</v>
      </c>
      <c r="M158" s="158" t="s">
        <v>520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680</v>
      </c>
      <c r="B159" s="145">
        <v>39.0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8">$G159/100*B159</f>
        <v>0</v>
      </c>
      <c r="I159" s="145">
        <f t="shared" si="158"/>
        <v>0</v>
      </c>
      <c r="J159" s="145">
        <f t="shared" si="158"/>
        <v>0</v>
      </c>
      <c r="K159" s="145">
        <f t="shared" si="158"/>
        <v>0</v>
      </c>
      <c r="L159" s="162">
        <f t="shared" si="158"/>
        <v>0</v>
      </c>
      <c r="M159" s="158" t="s">
        <v>520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681</v>
      </c>
      <c r="B160" s="145">
        <v>22.0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59">$G160/100*B160</f>
        <v>0</v>
      </c>
      <c r="I160" s="145">
        <f t="shared" si="159"/>
        <v>0</v>
      </c>
      <c r="J160" s="145">
        <f t="shared" si="159"/>
        <v>0</v>
      </c>
      <c r="K160" s="145">
        <f t="shared" si="159"/>
        <v>0</v>
      </c>
      <c r="L160" s="162">
        <f t="shared" si="159"/>
        <v>0</v>
      </c>
      <c r="M160" s="158" t="s">
        <v>520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682</v>
      </c>
      <c r="B161" s="145">
        <v>45.0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0">$G161/100*B161</f>
        <v>0</v>
      </c>
      <c r="I161" s="145">
        <f t="shared" si="160"/>
        <v>0</v>
      </c>
      <c r="J161" s="145">
        <f t="shared" si="160"/>
        <v>0</v>
      </c>
      <c r="K161" s="145">
        <f t="shared" si="160"/>
        <v>0</v>
      </c>
      <c r="L161" s="162">
        <f t="shared" si="160"/>
        <v>0</v>
      </c>
      <c r="M161" s="158" t="s">
        <v>520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683</v>
      </c>
      <c r="B162" s="145">
        <v>51.0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1">$G162/100*B162</f>
        <v>0</v>
      </c>
      <c r="I162" s="145">
        <f t="shared" si="161"/>
        <v>0</v>
      </c>
      <c r="J162" s="145">
        <f t="shared" si="161"/>
        <v>0</v>
      </c>
      <c r="K162" s="145">
        <f t="shared" si="161"/>
        <v>0</v>
      </c>
      <c r="L162" s="162">
        <f t="shared" si="161"/>
        <v>0</v>
      </c>
      <c r="M162" s="158" t="s">
        <v>520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684</v>
      </c>
      <c r="B163" s="145">
        <v>44.0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2">$G163/100*B163</f>
        <v>0</v>
      </c>
      <c r="I163" s="145">
        <f t="shared" si="162"/>
        <v>0</v>
      </c>
      <c r="J163" s="145">
        <f t="shared" si="162"/>
        <v>0</v>
      </c>
      <c r="K163" s="145">
        <f t="shared" si="162"/>
        <v>0</v>
      </c>
      <c r="L163" s="162">
        <f t="shared" si="162"/>
        <v>0</v>
      </c>
      <c r="M163" s="158" t="s">
        <v>520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685</v>
      </c>
      <c r="B164" s="145">
        <v>50.0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3">$G164/100*B164</f>
        <v>0</v>
      </c>
      <c r="I164" s="145">
        <f t="shared" si="163"/>
        <v>0</v>
      </c>
      <c r="J164" s="145">
        <f t="shared" si="163"/>
        <v>0</v>
      </c>
      <c r="K164" s="145">
        <f t="shared" si="163"/>
        <v>0</v>
      </c>
      <c r="L164" s="162">
        <f t="shared" si="163"/>
        <v>0</v>
      </c>
      <c r="M164" s="158" t="s">
        <v>520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686</v>
      </c>
      <c r="B165" s="145">
        <v>54.0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4">$G165/100*B165</f>
        <v>0</v>
      </c>
      <c r="I165" s="145">
        <f t="shared" si="164"/>
        <v>0</v>
      </c>
      <c r="J165" s="145">
        <f t="shared" si="164"/>
        <v>0</v>
      </c>
      <c r="K165" s="145">
        <f t="shared" si="164"/>
        <v>0</v>
      </c>
      <c r="L165" s="162">
        <f t="shared" si="164"/>
        <v>0</v>
      </c>
      <c r="M165" s="158" t="s">
        <v>520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687</v>
      </c>
      <c r="B166" s="145">
        <v>71.0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5">$G166/100*B166</f>
        <v>0</v>
      </c>
      <c r="I166" s="145">
        <f t="shared" si="165"/>
        <v>0</v>
      </c>
      <c r="J166" s="145">
        <f t="shared" si="165"/>
        <v>0</v>
      </c>
      <c r="K166" s="145">
        <f t="shared" si="165"/>
        <v>0</v>
      </c>
      <c r="L166" s="162">
        <f t="shared" si="165"/>
        <v>0</v>
      </c>
      <c r="M166" s="158" t="s">
        <v>520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688</v>
      </c>
      <c r="B167" s="145">
        <v>50.0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6">$G167/100*B167</f>
        <v>0</v>
      </c>
      <c r="I167" s="145">
        <f t="shared" si="166"/>
        <v>0</v>
      </c>
      <c r="J167" s="145">
        <f t="shared" si="166"/>
        <v>0</v>
      </c>
      <c r="K167" s="145">
        <f t="shared" si="166"/>
        <v>0</v>
      </c>
      <c r="L167" s="162">
        <f t="shared" si="166"/>
        <v>0</v>
      </c>
      <c r="M167" s="158" t="s">
        <v>524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689</v>
      </c>
      <c r="B168" s="145">
        <v>281.0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7">$G168/100*B168</f>
        <v>0</v>
      </c>
      <c r="I168" s="145">
        <f t="shared" si="167"/>
        <v>0</v>
      </c>
      <c r="J168" s="145">
        <f t="shared" si="167"/>
        <v>0</v>
      </c>
      <c r="K168" s="145">
        <f t="shared" si="167"/>
        <v>0</v>
      </c>
      <c r="L168" s="162">
        <f t="shared" si="167"/>
        <v>0</v>
      </c>
      <c r="M168" s="158" t="s">
        <v>524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690</v>
      </c>
      <c r="B169" s="145">
        <v>337.0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8">$G169/100*B169</f>
        <v>0</v>
      </c>
      <c r="I169" s="145">
        <f t="shared" si="168"/>
        <v>0</v>
      </c>
      <c r="J169" s="145">
        <f t="shared" si="168"/>
        <v>0</v>
      </c>
      <c r="K169" s="145">
        <f t="shared" si="168"/>
        <v>0</v>
      </c>
      <c r="L169" s="162">
        <f t="shared" si="168"/>
        <v>0</v>
      </c>
      <c r="M169" s="158" t="s">
        <v>527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691</v>
      </c>
      <c r="B170" s="145">
        <v>43.0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69">$G170/100*B170</f>
        <v>0</v>
      </c>
      <c r="I170" s="145">
        <f t="shared" si="169"/>
        <v>0</v>
      </c>
      <c r="J170" s="145">
        <f t="shared" si="169"/>
        <v>0</v>
      </c>
      <c r="K170" s="145">
        <f t="shared" si="169"/>
        <v>0</v>
      </c>
      <c r="L170" s="162">
        <f t="shared" si="169"/>
        <v>0</v>
      </c>
      <c r="M170" s="158" t="s">
        <v>514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692</v>
      </c>
      <c r="B171" s="145">
        <v>333.0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0">$G171/100*B171</f>
        <v>0</v>
      </c>
      <c r="I171" s="145">
        <f t="shared" si="170"/>
        <v>0</v>
      </c>
      <c r="J171" s="145">
        <f t="shared" si="170"/>
        <v>0</v>
      </c>
      <c r="K171" s="145">
        <f t="shared" si="170"/>
        <v>0</v>
      </c>
      <c r="L171" s="162">
        <f t="shared" si="170"/>
        <v>0</v>
      </c>
      <c r="M171" s="158" t="s">
        <v>518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693</v>
      </c>
      <c r="B172" s="145">
        <v>437.0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1">$G172/100*B172</f>
        <v>0</v>
      </c>
      <c r="I172" s="145">
        <f t="shared" si="171"/>
        <v>0</v>
      </c>
      <c r="J172" s="145">
        <f t="shared" si="171"/>
        <v>0</v>
      </c>
      <c r="K172" s="145">
        <f t="shared" si="171"/>
        <v>0</v>
      </c>
      <c r="L172" s="162">
        <f t="shared" si="171"/>
        <v>0</v>
      </c>
      <c r="M172" s="158" t="s">
        <v>518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694</v>
      </c>
      <c r="B173" s="145">
        <v>60.0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2">$G173/100*B173</f>
        <v>0</v>
      </c>
      <c r="I173" s="145">
        <f t="shared" si="172"/>
        <v>0</v>
      </c>
      <c r="J173" s="145">
        <f t="shared" si="172"/>
        <v>0</v>
      </c>
      <c r="K173" s="145">
        <f t="shared" si="172"/>
        <v>0</v>
      </c>
      <c r="L173" s="162">
        <f t="shared" si="172"/>
        <v>0</v>
      </c>
      <c r="M173" s="158" t="s">
        <v>510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695</v>
      </c>
      <c r="B174" s="145">
        <v>27.0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3">$G174/100*B174</f>
        <v>0</v>
      </c>
      <c r="I174" s="145">
        <f t="shared" si="173"/>
        <v>0</v>
      </c>
      <c r="J174" s="145">
        <f t="shared" si="173"/>
        <v>0</v>
      </c>
      <c r="K174" s="145">
        <f t="shared" si="173"/>
        <v>0</v>
      </c>
      <c r="L174" s="162">
        <f t="shared" si="173"/>
        <v>0</v>
      </c>
      <c r="M174" s="158" t="s">
        <v>524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696</v>
      </c>
      <c r="B175" s="145">
        <v>295.0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4">$G175/100*B175</f>
        <v>0</v>
      </c>
      <c r="I175" s="145">
        <f t="shared" si="174"/>
        <v>0</v>
      </c>
      <c r="J175" s="145">
        <f t="shared" si="174"/>
        <v>0</v>
      </c>
      <c r="K175" s="145">
        <f t="shared" si="174"/>
        <v>0</v>
      </c>
      <c r="L175" s="162">
        <f t="shared" si="174"/>
        <v>0</v>
      </c>
      <c r="M175" s="158" t="s">
        <v>527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697</v>
      </c>
      <c r="B176" s="145">
        <v>140.0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5">$G176/100*B176</f>
        <v>0</v>
      </c>
      <c r="I176" s="145">
        <f t="shared" si="175"/>
        <v>0</v>
      </c>
      <c r="J176" s="145">
        <f t="shared" si="175"/>
        <v>0</v>
      </c>
      <c r="K176" s="145">
        <f t="shared" si="175"/>
        <v>0</v>
      </c>
      <c r="L176" s="162">
        <f t="shared" si="175"/>
        <v>0</v>
      </c>
      <c r="M176" s="158" t="s">
        <v>514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698</v>
      </c>
      <c r="B177" s="145">
        <v>71.0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6">$G177/100*B177</f>
        <v>0</v>
      </c>
      <c r="I177" s="145">
        <f t="shared" si="176"/>
        <v>0</v>
      </c>
      <c r="J177" s="145">
        <f t="shared" si="176"/>
        <v>0</v>
      </c>
      <c r="K177" s="145">
        <f t="shared" si="176"/>
        <v>0</v>
      </c>
      <c r="L177" s="162">
        <f t="shared" si="176"/>
        <v>0</v>
      </c>
      <c r="M177" s="158" t="s">
        <v>510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699</v>
      </c>
      <c r="B178" s="145">
        <v>0.0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7">$G178/100*B178</f>
        <v>0</v>
      </c>
      <c r="I178" s="145">
        <f t="shared" si="177"/>
        <v>0</v>
      </c>
      <c r="J178" s="145">
        <f t="shared" si="177"/>
        <v>0</v>
      </c>
      <c r="K178" s="145">
        <f t="shared" si="177"/>
        <v>0</v>
      </c>
      <c r="L178" s="162">
        <f t="shared" si="177"/>
        <v>0</v>
      </c>
      <c r="M178" s="158" t="s">
        <v>533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700</v>
      </c>
      <c r="B179" s="145">
        <v>336.0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8">$G179/100*B179</f>
        <v>0</v>
      </c>
      <c r="I179" s="145">
        <f t="shared" si="178"/>
        <v>0</v>
      </c>
      <c r="J179" s="145">
        <f t="shared" si="178"/>
        <v>0</v>
      </c>
      <c r="K179" s="145">
        <f t="shared" si="178"/>
        <v>0</v>
      </c>
      <c r="L179" s="162">
        <f t="shared" si="178"/>
        <v>0</v>
      </c>
      <c r="M179" s="158" t="s">
        <v>533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701</v>
      </c>
      <c r="B180" s="145">
        <v>665.0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79">$G180/100*B180</f>
        <v>0</v>
      </c>
      <c r="I180" s="145">
        <f t="shared" si="179"/>
        <v>0</v>
      </c>
      <c r="J180" s="145">
        <f t="shared" si="179"/>
        <v>0</v>
      </c>
      <c r="K180" s="145">
        <f t="shared" si="179"/>
        <v>0</v>
      </c>
      <c r="L180" s="162">
        <f t="shared" si="179"/>
        <v>0</v>
      </c>
      <c r="M180" s="158" t="s">
        <v>547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702</v>
      </c>
      <c r="B181" s="145">
        <v>902.0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0">$G181/100*B181</f>
        <v>0</v>
      </c>
      <c r="I181" s="145">
        <f t="shared" si="180"/>
        <v>0</v>
      </c>
      <c r="J181" s="145">
        <f t="shared" si="180"/>
        <v>0</v>
      </c>
      <c r="K181" s="145">
        <f t="shared" si="180"/>
        <v>0</v>
      </c>
      <c r="L181" s="162">
        <f t="shared" si="180"/>
        <v>0</v>
      </c>
      <c r="M181" s="158" t="s">
        <v>538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703</v>
      </c>
      <c r="B182" s="145">
        <v>61.0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1">$G182/100*B182</f>
        <v>0</v>
      </c>
      <c r="I182" s="145">
        <f t="shared" si="181"/>
        <v>0</v>
      </c>
      <c r="J182" s="145">
        <f t="shared" si="181"/>
        <v>0</v>
      </c>
      <c r="K182" s="145">
        <f t="shared" si="181"/>
        <v>0</v>
      </c>
      <c r="L182" s="162">
        <f t="shared" si="181"/>
        <v>0</v>
      </c>
      <c r="M182" s="158" t="s">
        <v>524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704</v>
      </c>
      <c r="B183" s="145">
        <v>29.0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2">$G183/100*B183</f>
        <v>0</v>
      </c>
      <c r="I183" s="145">
        <f t="shared" si="182"/>
        <v>0</v>
      </c>
      <c r="J183" s="145">
        <f t="shared" si="182"/>
        <v>0</v>
      </c>
      <c r="K183" s="145">
        <f t="shared" si="182"/>
        <v>0</v>
      </c>
      <c r="L183" s="162">
        <f t="shared" si="182"/>
        <v>0</v>
      </c>
      <c r="M183" s="158" t="s">
        <v>510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705</v>
      </c>
      <c r="B184" s="145">
        <v>106.0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3">$G184/100*B184</f>
        <v>0</v>
      </c>
      <c r="I184" s="145">
        <f t="shared" si="183"/>
        <v>0</v>
      </c>
      <c r="J184" s="145">
        <f t="shared" si="183"/>
        <v>0</v>
      </c>
      <c r="K184" s="145">
        <f t="shared" si="183"/>
        <v>0</v>
      </c>
      <c r="L184" s="162">
        <f t="shared" si="183"/>
        <v>0</v>
      </c>
      <c r="M184" s="158" t="s">
        <v>524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706</v>
      </c>
      <c r="B185" s="145">
        <v>353.0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4">$G185/100*B185</f>
        <v>0</v>
      </c>
      <c r="I185" s="145">
        <f t="shared" si="184"/>
        <v>0</v>
      </c>
      <c r="J185" s="145">
        <f t="shared" si="184"/>
        <v>0</v>
      </c>
      <c r="K185" s="145">
        <f t="shared" si="184"/>
        <v>0</v>
      </c>
      <c r="L185" s="162">
        <f t="shared" si="184"/>
        <v>0</v>
      </c>
      <c r="M185" s="158" t="s">
        <v>518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707</v>
      </c>
      <c r="B186" s="145">
        <v>345.0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5">$G186/100*B186</f>
        <v>0</v>
      </c>
      <c r="I186" s="145">
        <f t="shared" si="185"/>
        <v>0</v>
      </c>
      <c r="J186" s="145">
        <f t="shared" si="185"/>
        <v>0</v>
      </c>
      <c r="K186" s="145">
        <f t="shared" si="185"/>
        <v>0</v>
      </c>
      <c r="L186" s="162">
        <f t="shared" si="185"/>
        <v>0</v>
      </c>
      <c r="M186" s="158" t="s">
        <v>518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708</v>
      </c>
      <c r="B187" s="145">
        <v>13.0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6">$G187/100*B187</f>
        <v>0</v>
      </c>
      <c r="I187" s="145">
        <f t="shared" si="186"/>
        <v>0</v>
      </c>
      <c r="J187" s="145">
        <f t="shared" si="186"/>
        <v>0</v>
      </c>
      <c r="K187" s="145">
        <f t="shared" si="186"/>
        <v>0</v>
      </c>
      <c r="L187" s="162">
        <f t="shared" si="186"/>
        <v>0</v>
      </c>
      <c r="M187" s="158" t="s">
        <v>524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709</v>
      </c>
      <c r="B188" s="145">
        <v>15.0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7">$G188/100*B188</f>
        <v>0</v>
      </c>
      <c r="I188" s="145">
        <f t="shared" si="187"/>
        <v>0</v>
      </c>
      <c r="J188" s="145">
        <f t="shared" si="187"/>
        <v>0</v>
      </c>
      <c r="K188" s="145">
        <f t="shared" si="187"/>
        <v>0</v>
      </c>
      <c r="L188" s="162">
        <f t="shared" si="187"/>
        <v>0</v>
      </c>
      <c r="M188" s="158" t="s">
        <v>524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710</v>
      </c>
      <c r="B189" s="145">
        <v>14.0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8">$G189/100*B189</f>
        <v>0</v>
      </c>
      <c r="I189" s="145">
        <f t="shared" si="188"/>
        <v>0</v>
      </c>
      <c r="J189" s="145">
        <f t="shared" si="188"/>
        <v>0</v>
      </c>
      <c r="K189" s="145">
        <f t="shared" si="188"/>
        <v>0</v>
      </c>
      <c r="L189" s="162">
        <f t="shared" si="188"/>
        <v>0</v>
      </c>
      <c r="M189" s="158" t="s">
        <v>524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711</v>
      </c>
      <c r="B190" s="145">
        <v>17.0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89">$G190/100*B190</f>
        <v>0</v>
      </c>
      <c r="I190" s="145">
        <f t="shared" si="189"/>
        <v>0</v>
      </c>
      <c r="J190" s="145">
        <f t="shared" si="189"/>
        <v>0</v>
      </c>
      <c r="K190" s="145">
        <f t="shared" si="189"/>
        <v>0</v>
      </c>
      <c r="L190" s="162">
        <f t="shared" si="189"/>
        <v>0</v>
      </c>
      <c r="M190" s="158" t="s">
        <v>524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712</v>
      </c>
      <c r="B191" s="145">
        <v>338.0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0">$G191/100*B191</f>
        <v>0</v>
      </c>
      <c r="I191" s="145">
        <f t="shared" si="190"/>
        <v>0</v>
      </c>
      <c r="J191" s="145">
        <f t="shared" si="190"/>
        <v>0</v>
      </c>
      <c r="K191" s="145">
        <f t="shared" si="190"/>
        <v>0</v>
      </c>
      <c r="L191" s="162">
        <f t="shared" si="190"/>
        <v>0</v>
      </c>
      <c r="M191" s="158" t="s">
        <v>518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713</v>
      </c>
      <c r="B192" s="145">
        <v>30.0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1">$G192/100*B192</f>
        <v>0</v>
      </c>
      <c r="I192" s="145">
        <f t="shared" si="191"/>
        <v>0</v>
      </c>
      <c r="J192" s="145">
        <f t="shared" si="191"/>
        <v>0</v>
      </c>
      <c r="K192" s="145">
        <f t="shared" si="191"/>
        <v>0</v>
      </c>
      <c r="L192" s="162">
        <f t="shared" si="191"/>
        <v>0</v>
      </c>
      <c r="M192" s="158" t="s">
        <v>510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714</v>
      </c>
      <c r="B193" s="145">
        <v>0.0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2">$G193/100*B193</f>
        <v>0</v>
      </c>
      <c r="I193" s="145">
        <f t="shared" si="192"/>
        <v>0</v>
      </c>
      <c r="J193" s="145">
        <f t="shared" si="192"/>
        <v>0</v>
      </c>
      <c r="K193" s="145">
        <f t="shared" si="192"/>
        <v>0</v>
      </c>
      <c r="L193" s="162">
        <f t="shared" si="192"/>
        <v>0</v>
      </c>
      <c r="M193" s="158" t="s">
        <v>510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715</v>
      </c>
      <c r="B194" s="145">
        <v>77.0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3">$G194/100*B194</f>
        <v>0</v>
      </c>
      <c r="I194" s="145">
        <f t="shared" si="193"/>
        <v>0</v>
      </c>
      <c r="J194" s="145">
        <f t="shared" si="193"/>
        <v>0</v>
      </c>
      <c r="K194" s="145">
        <f t="shared" si="193"/>
        <v>0</v>
      </c>
      <c r="L194" s="162">
        <f t="shared" si="193"/>
        <v>0</v>
      </c>
      <c r="M194" s="158" t="s">
        <v>508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716</v>
      </c>
      <c r="B195" s="145">
        <v>74.0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4">$G195/100*B195</f>
        <v>0</v>
      </c>
      <c r="I195" s="145">
        <f t="shared" si="194"/>
        <v>0</v>
      </c>
      <c r="J195" s="145">
        <f t="shared" si="194"/>
        <v>0</v>
      </c>
      <c r="K195" s="145">
        <f t="shared" si="194"/>
        <v>0</v>
      </c>
      <c r="L195" s="162">
        <f t="shared" si="194"/>
        <v>0</v>
      </c>
      <c r="M195" s="158" t="s">
        <v>524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717</v>
      </c>
      <c r="B196" s="145">
        <v>89.0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5">$G196/100*B196</f>
        <v>0</v>
      </c>
      <c r="I196" s="145">
        <f t="shared" si="195"/>
        <v>0</v>
      </c>
      <c r="J196" s="145">
        <f t="shared" si="195"/>
        <v>0</v>
      </c>
      <c r="K196" s="145">
        <f t="shared" si="195"/>
        <v>0</v>
      </c>
      <c r="L196" s="162">
        <f t="shared" si="195"/>
        <v>0</v>
      </c>
      <c r="M196" s="158" t="s">
        <v>596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718</v>
      </c>
      <c r="B197" s="145">
        <v>66.0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6">$G197/100*B197</f>
        <v>0</v>
      </c>
      <c r="I197" s="145">
        <f t="shared" si="196"/>
        <v>0</v>
      </c>
      <c r="J197" s="145">
        <f t="shared" si="196"/>
        <v>0</v>
      </c>
      <c r="K197" s="145">
        <f t="shared" si="196"/>
        <v>0</v>
      </c>
      <c r="L197" s="162">
        <f t="shared" si="196"/>
        <v>0</v>
      </c>
      <c r="M197" s="158" t="s">
        <v>510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719</v>
      </c>
      <c r="B198" s="145">
        <v>718.0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7">$G198/100*B198</f>
        <v>0</v>
      </c>
      <c r="I198" s="145">
        <f t="shared" si="197"/>
        <v>0</v>
      </c>
      <c r="J198" s="145">
        <f t="shared" si="197"/>
        <v>0</v>
      </c>
      <c r="K198" s="145">
        <f t="shared" si="197"/>
        <v>0</v>
      </c>
      <c r="L198" s="162">
        <f t="shared" si="197"/>
        <v>0</v>
      </c>
      <c r="M198" s="158" t="s">
        <v>512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720</v>
      </c>
      <c r="B199" s="145">
        <v>205.0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8">$G199/100*B199</f>
        <v>0</v>
      </c>
      <c r="I199" s="145">
        <f t="shared" si="198"/>
        <v>0</v>
      </c>
      <c r="J199" s="145">
        <f t="shared" si="198"/>
        <v>0</v>
      </c>
      <c r="K199" s="145">
        <f t="shared" si="198"/>
        <v>0</v>
      </c>
      <c r="L199" s="162">
        <f t="shared" si="198"/>
        <v>0</v>
      </c>
      <c r="M199" s="158" t="s">
        <v>545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721</v>
      </c>
      <c r="B200" s="145">
        <v>60.0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199">$G200/100*B200</f>
        <v>0</v>
      </c>
      <c r="I200" s="145">
        <f t="shared" si="199"/>
        <v>0</v>
      </c>
      <c r="J200" s="145">
        <f t="shared" si="199"/>
        <v>0</v>
      </c>
      <c r="K200" s="145">
        <f t="shared" si="199"/>
        <v>0</v>
      </c>
      <c r="L200" s="162">
        <f t="shared" si="199"/>
        <v>0</v>
      </c>
      <c r="M200" s="158" t="s">
        <v>510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6" t="s">
        <v>722</v>
      </c>
      <c r="B201" s="145">
        <v>354.0</v>
      </c>
      <c r="C201" s="145">
        <v>0.1</v>
      </c>
      <c r="D201" s="145">
        <v>0.2</v>
      </c>
      <c r="E201" s="145">
        <v>90.9</v>
      </c>
      <c r="F201" s="162">
        <v>0.0</v>
      </c>
      <c r="G201" s="185"/>
      <c r="H201" s="145">
        <f t="shared" ref="H201:L201" si="200">$G201/100*B201</f>
        <v>0</v>
      </c>
      <c r="I201" s="145">
        <f t="shared" si="200"/>
        <v>0</v>
      </c>
      <c r="J201" s="145">
        <f t="shared" si="200"/>
        <v>0</v>
      </c>
      <c r="K201" s="145">
        <f t="shared" si="200"/>
        <v>0</v>
      </c>
      <c r="L201" s="162">
        <f t="shared" si="200"/>
        <v>0</v>
      </c>
      <c r="M201" s="158" t="s">
        <v>516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6" t="s">
        <v>723</v>
      </c>
      <c r="B202" s="145">
        <v>717.0</v>
      </c>
      <c r="C202" s="145">
        <v>0.2</v>
      </c>
      <c r="D202" s="145">
        <v>80.7</v>
      </c>
      <c r="E202" s="145">
        <v>0.7</v>
      </c>
      <c r="F202" s="162">
        <v>0.0</v>
      </c>
      <c r="G202" s="185"/>
      <c r="H202" s="145">
        <f t="shared" ref="H202:L202" si="201">$G202/100*B202</f>
        <v>0</v>
      </c>
      <c r="I202" s="145">
        <f t="shared" si="201"/>
        <v>0</v>
      </c>
      <c r="J202" s="145">
        <f t="shared" si="201"/>
        <v>0</v>
      </c>
      <c r="K202" s="145">
        <f t="shared" si="201"/>
        <v>0</v>
      </c>
      <c r="L202" s="162">
        <f t="shared" si="201"/>
        <v>0</v>
      </c>
      <c r="M202" s="158" t="s">
        <v>538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6" t="s">
        <v>724</v>
      </c>
      <c r="B203" s="145">
        <v>688.0</v>
      </c>
      <c r="C203" s="145">
        <v>0.0</v>
      </c>
      <c r="D203" s="145">
        <v>77.8</v>
      </c>
      <c r="E203" s="145">
        <v>0.3</v>
      </c>
      <c r="F203" s="162">
        <v>0.0</v>
      </c>
      <c r="G203" s="185"/>
      <c r="H203" s="145">
        <f t="shared" ref="H203:L203" si="202">$G203/100*B203</f>
        <v>0</v>
      </c>
      <c r="I203" s="145">
        <f t="shared" si="202"/>
        <v>0</v>
      </c>
      <c r="J203" s="145">
        <f t="shared" si="202"/>
        <v>0</v>
      </c>
      <c r="K203" s="145">
        <f t="shared" si="202"/>
        <v>0</v>
      </c>
      <c r="L203" s="162">
        <f t="shared" si="202"/>
        <v>0</v>
      </c>
      <c r="M203" s="158" t="s">
        <v>581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6" t="s">
        <v>725</v>
      </c>
      <c r="B204" s="145">
        <v>40.0</v>
      </c>
      <c r="C204" s="145">
        <v>3.3</v>
      </c>
      <c r="D204" s="145">
        <v>0.9</v>
      </c>
      <c r="E204" s="145">
        <v>4.8</v>
      </c>
      <c r="F204" s="162">
        <v>0.0</v>
      </c>
      <c r="G204" s="185"/>
      <c r="H204" s="145">
        <f t="shared" ref="H204:L204" si="203">$G204/100*B204</f>
        <v>0</v>
      </c>
      <c r="I204" s="145">
        <f t="shared" si="203"/>
        <v>0</v>
      </c>
      <c r="J204" s="145">
        <f t="shared" si="203"/>
        <v>0</v>
      </c>
      <c r="K204" s="145">
        <f t="shared" si="203"/>
        <v>0</v>
      </c>
      <c r="L204" s="162">
        <f t="shared" si="203"/>
        <v>0</v>
      </c>
      <c r="M204" s="158" t="s">
        <v>586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6" t="s">
        <v>726</v>
      </c>
      <c r="B205" s="145">
        <v>321.0</v>
      </c>
      <c r="C205" s="145">
        <v>7.9</v>
      </c>
      <c r="D205" s="145">
        <v>8.7</v>
      </c>
      <c r="E205" s="145">
        <v>54.4</v>
      </c>
      <c r="F205" s="162">
        <v>0.0</v>
      </c>
      <c r="G205" s="185"/>
      <c r="H205" s="145">
        <f t="shared" ref="H205:L205" si="204">$G205/100*B205</f>
        <v>0</v>
      </c>
      <c r="I205" s="145">
        <f t="shared" si="204"/>
        <v>0</v>
      </c>
      <c r="J205" s="145">
        <f t="shared" si="204"/>
        <v>0</v>
      </c>
      <c r="K205" s="145">
        <f t="shared" si="204"/>
        <v>0</v>
      </c>
      <c r="L205" s="162">
        <f t="shared" si="204"/>
        <v>0</v>
      </c>
      <c r="M205" s="158" t="s">
        <v>586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6" t="s">
        <v>727</v>
      </c>
      <c r="B206" s="145">
        <v>69.0</v>
      </c>
      <c r="C206" s="145">
        <v>3.6</v>
      </c>
      <c r="D206" s="145">
        <v>4.1</v>
      </c>
      <c r="E206" s="145">
        <v>4.5</v>
      </c>
      <c r="F206" s="162">
        <v>0.0</v>
      </c>
      <c r="G206" s="185"/>
      <c r="H206" s="145">
        <f t="shared" ref="H206:L206" si="205">$G206/100*B206</f>
        <v>0</v>
      </c>
      <c r="I206" s="145">
        <f t="shared" si="205"/>
        <v>0</v>
      </c>
      <c r="J206" s="145">
        <f t="shared" si="205"/>
        <v>0</v>
      </c>
      <c r="K206" s="145">
        <f t="shared" si="205"/>
        <v>0</v>
      </c>
      <c r="L206" s="162">
        <f t="shared" si="205"/>
        <v>0</v>
      </c>
      <c r="M206" s="158" t="s">
        <v>586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6" t="s">
        <v>728</v>
      </c>
      <c r="B207" s="145">
        <v>70.0</v>
      </c>
      <c r="C207" s="145">
        <v>1.0</v>
      </c>
      <c r="D207" s="145">
        <v>4.4</v>
      </c>
      <c r="E207" s="145">
        <v>6.9</v>
      </c>
      <c r="F207" s="162">
        <v>0.0</v>
      </c>
      <c r="G207" s="185"/>
      <c r="H207" s="145">
        <f t="shared" ref="H207:L207" si="206">$G207/100*B207</f>
        <v>0</v>
      </c>
      <c r="I207" s="145">
        <f t="shared" si="206"/>
        <v>0</v>
      </c>
      <c r="J207" s="145">
        <f t="shared" si="206"/>
        <v>0</v>
      </c>
      <c r="K207" s="145">
        <f t="shared" si="206"/>
        <v>0</v>
      </c>
      <c r="L207" s="162">
        <f t="shared" si="206"/>
        <v>0</v>
      </c>
      <c r="M207" s="158" t="s">
        <v>586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6" t="s">
        <v>729</v>
      </c>
      <c r="B208" s="145">
        <v>50.0</v>
      </c>
      <c r="C208" s="145">
        <v>3.3</v>
      </c>
      <c r="D208" s="145">
        <v>2.0</v>
      </c>
      <c r="E208" s="145">
        <v>4.8</v>
      </c>
      <c r="F208" s="162">
        <v>0.0</v>
      </c>
      <c r="G208" s="185"/>
      <c r="H208" s="145">
        <f t="shared" ref="H208:L208" si="207">$G208/100*B208</f>
        <v>0</v>
      </c>
      <c r="I208" s="145">
        <f t="shared" si="207"/>
        <v>0</v>
      </c>
      <c r="J208" s="145">
        <f t="shared" si="207"/>
        <v>0</v>
      </c>
      <c r="K208" s="145">
        <f t="shared" si="207"/>
        <v>0</v>
      </c>
      <c r="L208" s="162">
        <f t="shared" si="207"/>
        <v>0</v>
      </c>
      <c r="M208" s="158" t="s">
        <v>586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6" t="s">
        <v>730</v>
      </c>
      <c r="B209" s="145">
        <v>61.0</v>
      </c>
      <c r="C209" s="145">
        <v>3.2</v>
      </c>
      <c r="D209" s="145">
        <v>3.2</v>
      </c>
      <c r="E209" s="145">
        <v>4.8</v>
      </c>
      <c r="F209" s="162">
        <v>0.0</v>
      </c>
      <c r="G209" s="185"/>
      <c r="H209" s="145">
        <f t="shared" ref="H209:L209" si="208">$G209/100*B209</f>
        <v>0</v>
      </c>
      <c r="I209" s="145">
        <f t="shared" si="208"/>
        <v>0</v>
      </c>
      <c r="J209" s="145">
        <f t="shared" si="208"/>
        <v>0</v>
      </c>
      <c r="K209" s="145">
        <f t="shared" si="208"/>
        <v>0</v>
      </c>
      <c r="L209" s="162">
        <f t="shared" si="208"/>
        <v>0</v>
      </c>
      <c r="M209" s="158" t="s">
        <v>586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6" t="s">
        <v>730</v>
      </c>
      <c r="B210" s="145">
        <v>61.0</v>
      </c>
      <c r="C210" s="145">
        <v>3.2</v>
      </c>
      <c r="D210" s="145">
        <v>3.2</v>
      </c>
      <c r="E210" s="145">
        <v>4.8</v>
      </c>
      <c r="F210" s="162">
        <v>0.0</v>
      </c>
      <c r="G210" s="185"/>
      <c r="H210" s="145">
        <f t="shared" ref="H210:L210" si="209">$G210/100*B210</f>
        <v>0</v>
      </c>
      <c r="I210" s="145">
        <f t="shared" si="209"/>
        <v>0</v>
      </c>
      <c r="J210" s="145">
        <f t="shared" si="209"/>
        <v>0</v>
      </c>
      <c r="K210" s="145">
        <f t="shared" si="209"/>
        <v>0</v>
      </c>
      <c r="L210" s="162">
        <f t="shared" si="209"/>
        <v>0</v>
      </c>
      <c r="M210" s="158" t="s">
        <v>586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6" t="s">
        <v>730</v>
      </c>
      <c r="B211" s="145">
        <v>61.0</v>
      </c>
      <c r="C211" s="145">
        <v>3.2</v>
      </c>
      <c r="D211" s="145">
        <v>3.2</v>
      </c>
      <c r="E211" s="145">
        <v>4.8</v>
      </c>
      <c r="F211" s="162">
        <v>0.0</v>
      </c>
      <c r="G211" s="185"/>
      <c r="H211" s="145">
        <f t="shared" ref="H211:L211" si="210">$G211/100*B211</f>
        <v>0</v>
      </c>
      <c r="I211" s="145">
        <f t="shared" si="210"/>
        <v>0</v>
      </c>
      <c r="J211" s="145">
        <f t="shared" si="210"/>
        <v>0</v>
      </c>
      <c r="K211" s="145">
        <f t="shared" si="210"/>
        <v>0</v>
      </c>
      <c r="L211" s="162">
        <f t="shared" si="210"/>
        <v>0</v>
      </c>
      <c r="M211" s="158" t="s">
        <v>586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6" t="s">
        <v>731</v>
      </c>
      <c r="B212" s="145">
        <v>366.0</v>
      </c>
      <c r="C212" s="145">
        <v>10.6</v>
      </c>
      <c r="D212" s="145">
        <v>1.7</v>
      </c>
      <c r="E212" s="145">
        <v>72.1</v>
      </c>
      <c r="F212" s="162">
        <v>1.7</v>
      </c>
      <c r="G212" s="185"/>
      <c r="H212" s="145">
        <f t="shared" ref="H212:L212" si="211">$G212/100*B212</f>
        <v>0</v>
      </c>
      <c r="I212" s="145">
        <f t="shared" si="211"/>
        <v>0</v>
      </c>
      <c r="J212" s="145">
        <f t="shared" si="211"/>
        <v>0</v>
      </c>
      <c r="K212" s="145">
        <f t="shared" si="211"/>
        <v>0</v>
      </c>
      <c r="L212" s="162">
        <f t="shared" si="211"/>
        <v>0</v>
      </c>
      <c r="M212" s="158" t="s">
        <v>527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6" t="s">
        <v>732</v>
      </c>
      <c r="B213" s="145">
        <v>378.0</v>
      </c>
      <c r="C213" s="145">
        <v>11.0</v>
      </c>
      <c r="D213" s="145">
        <v>4.2</v>
      </c>
      <c r="E213" s="145">
        <v>72.9</v>
      </c>
      <c r="F213" s="162">
        <v>8.5</v>
      </c>
      <c r="G213" s="185"/>
      <c r="H213" s="145">
        <f t="shared" ref="H213:L213" si="212">$G213/100*B213</f>
        <v>0</v>
      </c>
      <c r="I213" s="145">
        <f t="shared" si="212"/>
        <v>0</v>
      </c>
      <c r="J213" s="145">
        <f t="shared" si="212"/>
        <v>0</v>
      </c>
      <c r="K213" s="145">
        <f t="shared" si="212"/>
        <v>0</v>
      </c>
      <c r="L213" s="162">
        <f t="shared" si="212"/>
        <v>0</v>
      </c>
      <c r="M213" s="158" t="s">
        <v>527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6" t="s">
        <v>733</v>
      </c>
      <c r="B214" s="145">
        <v>373.0</v>
      </c>
      <c r="C214" s="145">
        <v>10.8</v>
      </c>
      <c r="D214" s="145">
        <v>4.3</v>
      </c>
      <c r="E214" s="145">
        <v>73.1</v>
      </c>
      <c r="F214" s="162">
        <v>3.5</v>
      </c>
      <c r="G214" s="185"/>
      <c r="H214" s="145">
        <f t="shared" ref="H214:L214" si="213">$G214/100*B214</f>
        <v>0</v>
      </c>
      <c r="I214" s="145">
        <f t="shared" si="213"/>
        <v>0</v>
      </c>
      <c r="J214" s="145">
        <f t="shared" si="213"/>
        <v>0</v>
      </c>
      <c r="K214" s="145">
        <f t="shared" si="213"/>
        <v>0</v>
      </c>
      <c r="L214" s="162">
        <f t="shared" si="213"/>
        <v>0</v>
      </c>
      <c r="M214" s="158" t="s">
        <v>527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6" t="s">
        <v>734</v>
      </c>
      <c r="B215" s="145">
        <v>241.0</v>
      </c>
      <c r="C215" s="145">
        <v>0.3</v>
      </c>
      <c r="D215" s="145">
        <v>0.0</v>
      </c>
      <c r="E215" s="145">
        <v>43.2</v>
      </c>
      <c r="F215" s="162">
        <v>0.0</v>
      </c>
      <c r="G215" s="185"/>
      <c r="H215" s="145">
        <f t="shared" ref="H215:L215" si="214">$G215/100*B215</f>
        <v>0</v>
      </c>
      <c r="I215" s="145">
        <f t="shared" si="214"/>
        <v>0</v>
      </c>
      <c r="J215" s="145">
        <f t="shared" si="214"/>
        <v>0</v>
      </c>
      <c r="K215" s="145">
        <f t="shared" si="214"/>
        <v>0</v>
      </c>
      <c r="L215" s="162">
        <f t="shared" si="214"/>
        <v>0</v>
      </c>
      <c r="M215" s="158" t="s">
        <v>581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6" t="s">
        <v>735</v>
      </c>
      <c r="B216" s="145">
        <v>199.0</v>
      </c>
      <c r="C216" s="145">
        <v>11.7</v>
      </c>
      <c r="D216" s="145">
        <v>6.0</v>
      </c>
      <c r="E216" s="145">
        <v>26.5</v>
      </c>
      <c r="F216" s="162">
        <v>5.4</v>
      </c>
      <c r="G216" s="185"/>
      <c r="H216" s="145">
        <f t="shared" ref="H216:L216" si="215">$G216/100*B216</f>
        <v>0</v>
      </c>
      <c r="I216" s="145">
        <f t="shared" si="215"/>
        <v>0</v>
      </c>
      <c r="J216" s="145">
        <f t="shared" si="215"/>
        <v>0</v>
      </c>
      <c r="K216" s="145">
        <f t="shared" si="215"/>
        <v>0</v>
      </c>
      <c r="L216" s="162">
        <f t="shared" si="215"/>
        <v>0</v>
      </c>
      <c r="M216" s="158" t="s">
        <v>518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6" t="s">
        <v>736</v>
      </c>
      <c r="B217" s="145">
        <v>235.0</v>
      </c>
      <c r="C217" s="145">
        <v>4.2</v>
      </c>
      <c r="D217" s="145">
        <v>0.8</v>
      </c>
      <c r="E217" s="145">
        <v>50.3</v>
      </c>
      <c r="F217" s="162">
        <v>0.8</v>
      </c>
      <c r="G217" s="185"/>
      <c r="H217" s="145">
        <f t="shared" ref="H217:L217" si="216">$G217/100*B217</f>
        <v>0</v>
      </c>
      <c r="I217" s="145">
        <f t="shared" si="216"/>
        <v>0</v>
      </c>
      <c r="J217" s="145">
        <f t="shared" si="216"/>
        <v>0</v>
      </c>
      <c r="K217" s="145">
        <f t="shared" si="216"/>
        <v>0</v>
      </c>
      <c r="L217" s="162">
        <f t="shared" si="216"/>
        <v>0</v>
      </c>
      <c r="M217" s="158" t="s">
        <v>527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6" t="s">
        <v>737</v>
      </c>
      <c r="B218" s="145">
        <v>290.0</v>
      </c>
      <c r="C218" s="145">
        <v>0.0</v>
      </c>
      <c r="D218" s="145">
        <v>0.1</v>
      </c>
      <c r="E218" s="145">
        <v>74.7</v>
      </c>
      <c r="F218" s="162">
        <v>0.0</v>
      </c>
      <c r="G218" s="185"/>
      <c r="H218" s="145">
        <f t="shared" ref="H218:L218" si="217">$G218/100*B218</f>
        <v>0</v>
      </c>
      <c r="I218" s="145">
        <f t="shared" si="217"/>
        <v>0</v>
      </c>
      <c r="J218" s="145">
        <f t="shared" si="217"/>
        <v>0</v>
      </c>
      <c r="K218" s="145">
        <f t="shared" si="217"/>
        <v>0</v>
      </c>
      <c r="L218" s="162">
        <f t="shared" si="217"/>
        <v>0</v>
      </c>
      <c r="M218" s="158" t="s">
        <v>516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6" t="s">
        <v>738</v>
      </c>
      <c r="B219" s="145">
        <v>117.0</v>
      </c>
      <c r="C219" s="145">
        <v>19.4</v>
      </c>
      <c r="D219" s="145">
        <v>3.8</v>
      </c>
      <c r="E219" s="145">
        <v>0.0</v>
      </c>
      <c r="F219" s="162">
        <v>0.0</v>
      </c>
      <c r="G219" s="185"/>
      <c r="H219" s="145">
        <f t="shared" ref="H219:L219" si="218">$G219/100*B219</f>
        <v>0</v>
      </c>
      <c r="I219" s="145">
        <f t="shared" si="218"/>
        <v>0</v>
      </c>
      <c r="J219" s="145">
        <f t="shared" si="218"/>
        <v>0</v>
      </c>
      <c r="K219" s="145">
        <f t="shared" si="218"/>
        <v>0</v>
      </c>
      <c r="L219" s="162">
        <f t="shared" si="218"/>
        <v>0</v>
      </c>
      <c r="M219" s="158" t="s">
        <v>545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6" t="s">
        <v>739</v>
      </c>
      <c r="B220" s="145">
        <v>347.0</v>
      </c>
      <c r="C220" s="145">
        <v>23.9</v>
      </c>
      <c r="D220" s="145">
        <v>1.2</v>
      </c>
      <c r="E220" s="145">
        <v>62.6</v>
      </c>
      <c r="F220" s="162">
        <v>16.3</v>
      </c>
      <c r="G220" s="185"/>
      <c r="H220" s="145">
        <f t="shared" ref="H220:L220" si="219">$G220/100*B220</f>
        <v>0</v>
      </c>
      <c r="I220" s="145">
        <f t="shared" si="219"/>
        <v>0</v>
      </c>
      <c r="J220" s="145">
        <f t="shared" si="219"/>
        <v>0</v>
      </c>
      <c r="K220" s="145">
        <f t="shared" si="219"/>
        <v>0</v>
      </c>
      <c r="L220" s="162">
        <f t="shared" si="219"/>
        <v>0</v>
      </c>
      <c r="M220" s="158" t="s">
        <v>518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6" t="s">
        <v>740</v>
      </c>
      <c r="B221" s="145">
        <v>38.0</v>
      </c>
      <c r="C221" s="145">
        <v>1.5</v>
      </c>
      <c r="D221" s="145">
        <v>0.5</v>
      </c>
      <c r="E221" s="145">
        <v>6.9</v>
      </c>
      <c r="F221" s="162">
        <v>3.8</v>
      </c>
      <c r="G221" s="185"/>
      <c r="H221" s="145">
        <f t="shared" ref="H221:L221" si="220">$G221/100*B221</f>
        <v>0</v>
      </c>
      <c r="I221" s="145">
        <f t="shared" si="220"/>
        <v>0</v>
      </c>
      <c r="J221" s="145">
        <f t="shared" si="220"/>
        <v>0</v>
      </c>
      <c r="K221" s="145">
        <f t="shared" si="220"/>
        <v>0</v>
      </c>
      <c r="L221" s="162">
        <f t="shared" si="220"/>
        <v>0</v>
      </c>
      <c r="M221" s="158" t="s">
        <v>524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6" t="s">
        <v>741</v>
      </c>
      <c r="B222" s="145">
        <v>22.0</v>
      </c>
      <c r="C222" s="145">
        <v>2.5</v>
      </c>
      <c r="D222" s="145">
        <v>0.1</v>
      </c>
      <c r="E222" s="145">
        <v>4.3</v>
      </c>
      <c r="F222" s="162">
        <v>0.6</v>
      </c>
      <c r="G222" s="185"/>
      <c r="H222" s="145">
        <f t="shared" ref="H222:L222" si="221">$G222/100*B222</f>
        <v>0</v>
      </c>
      <c r="I222" s="145">
        <f t="shared" si="221"/>
        <v>0</v>
      </c>
      <c r="J222" s="145">
        <f t="shared" si="221"/>
        <v>0</v>
      </c>
      <c r="K222" s="145">
        <f t="shared" si="221"/>
        <v>0</v>
      </c>
      <c r="L222" s="162">
        <f t="shared" si="221"/>
        <v>0</v>
      </c>
      <c r="M222" s="158" t="s">
        <v>524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6" t="s">
        <v>742</v>
      </c>
      <c r="B223" s="145">
        <v>37.0</v>
      </c>
      <c r="C223" s="145">
        <v>2.7</v>
      </c>
      <c r="D223" s="145">
        <v>0.3</v>
      </c>
      <c r="E223" s="145">
        <v>7.8</v>
      </c>
      <c r="F223" s="162">
        <v>2.7</v>
      </c>
      <c r="G223" s="185"/>
      <c r="H223" s="145">
        <f t="shared" ref="H223:L223" si="222">$G223/100*B223</f>
        <v>0</v>
      </c>
      <c r="I223" s="145">
        <f t="shared" si="222"/>
        <v>0</v>
      </c>
      <c r="J223" s="145">
        <f t="shared" si="222"/>
        <v>0</v>
      </c>
      <c r="K223" s="145">
        <f t="shared" si="222"/>
        <v>0</v>
      </c>
      <c r="L223" s="162">
        <f t="shared" si="222"/>
        <v>0</v>
      </c>
      <c r="M223" s="158" t="s">
        <v>524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6" t="s">
        <v>743</v>
      </c>
      <c r="B224" s="145">
        <v>31.0</v>
      </c>
      <c r="C224" s="145">
        <v>1.9</v>
      </c>
      <c r="D224" s="145">
        <v>0.2</v>
      </c>
      <c r="E224" s="145">
        <v>7.0</v>
      </c>
      <c r="F224" s="162">
        <v>2.7</v>
      </c>
      <c r="G224" s="185"/>
      <c r="H224" s="145">
        <f t="shared" ref="H224:L224" si="223">$G224/100*B224</f>
        <v>0</v>
      </c>
      <c r="I224" s="145">
        <f t="shared" si="223"/>
        <v>0</v>
      </c>
      <c r="J224" s="145">
        <f t="shared" si="223"/>
        <v>0</v>
      </c>
      <c r="K224" s="145">
        <f t="shared" si="223"/>
        <v>0</v>
      </c>
      <c r="L224" s="162">
        <f t="shared" si="223"/>
        <v>0</v>
      </c>
      <c r="M224" s="158" t="s">
        <v>524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6" t="s">
        <v>744</v>
      </c>
      <c r="B225" s="145">
        <v>31.0</v>
      </c>
      <c r="C225" s="145">
        <v>3.1</v>
      </c>
      <c r="D225" s="145">
        <v>0.6</v>
      </c>
      <c r="E225" s="145">
        <v>5.1</v>
      </c>
      <c r="F225" s="162">
        <v>2.8</v>
      </c>
      <c r="G225" s="185"/>
      <c r="H225" s="145">
        <f t="shared" ref="H225:L225" si="224">$G225/100*B225</f>
        <v>0</v>
      </c>
      <c r="I225" s="145">
        <f t="shared" si="224"/>
        <v>0</v>
      </c>
      <c r="J225" s="145">
        <f t="shared" si="224"/>
        <v>0</v>
      </c>
      <c r="K225" s="145">
        <f t="shared" si="224"/>
        <v>0</v>
      </c>
      <c r="L225" s="162">
        <f t="shared" si="224"/>
        <v>0</v>
      </c>
      <c r="M225" s="158" t="s">
        <v>524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6" t="s">
        <v>745</v>
      </c>
      <c r="B226" s="145">
        <v>33.0</v>
      </c>
      <c r="C226" s="145">
        <v>3.3</v>
      </c>
      <c r="D226" s="145">
        <v>0.4</v>
      </c>
      <c r="E226" s="145">
        <v>6.1</v>
      </c>
      <c r="F226" s="162">
        <v>2.3</v>
      </c>
      <c r="G226" s="185"/>
      <c r="H226" s="145">
        <f t="shared" ref="H226:L226" si="225">$G226/100*B226</f>
        <v>0</v>
      </c>
      <c r="I226" s="145">
        <f t="shared" si="225"/>
        <v>0</v>
      </c>
      <c r="J226" s="145">
        <f t="shared" si="225"/>
        <v>0</v>
      </c>
      <c r="K226" s="145">
        <f t="shared" si="225"/>
        <v>0</v>
      </c>
      <c r="L226" s="162">
        <f t="shared" si="225"/>
        <v>0</v>
      </c>
      <c r="M226" s="158" t="s">
        <v>524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6" t="s">
        <v>746</v>
      </c>
      <c r="B227" s="145">
        <v>22.0</v>
      </c>
      <c r="C227" s="145">
        <v>2.1</v>
      </c>
      <c r="D227" s="145">
        <v>0.4</v>
      </c>
      <c r="E227" s="145">
        <v>3.9</v>
      </c>
      <c r="F227" s="162">
        <v>1.3</v>
      </c>
      <c r="G227" s="185"/>
      <c r="H227" s="145">
        <f t="shared" ref="H227:L227" si="226">$G227/100*B227</f>
        <v>0</v>
      </c>
      <c r="I227" s="145">
        <f t="shared" si="226"/>
        <v>0</v>
      </c>
      <c r="J227" s="145">
        <f t="shared" si="226"/>
        <v>0</v>
      </c>
      <c r="K227" s="145">
        <f t="shared" si="226"/>
        <v>0</v>
      </c>
      <c r="L227" s="162">
        <f t="shared" si="226"/>
        <v>0</v>
      </c>
      <c r="M227" s="158" t="s">
        <v>524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6" t="s">
        <v>747</v>
      </c>
      <c r="B228" s="145">
        <v>296.0</v>
      </c>
      <c r="C228" s="145">
        <v>9.6</v>
      </c>
      <c r="D228" s="145">
        <v>1.0</v>
      </c>
      <c r="E228" s="145">
        <v>75.4</v>
      </c>
      <c r="F228" s="162">
        <v>11.5</v>
      </c>
      <c r="G228" s="185"/>
      <c r="H228" s="145">
        <f t="shared" ref="H228:L228" si="227">$G228/100*B228</f>
        <v>0</v>
      </c>
      <c r="I228" s="145">
        <f t="shared" si="227"/>
        <v>0</v>
      </c>
      <c r="J228" s="145">
        <f t="shared" si="227"/>
        <v>0</v>
      </c>
      <c r="K228" s="145">
        <f t="shared" si="227"/>
        <v>0</v>
      </c>
      <c r="L228" s="162">
        <f t="shared" si="227"/>
        <v>0</v>
      </c>
      <c r="M228" s="158" t="s">
        <v>524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6" t="s">
        <v>748</v>
      </c>
      <c r="B229" s="145">
        <v>34.0</v>
      </c>
      <c r="C229" s="145">
        <v>2.2</v>
      </c>
      <c r="D229" s="145">
        <v>0.5</v>
      </c>
      <c r="E229" s="145">
        <v>68.0</v>
      </c>
      <c r="F229" s="162">
        <v>2.5</v>
      </c>
      <c r="G229" s="185"/>
      <c r="H229" s="145">
        <f t="shared" ref="H229:L229" si="228">$G229/100*B229</f>
        <v>0</v>
      </c>
      <c r="I229" s="145">
        <f t="shared" si="228"/>
        <v>0</v>
      </c>
      <c r="J229" s="145">
        <f t="shared" si="228"/>
        <v>0</v>
      </c>
      <c r="K229" s="145">
        <f t="shared" si="228"/>
        <v>0</v>
      </c>
      <c r="L229" s="162">
        <f t="shared" si="228"/>
        <v>0</v>
      </c>
      <c r="M229" s="158" t="s">
        <v>524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6" t="s">
        <v>749</v>
      </c>
      <c r="B230" s="145">
        <v>22.0</v>
      </c>
      <c r="C230" s="145">
        <v>3.1</v>
      </c>
      <c r="D230" s="145">
        <v>0.3</v>
      </c>
      <c r="E230" s="145">
        <v>3.3</v>
      </c>
      <c r="F230" s="162">
        <v>1.0</v>
      </c>
      <c r="G230" s="185"/>
      <c r="H230" s="145">
        <f t="shared" ref="H230:L230" si="229">$G230/100*B230</f>
        <v>0</v>
      </c>
      <c r="I230" s="145">
        <f t="shared" si="229"/>
        <v>0</v>
      </c>
      <c r="J230" s="145">
        <f t="shared" si="229"/>
        <v>0</v>
      </c>
      <c r="K230" s="145">
        <f t="shared" si="229"/>
        <v>0</v>
      </c>
      <c r="L230" s="162">
        <f t="shared" si="229"/>
        <v>0</v>
      </c>
      <c r="M230" s="158" t="s">
        <v>524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6" t="s">
        <v>750</v>
      </c>
      <c r="B231" s="145">
        <v>86.0</v>
      </c>
      <c r="C231" s="145">
        <v>11.9</v>
      </c>
      <c r="D231" s="145">
        <v>2.2</v>
      </c>
      <c r="E231" s="145">
        <v>3.7</v>
      </c>
      <c r="F231" s="162">
        <v>0.0</v>
      </c>
      <c r="G231" s="185"/>
      <c r="H231" s="145">
        <f t="shared" ref="H231:L231" si="230">$G231/100*B231</f>
        <v>0</v>
      </c>
      <c r="I231" s="145">
        <f t="shared" si="230"/>
        <v>0</v>
      </c>
      <c r="J231" s="145">
        <f t="shared" si="230"/>
        <v>0</v>
      </c>
      <c r="K231" s="145">
        <f t="shared" si="230"/>
        <v>0</v>
      </c>
      <c r="L231" s="162">
        <f t="shared" si="230"/>
        <v>0</v>
      </c>
      <c r="M231" s="158" t="s">
        <v>508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6" t="s">
        <v>751</v>
      </c>
      <c r="B232" s="145">
        <v>67.0</v>
      </c>
      <c r="C232" s="145">
        <v>4.4</v>
      </c>
      <c r="D232" s="145">
        <v>4.0</v>
      </c>
      <c r="E232" s="145">
        <v>3.6</v>
      </c>
      <c r="F232" s="162">
        <v>3.3</v>
      </c>
      <c r="G232" s="185"/>
      <c r="H232" s="145">
        <f t="shared" ref="H232:L232" si="231">$G232/100*B232</f>
        <v>0</v>
      </c>
      <c r="I232" s="145">
        <f t="shared" si="231"/>
        <v>0</v>
      </c>
      <c r="J232" s="145">
        <f t="shared" si="231"/>
        <v>0</v>
      </c>
      <c r="K232" s="145">
        <f t="shared" si="231"/>
        <v>0</v>
      </c>
      <c r="L232" s="162">
        <f t="shared" si="231"/>
        <v>0</v>
      </c>
      <c r="M232" s="158" t="s">
        <v>581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6" t="s">
        <v>752</v>
      </c>
      <c r="B233" s="145">
        <v>26.0</v>
      </c>
      <c r="C233" s="145">
        <v>2.7</v>
      </c>
      <c r="D233" s="145">
        <v>0.2</v>
      </c>
      <c r="E233" s="145">
        <v>4.9</v>
      </c>
      <c r="F233" s="162">
        <v>3.3</v>
      </c>
      <c r="G233" s="185"/>
      <c r="H233" s="145">
        <f t="shared" ref="H233:L233" si="232">$G233/100*B233</f>
        <v>0</v>
      </c>
      <c r="I233" s="145">
        <f t="shared" si="232"/>
        <v>0</v>
      </c>
      <c r="J233" s="145">
        <f t="shared" si="232"/>
        <v>0</v>
      </c>
      <c r="K233" s="145">
        <f t="shared" si="232"/>
        <v>0</v>
      </c>
      <c r="L233" s="162">
        <f t="shared" si="232"/>
        <v>0</v>
      </c>
      <c r="M233" s="158" t="s">
        <v>524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6" t="s">
        <v>753</v>
      </c>
      <c r="B234" s="145">
        <v>109.0</v>
      </c>
      <c r="C234" s="145">
        <v>20.6</v>
      </c>
      <c r="D234" s="145">
        <v>2.3</v>
      </c>
      <c r="E234" s="145">
        <v>0.0</v>
      </c>
      <c r="F234" s="162">
        <v>0.0</v>
      </c>
      <c r="G234" s="185"/>
      <c r="H234" s="145">
        <f t="shared" ref="H234:L234" si="233">$G234/100*B234</f>
        <v>0</v>
      </c>
      <c r="I234" s="145">
        <f t="shared" si="233"/>
        <v>0</v>
      </c>
      <c r="J234" s="145">
        <f t="shared" si="233"/>
        <v>0</v>
      </c>
      <c r="K234" s="145">
        <f t="shared" si="233"/>
        <v>0</v>
      </c>
      <c r="L234" s="162">
        <f t="shared" si="233"/>
        <v>0</v>
      </c>
      <c r="M234" s="158" t="s">
        <v>547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6" t="s">
        <v>754</v>
      </c>
      <c r="B235" s="145">
        <v>212.0</v>
      </c>
      <c r="C235" s="145">
        <v>17.7</v>
      </c>
      <c r="D235" s="145">
        <v>5.4</v>
      </c>
      <c r="E235" s="145">
        <v>14.4</v>
      </c>
      <c r="F235" s="162">
        <v>5.4</v>
      </c>
      <c r="G235" s="185"/>
      <c r="H235" s="145">
        <f t="shared" ref="H235:L235" si="234">$G235/100*B235</f>
        <v>0</v>
      </c>
      <c r="I235" s="145">
        <f t="shared" si="234"/>
        <v>0</v>
      </c>
      <c r="J235" s="145">
        <f t="shared" si="234"/>
        <v>0</v>
      </c>
      <c r="K235" s="145">
        <f t="shared" si="234"/>
        <v>0</v>
      </c>
      <c r="L235" s="162">
        <f t="shared" si="234"/>
        <v>0</v>
      </c>
      <c r="M235" s="158" t="s">
        <v>518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6" t="s">
        <v>755</v>
      </c>
      <c r="B236" s="145">
        <v>337.0</v>
      </c>
      <c r="C236" s="145">
        <v>22.3</v>
      </c>
      <c r="D236" s="145">
        <v>1.5</v>
      </c>
      <c r="E236" s="145">
        <v>60.8</v>
      </c>
      <c r="F236" s="162">
        <v>24.4</v>
      </c>
      <c r="G236" s="185"/>
      <c r="H236" s="145">
        <f t="shared" ref="H236:L236" si="235">$G236/100*B236</f>
        <v>0</v>
      </c>
      <c r="I236" s="145">
        <f t="shared" si="235"/>
        <v>0</v>
      </c>
      <c r="J236" s="145">
        <f t="shared" si="235"/>
        <v>0</v>
      </c>
      <c r="K236" s="145">
        <f t="shared" si="235"/>
        <v>0</v>
      </c>
      <c r="L236" s="162">
        <f t="shared" si="235"/>
        <v>0</v>
      </c>
      <c r="M236" s="158" t="s">
        <v>518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6" t="s">
        <v>756</v>
      </c>
      <c r="B237" s="145">
        <v>44.0</v>
      </c>
      <c r="C237" s="145">
        <v>1.1</v>
      </c>
      <c r="D237" s="145">
        <v>0.3</v>
      </c>
      <c r="E237" s="145">
        <v>10.6</v>
      </c>
      <c r="F237" s="162">
        <v>1.7</v>
      </c>
      <c r="G237" s="185"/>
      <c r="H237" s="145">
        <f t="shared" ref="H237:L237" si="236">$G237/100*B237</f>
        <v>0</v>
      </c>
      <c r="I237" s="145">
        <f t="shared" si="236"/>
        <v>0</v>
      </c>
      <c r="J237" s="145">
        <f t="shared" si="236"/>
        <v>0</v>
      </c>
      <c r="K237" s="145">
        <f t="shared" si="236"/>
        <v>0</v>
      </c>
      <c r="L237" s="162">
        <f t="shared" si="236"/>
        <v>0</v>
      </c>
      <c r="M237" s="158" t="s">
        <v>510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6" t="s">
        <v>757</v>
      </c>
      <c r="B238" s="145">
        <v>436.0</v>
      </c>
      <c r="C238" s="145">
        <v>10.5</v>
      </c>
      <c r="D238" s="145">
        <v>15.6</v>
      </c>
      <c r="E238" s="145">
        <v>63.4</v>
      </c>
      <c r="F238" s="162">
        <v>2.3</v>
      </c>
      <c r="G238" s="185"/>
      <c r="H238" s="145">
        <f t="shared" ref="H238:L238" si="237">$G238/100*B238</f>
        <v>0</v>
      </c>
      <c r="I238" s="145">
        <f t="shared" si="237"/>
        <v>0</v>
      </c>
      <c r="J238" s="145">
        <f t="shared" si="237"/>
        <v>0</v>
      </c>
      <c r="K238" s="145">
        <f t="shared" si="237"/>
        <v>0</v>
      </c>
      <c r="L238" s="162">
        <f t="shared" si="237"/>
        <v>0</v>
      </c>
      <c r="M238" s="158" t="s">
        <v>527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6" t="s">
        <v>758</v>
      </c>
      <c r="B239" s="145">
        <v>338.0</v>
      </c>
      <c r="C239" s="145">
        <v>14.4</v>
      </c>
      <c r="D239" s="145">
        <v>0.7</v>
      </c>
      <c r="E239" s="145">
        <v>74.6</v>
      </c>
      <c r="F239" s="162">
        <v>0.0</v>
      </c>
      <c r="G239" s="185"/>
      <c r="H239" s="145">
        <f t="shared" ref="H239:L239" si="238">$G239/100*B239</f>
        <v>0</v>
      </c>
      <c r="I239" s="145">
        <f t="shared" si="238"/>
        <v>0</v>
      </c>
      <c r="J239" s="145">
        <f t="shared" si="238"/>
        <v>0</v>
      </c>
      <c r="K239" s="145">
        <f t="shared" si="238"/>
        <v>0</v>
      </c>
      <c r="L239" s="162">
        <f t="shared" si="238"/>
        <v>0</v>
      </c>
      <c r="M239" s="158" t="s">
        <v>527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6" t="s">
        <v>759</v>
      </c>
      <c r="B240" s="145">
        <v>356.0</v>
      </c>
      <c r="C240" s="145">
        <v>11.4</v>
      </c>
      <c r="D240" s="145">
        <v>0.8</v>
      </c>
      <c r="E240" s="145">
        <v>74.1</v>
      </c>
      <c r="F240" s="162">
        <v>4.3</v>
      </c>
      <c r="G240" s="185"/>
      <c r="H240" s="145">
        <f t="shared" ref="H240:L240" si="239">$G240/100*B240</f>
        <v>0</v>
      </c>
      <c r="I240" s="145">
        <f t="shared" si="239"/>
        <v>0</v>
      </c>
      <c r="J240" s="145">
        <f t="shared" si="239"/>
        <v>0</v>
      </c>
      <c r="K240" s="145">
        <f t="shared" si="239"/>
        <v>0</v>
      </c>
      <c r="L240" s="162">
        <f t="shared" si="239"/>
        <v>0</v>
      </c>
      <c r="M240" s="158" t="s">
        <v>527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6" t="s">
        <v>760</v>
      </c>
      <c r="B241" s="145">
        <v>270.0</v>
      </c>
      <c r="C241" s="145">
        <v>6.1</v>
      </c>
      <c r="D241" s="145">
        <v>0.6</v>
      </c>
      <c r="E241" s="145">
        <v>56.8</v>
      </c>
      <c r="F241" s="162">
        <v>1.2</v>
      </c>
      <c r="G241" s="185"/>
      <c r="H241" s="145">
        <f t="shared" ref="H241:L241" si="240">$G241/100*B241</f>
        <v>0</v>
      </c>
      <c r="I241" s="145">
        <f t="shared" si="240"/>
        <v>0</v>
      </c>
      <c r="J241" s="145">
        <f t="shared" si="240"/>
        <v>0</v>
      </c>
      <c r="K241" s="145">
        <f t="shared" si="240"/>
        <v>0</v>
      </c>
      <c r="L241" s="162">
        <f t="shared" si="240"/>
        <v>0</v>
      </c>
      <c r="M241" s="158" t="s">
        <v>527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6" t="s">
        <v>761</v>
      </c>
      <c r="B242" s="145">
        <v>35.0</v>
      </c>
      <c r="C242" s="145">
        <v>5.8</v>
      </c>
      <c r="D242" s="145">
        <v>0.3</v>
      </c>
      <c r="E242" s="145">
        <v>5.1</v>
      </c>
      <c r="F242" s="162">
        <v>0.3</v>
      </c>
      <c r="G242" s="185"/>
      <c r="H242" s="145">
        <f t="shared" ref="H242:L242" si="241">$G242/100*B242</f>
        <v>0</v>
      </c>
      <c r="I242" s="145">
        <f t="shared" si="241"/>
        <v>0</v>
      </c>
      <c r="J242" s="145">
        <f t="shared" si="241"/>
        <v>0</v>
      </c>
      <c r="K242" s="145">
        <f t="shared" si="241"/>
        <v>0</v>
      </c>
      <c r="L242" s="162">
        <f t="shared" si="241"/>
        <v>0</v>
      </c>
      <c r="M242" s="158" t="s">
        <v>514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6" t="s">
        <v>762</v>
      </c>
      <c r="B243" s="145">
        <v>380.0</v>
      </c>
      <c r="C243" s="145">
        <v>13.7</v>
      </c>
      <c r="D243" s="145">
        <v>5.7</v>
      </c>
      <c r="E243" s="145">
        <v>69.1</v>
      </c>
      <c r="F243" s="162">
        <v>9.4</v>
      </c>
      <c r="G243" s="185"/>
      <c r="H243" s="145">
        <f t="shared" ref="H243:L243" si="242">$G243/100*B243</f>
        <v>0</v>
      </c>
      <c r="I243" s="145">
        <f t="shared" si="242"/>
        <v>0</v>
      </c>
      <c r="J243" s="145">
        <f t="shared" si="242"/>
        <v>0</v>
      </c>
      <c r="K243" s="145">
        <f t="shared" si="242"/>
        <v>0</v>
      </c>
      <c r="L243" s="162">
        <f t="shared" si="242"/>
        <v>0</v>
      </c>
      <c r="M243" s="158" t="s">
        <v>527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6" t="s">
        <v>763</v>
      </c>
      <c r="B244" s="145">
        <v>389.0</v>
      </c>
      <c r="C244" s="145">
        <v>16.9</v>
      </c>
      <c r="D244" s="145">
        <v>6.9</v>
      </c>
      <c r="E244" s="145">
        <v>66.3</v>
      </c>
      <c r="F244" s="162">
        <v>10.6</v>
      </c>
      <c r="G244" s="185"/>
      <c r="H244" s="145">
        <f t="shared" ref="H244:L244" si="243">$G244/100*B244</f>
        <v>0</v>
      </c>
      <c r="I244" s="145">
        <f t="shared" si="243"/>
        <v>0</v>
      </c>
      <c r="J244" s="145">
        <f t="shared" si="243"/>
        <v>0</v>
      </c>
      <c r="K244" s="145">
        <f t="shared" si="243"/>
        <v>0</v>
      </c>
      <c r="L244" s="162">
        <f t="shared" si="243"/>
        <v>0</v>
      </c>
      <c r="M244" s="158" t="s">
        <v>527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6" t="s">
        <v>764</v>
      </c>
      <c r="B245" s="145">
        <v>82.0</v>
      </c>
      <c r="C245" s="145">
        <v>14.9</v>
      </c>
      <c r="D245" s="145">
        <v>1.0</v>
      </c>
      <c r="E245" s="145">
        <v>1.6</v>
      </c>
      <c r="F245" s="162">
        <v>0.0</v>
      </c>
      <c r="G245" s="185"/>
      <c r="H245" s="145">
        <f t="shared" ref="H245:L245" si="244">$G245/100*B245</f>
        <v>0</v>
      </c>
      <c r="I245" s="145">
        <f t="shared" si="244"/>
        <v>0</v>
      </c>
      <c r="J245" s="145">
        <f t="shared" si="244"/>
        <v>0</v>
      </c>
      <c r="K245" s="145">
        <f t="shared" si="244"/>
        <v>0</v>
      </c>
      <c r="L245" s="162">
        <f t="shared" si="244"/>
        <v>0</v>
      </c>
      <c r="M245" s="158" t="s">
        <v>508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6" t="s">
        <v>765</v>
      </c>
      <c r="B246" s="145">
        <v>77.0</v>
      </c>
      <c r="C246" s="145">
        <v>3.2</v>
      </c>
      <c r="D246" s="145">
        <v>1.7</v>
      </c>
      <c r="E246" s="145">
        <v>12.5</v>
      </c>
      <c r="F246" s="162">
        <v>0.0</v>
      </c>
      <c r="G246" s="185"/>
      <c r="H246" s="145">
        <f t="shared" ref="H246:L246" si="245">$G246/100*B246</f>
        <v>0</v>
      </c>
      <c r="I246" s="145">
        <f t="shared" si="245"/>
        <v>0</v>
      </c>
      <c r="J246" s="145">
        <f t="shared" si="245"/>
        <v>0</v>
      </c>
      <c r="K246" s="145">
        <f t="shared" si="245"/>
        <v>0</v>
      </c>
      <c r="L246" s="162">
        <f t="shared" si="245"/>
        <v>0</v>
      </c>
      <c r="M246" s="158" t="s">
        <v>518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6" t="s">
        <v>766</v>
      </c>
      <c r="B247" s="145">
        <v>31.0</v>
      </c>
      <c r="C247" s="145">
        <v>2.0</v>
      </c>
      <c r="D247" s="145">
        <v>0.1</v>
      </c>
      <c r="E247" s="145">
        <v>7.0</v>
      </c>
      <c r="F247" s="162">
        <v>3.2</v>
      </c>
      <c r="G247" s="185"/>
      <c r="H247" s="145">
        <f t="shared" ref="H247:L247" si="246">$G247/100*B247</f>
        <v>0</v>
      </c>
      <c r="I247" s="145">
        <f t="shared" si="246"/>
        <v>0</v>
      </c>
      <c r="J247" s="145">
        <f t="shared" si="246"/>
        <v>0</v>
      </c>
      <c r="K247" s="145">
        <f t="shared" si="246"/>
        <v>0</v>
      </c>
      <c r="L247" s="162">
        <f t="shared" si="246"/>
        <v>0</v>
      </c>
      <c r="M247" s="158" t="s">
        <v>524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6" t="s">
        <v>767</v>
      </c>
      <c r="B248" s="145">
        <v>115.0</v>
      </c>
      <c r="C248" s="145">
        <v>0.8</v>
      </c>
      <c r="D248" s="145">
        <v>10.7</v>
      </c>
      <c r="E248" s="145">
        <v>6.3</v>
      </c>
      <c r="F248" s="162">
        <v>3.2</v>
      </c>
      <c r="G248" s="185"/>
      <c r="H248" s="145">
        <f t="shared" ref="H248:L248" si="247">$G248/100*B248</f>
        <v>0</v>
      </c>
      <c r="I248" s="145">
        <f t="shared" si="247"/>
        <v>0</v>
      </c>
      <c r="J248" s="145">
        <f t="shared" si="247"/>
        <v>0</v>
      </c>
      <c r="K248" s="145">
        <f t="shared" si="247"/>
        <v>0</v>
      </c>
      <c r="L248" s="162">
        <f t="shared" si="247"/>
        <v>0</v>
      </c>
      <c r="M248" s="158" t="s">
        <v>510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6" t="s">
        <v>768</v>
      </c>
      <c r="B249" s="145">
        <v>884.0</v>
      </c>
      <c r="C249" s="145">
        <v>0.0</v>
      </c>
      <c r="D249" s="145">
        <v>100.0</v>
      </c>
      <c r="E249" s="145">
        <v>0.0</v>
      </c>
      <c r="F249" s="162">
        <v>0.0</v>
      </c>
      <c r="G249" s="185"/>
      <c r="H249" s="145">
        <f t="shared" ref="H249:L249" si="248">$G249/100*B249</f>
        <v>0</v>
      </c>
      <c r="I249" s="145">
        <f t="shared" si="248"/>
        <v>0</v>
      </c>
      <c r="J249" s="145">
        <f t="shared" si="248"/>
        <v>0</v>
      </c>
      <c r="K249" s="145">
        <f t="shared" si="248"/>
        <v>0</v>
      </c>
      <c r="L249" s="162">
        <f t="shared" si="248"/>
        <v>0</v>
      </c>
      <c r="M249" s="158" t="s">
        <v>538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6" t="s">
        <v>769</v>
      </c>
      <c r="B250" s="145">
        <v>40.0</v>
      </c>
      <c r="C250" s="145">
        <v>1.1</v>
      </c>
      <c r="D250" s="145">
        <v>0.1</v>
      </c>
      <c r="E250" s="145">
        <v>9.3</v>
      </c>
      <c r="F250" s="162">
        <v>1.7</v>
      </c>
      <c r="G250" s="185"/>
      <c r="H250" s="145">
        <f t="shared" ref="H250:L250" si="249">$G250/100*B250</f>
        <v>0</v>
      </c>
      <c r="I250" s="145">
        <f t="shared" si="249"/>
        <v>0</v>
      </c>
      <c r="J250" s="145">
        <f t="shared" si="249"/>
        <v>0</v>
      </c>
      <c r="K250" s="145">
        <f t="shared" si="249"/>
        <v>0</v>
      </c>
      <c r="L250" s="162">
        <f t="shared" si="249"/>
        <v>0</v>
      </c>
      <c r="M250" s="158" t="s">
        <v>524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6" t="s">
        <v>770</v>
      </c>
      <c r="B251" s="145">
        <v>46.0</v>
      </c>
      <c r="C251" s="145">
        <v>0.7</v>
      </c>
      <c r="D251" s="145">
        <v>0.2</v>
      </c>
      <c r="E251" s="145">
        <v>11.5</v>
      </c>
      <c r="F251" s="162">
        <v>2.4</v>
      </c>
      <c r="G251" s="185"/>
      <c r="H251" s="145">
        <f t="shared" ref="H251:L251" si="250">$G251/100*B251</f>
        <v>0</v>
      </c>
      <c r="I251" s="145">
        <f t="shared" si="250"/>
        <v>0</v>
      </c>
      <c r="J251" s="145">
        <f t="shared" si="250"/>
        <v>0</v>
      </c>
      <c r="K251" s="145">
        <f t="shared" si="250"/>
        <v>0</v>
      </c>
      <c r="L251" s="162">
        <f t="shared" si="250"/>
        <v>0</v>
      </c>
      <c r="M251" s="158" t="s">
        <v>510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6" t="s">
        <v>771</v>
      </c>
      <c r="B252" s="145">
        <v>51.0</v>
      </c>
      <c r="C252" s="145">
        <v>5.7</v>
      </c>
      <c r="D252" s="145">
        <v>1.7</v>
      </c>
      <c r="E252" s="145">
        <v>2.7</v>
      </c>
      <c r="F252" s="162">
        <v>0.0</v>
      </c>
      <c r="G252" s="185"/>
      <c r="H252" s="145">
        <f t="shared" ref="H252:L252" si="251">$G252/100*B252</f>
        <v>0</v>
      </c>
      <c r="I252" s="145">
        <f t="shared" si="251"/>
        <v>0</v>
      </c>
      <c r="J252" s="145">
        <f t="shared" si="251"/>
        <v>0</v>
      </c>
      <c r="K252" s="145">
        <f t="shared" si="251"/>
        <v>0</v>
      </c>
      <c r="L252" s="162">
        <f t="shared" si="251"/>
        <v>0</v>
      </c>
      <c r="M252" s="158" t="s">
        <v>508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6" t="s">
        <v>772</v>
      </c>
      <c r="B253" s="145">
        <v>884.0</v>
      </c>
      <c r="C253" s="145">
        <v>0.0</v>
      </c>
      <c r="D253" s="145">
        <v>100.0</v>
      </c>
      <c r="E253" s="145">
        <v>0.0</v>
      </c>
      <c r="F253" s="162">
        <v>0.0</v>
      </c>
      <c r="G253" s="185"/>
      <c r="H253" s="145">
        <f t="shared" ref="H253:L253" si="252">$G253/100*B253</f>
        <v>0</v>
      </c>
      <c r="I253" s="145">
        <f t="shared" si="252"/>
        <v>0</v>
      </c>
      <c r="J253" s="145">
        <f t="shared" si="252"/>
        <v>0</v>
      </c>
      <c r="K253" s="145">
        <f t="shared" si="252"/>
        <v>0</v>
      </c>
      <c r="L253" s="162">
        <f t="shared" si="252"/>
        <v>0</v>
      </c>
      <c r="M253" s="158" t="s">
        <v>538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6" t="s">
        <v>773</v>
      </c>
      <c r="B254" s="145">
        <v>43.0</v>
      </c>
      <c r="C254" s="145">
        <v>0.5</v>
      </c>
      <c r="D254" s="145">
        <v>0.3</v>
      </c>
      <c r="E254" s="145">
        <v>10.8</v>
      </c>
      <c r="F254" s="162">
        <v>1.7</v>
      </c>
      <c r="G254" s="185"/>
      <c r="H254" s="145">
        <f t="shared" ref="H254:L254" si="253">$G254/100*B254</f>
        <v>0</v>
      </c>
      <c r="I254" s="145">
        <f t="shared" si="253"/>
        <v>0</v>
      </c>
      <c r="J254" s="145">
        <f t="shared" si="253"/>
        <v>0</v>
      </c>
      <c r="K254" s="145">
        <f t="shared" si="253"/>
        <v>0</v>
      </c>
      <c r="L254" s="162">
        <f t="shared" si="253"/>
        <v>0</v>
      </c>
      <c r="M254" s="158" t="s">
        <v>510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6" t="s">
        <v>774</v>
      </c>
      <c r="B255" s="145">
        <v>36.0</v>
      </c>
      <c r="C255" s="145">
        <v>3.0</v>
      </c>
      <c r="D255" s="145">
        <v>0.8</v>
      </c>
      <c r="E255" s="145">
        <v>6.3</v>
      </c>
      <c r="F255" s="162">
        <v>3.3</v>
      </c>
      <c r="G255" s="185"/>
      <c r="H255" s="145">
        <f t="shared" ref="H255:L255" si="254">$G255/100*B255</f>
        <v>0</v>
      </c>
      <c r="I255" s="145">
        <f t="shared" si="254"/>
        <v>0</v>
      </c>
      <c r="J255" s="145">
        <f t="shared" si="254"/>
        <v>0</v>
      </c>
      <c r="K255" s="145">
        <f t="shared" si="254"/>
        <v>0</v>
      </c>
      <c r="L255" s="162">
        <f t="shared" si="254"/>
        <v>0</v>
      </c>
      <c r="M255" s="158" t="s">
        <v>524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6" t="s">
        <v>775</v>
      </c>
      <c r="B256" s="145">
        <v>75.0</v>
      </c>
      <c r="C256" s="145">
        <v>1.2</v>
      </c>
      <c r="D256" s="145">
        <v>0.3</v>
      </c>
      <c r="E256" s="145">
        <v>18.0</v>
      </c>
      <c r="F256" s="162">
        <v>4.9</v>
      </c>
      <c r="G256" s="185"/>
      <c r="H256" s="145">
        <f t="shared" ref="H256:L256" si="255">$G256/100*B256</f>
        <v>0</v>
      </c>
      <c r="I256" s="145">
        <f t="shared" si="255"/>
        <v>0</v>
      </c>
      <c r="J256" s="145">
        <f t="shared" si="255"/>
        <v>0</v>
      </c>
      <c r="K256" s="145">
        <f t="shared" si="255"/>
        <v>0</v>
      </c>
      <c r="L256" s="162">
        <f t="shared" si="255"/>
        <v>0</v>
      </c>
      <c r="M256" s="158" t="s">
        <v>524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6" t="s">
        <v>776</v>
      </c>
      <c r="B257" s="145">
        <v>39.0</v>
      </c>
      <c r="C257" s="145">
        <v>0.9</v>
      </c>
      <c r="D257" s="145">
        <v>0.3</v>
      </c>
      <c r="E257" s="145">
        <v>9.5</v>
      </c>
      <c r="F257" s="162">
        <v>1.5</v>
      </c>
      <c r="G257" s="185"/>
      <c r="H257" s="145">
        <f t="shared" ref="H257:L257" si="256">$G257/100*B257</f>
        <v>0</v>
      </c>
      <c r="I257" s="145">
        <f t="shared" si="256"/>
        <v>0</v>
      </c>
      <c r="J257" s="145">
        <f t="shared" si="256"/>
        <v>0</v>
      </c>
      <c r="K257" s="145">
        <f t="shared" si="256"/>
        <v>0</v>
      </c>
      <c r="L257" s="162">
        <f t="shared" si="256"/>
        <v>0</v>
      </c>
      <c r="M257" s="158" t="s">
        <v>510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6" t="s">
        <v>777</v>
      </c>
      <c r="B258" s="145">
        <v>567.0</v>
      </c>
      <c r="C258" s="145">
        <v>25.8</v>
      </c>
      <c r="D258" s="145">
        <v>49.2</v>
      </c>
      <c r="E258" s="145">
        <v>16.1</v>
      </c>
      <c r="F258" s="162">
        <v>8.5</v>
      </c>
      <c r="G258" s="185"/>
      <c r="H258" s="145">
        <f t="shared" ref="H258:L258" si="257">$G258/100*B258</f>
        <v>0</v>
      </c>
      <c r="I258" s="145">
        <f t="shared" si="257"/>
        <v>0</v>
      </c>
      <c r="J258" s="145">
        <f t="shared" si="257"/>
        <v>0</v>
      </c>
      <c r="K258" s="145">
        <f t="shared" si="257"/>
        <v>0</v>
      </c>
      <c r="L258" s="162">
        <f t="shared" si="257"/>
        <v>0</v>
      </c>
      <c r="M258" s="158" t="s">
        <v>512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6" t="s">
        <v>778</v>
      </c>
      <c r="B259" s="145">
        <v>589.0</v>
      </c>
      <c r="C259" s="145">
        <v>24.1</v>
      </c>
      <c r="D259" s="145">
        <v>50.0</v>
      </c>
      <c r="E259" s="145">
        <v>21.6</v>
      </c>
      <c r="F259" s="162">
        <v>8.0</v>
      </c>
      <c r="G259" s="185"/>
      <c r="H259" s="145">
        <f t="shared" ref="H259:L259" si="258">$G259/100*B259</f>
        <v>0</v>
      </c>
      <c r="I259" s="145">
        <f t="shared" si="258"/>
        <v>0</v>
      </c>
      <c r="J259" s="145">
        <f t="shared" si="258"/>
        <v>0</v>
      </c>
      <c r="K259" s="145">
        <f t="shared" si="258"/>
        <v>0</v>
      </c>
      <c r="L259" s="162">
        <f t="shared" si="258"/>
        <v>0</v>
      </c>
      <c r="M259" s="158" t="s">
        <v>512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6" t="s">
        <v>779</v>
      </c>
      <c r="B260" s="145">
        <v>58.0</v>
      </c>
      <c r="C260" s="145">
        <v>0.4</v>
      </c>
      <c r="D260" s="145">
        <v>0.1</v>
      </c>
      <c r="E260" s="145">
        <v>15.5</v>
      </c>
      <c r="F260" s="162">
        <v>3.1</v>
      </c>
      <c r="G260" s="185"/>
      <c r="H260" s="145">
        <f t="shared" ref="H260:L260" si="259">$G260/100*B260</f>
        <v>0</v>
      </c>
      <c r="I260" s="145">
        <f t="shared" si="259"/>
        <v>0</v>
      </c>
      <c r="J260" s="145">
        <f t="shared" si="259"/>
        <v>0</v>
      </c>
      <c r="K260" s="145">
        <f t="shared" si="259"/>
        <v>0</v>
      </c>
      <c r="L260" s="162">
        <f t="shared" si="259"/>
        <v>0</v>
      </c>
      <c r="M260" s="158" t="s">
        <v>510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6" t="s">
        <v>780</v>
      </c>
      <c r="B261" s="145">
        <v>336.0</v>
      </c>
      <c r="C261" s="145">
        <v>23.5</v>
      </c>
      <c r="D261" s="145">
        <v>1.3</v>
      </c>
      <c r="E261" s="145">
        <v>60.0</v>
      </c>
      <c r="F261" s="162">
        <v>10.6</v>
      </c>
      <c r="G261" s="185"/>
      <c r="H261" s="145">
        <f t="shared" ref="H261:L261" si="260">$G261/100*B261</f>
        <v>0</v>
      </c>
      <c r="I261" s="145">
        <f t="shared" si="260"/>
        <v>0</v>
      </c>
      <c r="J261" s="145">
        <f t="shared" si="260"/>
        <v>0</v>
      </c>
      <c r="K261" s="145">
        <f t="shared" si="260"/>
        <v>0</v>
      </c>
      <c r="L261" s="162">
        <f t="shared" si="260"/>
        <v>0</v>
      </c>
      <c r="M261" s="158" t="s">
        <v>518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6" t="s">
        <v>781</v>
      </c>
      <c r="B262" s="145">
        <v>42.0</v>
      </c>
      <c r="C262" s="145">
        <v>2.8</v>
      </c>
      <c r="D262" s="145">
        <v>0.2</v>
      </c>
      <c r="E262" s="145">
        <v>7.6</v>
      </c>
      <c r="F262" s="162">
        <v>2.6</v>
      </c>
      <c r="G262" s="185"/>
      <c r="H262" s="145">
        <f t="shared" ref="H262:L262" si="261">$G262/100*B262</f>
        <v>0</v>
      </c>
      <c r="I262" s="145">
        <f t="shared" si="261"/>
        <v>0</v>
      </c>
      <c r="J262" s="145">
        <f t="shared" si="261"/>
        <v>0</v>
      </c>
      <c r="K262" s="145">
        <f t="shared" si="261"/>
        <v>0</v>
      </c>
      <c r="L262" s="162">
        <f t="shared" si="261"/>
        <v>0</v>
      </c>
      <c r="M262" s="158" t="s">
        <v>524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6" t="s">
        <v>782</v>
      </c>
      <c r="B263" s="145">
        <v>81.0</v>
      </c>
      <c r="C263" s="145">
        <v>5.4</v>
      </c>
      <c r="D263" s="145">
        <v>0.4</v>
      </c>
      <c r="E263" s="145">
        <v>14.5</v>
      </c>
      <c r="F263" s="162">
        <v>5.1</v>
      </c>
      <c r="G263" s="185"/>
      <c r="H263" s="145">
        <f t="shared" ref="H263:L263" si="262">$G263/100*B263</f>
        <v>0</v>
      </c>
      <c r="I263" s="145">
        <f t="shared" si="262"/>
        <v>0</v>
      </c>
      <c r="J263" s="145">
        <f t="shared" si="262"/>
        <v>0</v>
      </c>
      <c r="K263" s="145">
        <f t="shared" si="262"/>
        <v>0</v>
      </c>
      <c r="L263" s="162">
        <f t="shared" si="262"/>
        <v>0</v>
      </c>
      <c r="M263" s="158" t="s">
        <v>524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6" t="s">
        <v>783</v>
      </c>
      <c r="B264" s="145">
        <v>341.0</v>
      </c>
      <c r="C264" s="145">
        <v>24.6</v>
      </c>
      <c r="D264" s="145">
        <v>1.2</v>
      </c>
      <c r="E264" s="145">
        <v>60.4</v>
      </c>
      <c r="F264" s="162">
        <v>25.5</v>
      </c>
      <c r="G264" s="185"/>
      <c r="H264" s="145">
        <f t="shared" ref="H264:L264" si="263">$G264/100*B264</f>
        <v>0</v>
      </c>
      <c r="I264" s="145">
        <f t="shared" si="263"/>
        <v>0</v>
      </c>
      <c r="J264" s="145">
        <f t="shared" si="263"/>
        <v>0</v>
      </c>
      <c r="K264" s="145">
        <f t="shared" si="263"/>
        <v>0</v>
      </c>
      <c r="L264" s="162">
        <f t="shared" si="263"/>
        <v>0</v>
      </c>
      <c r="M264" s="158" t="s">
        <v>518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6" t="s">
        <v>784</v>
      </c>
      <c r="B265" s="145">
        <v>691.0</v>
      </c>
      <c r="C265" s="145">
        <v>9.1</v>
      </c>
      <c r="D265" s="145">
        <v>71.8</v>
      </c>
      <c r="E265" s="145">
        <v>13.9</v>
      </c>
      <c r="F265" s="162">
        <v>9.6</v>
      </c>
      <c r="G265" s="185"/>
      <c r="H265" s="145">
        <f t="shared" ref="H265:L265" si="264">$G265/100*B265</f>
        <v>0</v>
      </c>
      <c r="I265" s="145">
        <f t="shared" si="264"/>
        <v>0</v>
      </c>
      <c r="J265" s="145">
        <f t="shared" si="264"/>
        <v>0</v>
      </c>
      <c r="K265" s="145">
        <f t="shared" si="264"/>
        <v>0</v>
      </c>
      <c r="L265" s="162">
        <f t="shared" si="264"/>
        <v>0</v>
      </c>
      <c r="M265" s="158" t="s">
        <v>512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6" t="s">
        <v>785</v>
      </c>
      <c r="B266" s="145">
        <v>251.0</v>
      </c>
      <c r="C266" s="145">
        <v>10.4</v>
      </c>
      <c r="D266" s="145">
        <v>3.3</v>
      </c>
      <c r="E266" s="145">
        <v>64.0</v>
      </c>
      <c r="F266" s="162">
        <v>25.3</v>
      </c>
      <c r="G266" s="185"/>
      <c r="H266" s="145">
        <f t="shared" ref="H266:L266" si="265">$G266/100*B266</f>
        <v>0</v>
      </c>
      <c r="I266" s="145">
        <f t="shared" si="265"/>
        <v>0</v>
      </c>
      <c r="J266" s="145">
        <f t="shared" si="265"/>
        <v>0</v>
      </c>
      <c r="K266" s="145">
        <f t="shared" si="265"/>
        <v>0</v>
      </c>
      <c r="L266" s="162">
        <f t="shared" si="265"/>
        <v>0</v>
      </c>
      <c r="M266" s="158" t="s">
        <v>581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6" t="s">
        <v>786</v>
      </c>
      <c r="B267" s="145">
        <v>318.0</v>
      </c>
      <c r="C267" s="145">
        <v>12.0</v>
      </c>
      <c r="D267" s="145">
        <v>17.3</v>
      </c>
      <c r="E267" s="145">
        <v>56.6</v>
      </c>
      <c r="F267" s="162">
        <v>27.2</v>
      </c>
      <c r="G267" s="185"/>
      <c r="H267" s="145">
        <f t="shared" ref="H267:L267" si="266">$G267/100*B267</f>
        <v>0</v>
      </c>
      <c r="I267" s="145">
        <f t="shared" si="266"/>
        <v>0</v>
      </c>
      <c r="J267" s="145">
        <f t="shared" si="266"/>
        <v>0</v>
      </c>
      <c r="K267" s="145">
        <f t="shared" si="266"/>
        <v>0</v>
      </c>
      <c r="L267" s="162">
        <f t="shared" si="266"/>
        <v>0</v>
      </c>
      <c r="M267" s="158" t="s">
        <v>581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6" t="s">
        <v>787</v>
      </c>
      <c r="B268" s="145">
        <v>296.0</v>
      </c>
      <c r="C268" s="145">
        <v>10.4</v>
      </c>
      <c r="D268" s="145">
        <v>2.1</v>
      </c>
      <c r="E268" s="145">
        <v>68.6</v>
      </c>
      <c r="F268" s="162">
        <v>26.2</v>
      </c>
      <c r="G268" s="185"/>
      <c r="H268" s="145">
        <f t="shared" ref="H268:L268" si="267">$G268/100*B268</f>
        <v>0</v>
      </c>
      <c r="I268" s="145">
        <f t="shared" si="267"/>
        <v>0</v>
      </c>
      <c r="J268" s="145">
        <f t="shared" si="267"/>
        <v>0</v>
      </c>
      <c r="K268" s="145">
        <f t="shared" si="267"/>
        <v>0</v>
      </c>
      <c r="L268" s="162">
        <f t="shared" si="267"/>
        <v>0</v>
      </c>
      <c r="M268" s="158" t="s">
        <v>581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6" t="s">
        <v>788</v>
      </c>
      <c r="B269" s="145">
        <v>20.0</v>
      </c>
      <c r="C269" s="145">
        <v>0.9</v>
      </c>
      <c r="D269" s="145">
        <v>0.2</v>
      </c>
      <c r="E269" s="145">
        <v>4.6</v>
      </c>
      <c r="F269" s="162">
        <v>1.7</v>
      </c>
      <c r="G269" s="185"/>
      <c r="H269" s="145">
        <f t="shared" ref="H269:L269" si="268">$G269/100*B269</f>
        <v>0</v>
      </c>
      <c r="I269" s="145">
        <f t="shared" si="268"/>
        <v>0</v>
      </c>
      <c r="J269" s="145">
        <f t="shared" si="268"/>
        <v>0</v>
      </c>
      <c r="K269" s="145">
        <f t="shared" si="268"/>
        <v>0</v>
      </c>
      <c r="L269" s="162">
        <f t="shared" si="268"/>
        <v>0</v>
      </c>
      <c r="M269" s="158" t="s">
        <v>524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6" t="s">
        <v>789</v>
      </c>
      <c r="B270" s="145">
        <v>40.0</v>
      </c>
      <c r="C270" s="145">
        <v>1.9</v>
      </c>
      <c r="D270" s="145">
        <v>0.4</v>
      </c>
      <c r="E270" s="145">
        <v>8.8</v>
      </c>
      <c r="F270" s="162">
        <v>1.5</v>
      </c>
      <c r="G270" s="185"/>
      <c r="H270" s="145">
        <f t="shared" ref="H270:L270" si="269">$G270/100*B270</f>
        <v>0</v>
      </c>
      <c r="I270" s="145">
        <f t="shared" si="269"/>
        <v>0</v>
      </c>
      <c r="J270" s="145">
        <f t="shared" si="269"/>
        <v>0</v>
      </c>
      <c r="K270" s="145">
        <f t="shared" si="269"/>
        <v>0</v>
      </c>
      <c r="L270" s="162">
        <f t="shared" si="269"/>
        <v>0</v>
      </c>
      <c r="M270" s="158" t="s">
        <v>524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6" t="s">
        <v>790</v>
      </c>
      <c r="B271" s="145">
        <v>29.0</v>
      </c>
      <c r="C271" s="145">
        <v>0.9</v>
      </c>
      <c r="D271" s="145">
        <v>0.4</v>
      </c>
      <c r="E271" s="145">
        <v>6.5</v>
      </c>
      <c r="F271" s="162">
        <v>2.8</v>
      </c>
      <c r="G271" s="185"/>
      <c r="H271" s="145">
        <f t="shared" ref="H271:L271" si="270">$G271/100*B271</f>
        <v>0</v>
      </c>
      <c r="I271" s="145">
        <f t="shared" si="270"/>
        <v>0</v>
      </c>
      <c r="J271" s="145">
        <f t="shared" si="270"/>
        <v>0</v>
      </c>
      <c r="K271" s="145">
        <f t="shared" si="270"/>
        <v>0</v>
      </c>
      <c r="L271" s="162">
        <f t="shared" si="270"/>
        <v>0</v>
      </c>
      <c r="M271" s="158" t="s">
        <v>524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6" t="s">
        <v>791</v>
      </c>
      <c r="B272" s="145">
        <v>31.0</v>
      </c>
      <c r="C272" s="145">
        <v>1.0</v>
      </c>
      <c r="D272" s="145">
        <v>0.3</v>
      </c>
      <c r="E272" s="145">
        <v>6.0</v>
      </c>
      <c r="F272" s="162">
        <v>2.1</v>
      </c>
      <c r="G272" s="185"/>
      <c r="H272" s="145">
        <f t="shared" ref="H272:L272" si="271">$G272/100*B272</f>
        <v>0</v>
      </c>
      <c r="I272" s="145">
        <f t="shared" si="271"/>
        <v>0</v>
      </c>
      <c r="J272" s="145">
        <f t="shared" si="271"/>
        <v>0</v>
      </c>
      <c r="K272" s="145">
        <f t="shared" si="271"/>
        <v>0</v>
      </c>
      <c r="L272" s="162">
        <f t="shared" si="271"/>
        <v>0</v>
      </c>
      <c r="M272" s="158" t="s">
        <v>524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6" t="s">
        <v>792</v>
      </c>
      <c r="B273" s="145">
        <v>91.0</v>
      </c>
      <c r="C273" s="145">
        <v>19.4</v>
      </c>
      <c r="D273" s="145">
        <v>0.0</v>
      </c>
      <c r="E273" s="145">
        <v>0.0</v>
      </c>
      <c r="F273" s="162">
        <v>0.0</v>
      </c>
      <c r="G273" s="185"/>
      <c r="H273" s="145">
        <f t="shared" ref="H273:L273" si="272">$G273/100*B273</f>
        <v>0</v>
      </c>
      <c r="I273" s="145">
        <f t="shared" si="272"/>
        <v>0</v>
      </c>
      <c r="J273" s="145">
        <f t="shared" si="272"/>
        <v>0</v>
      </c>
      <c r="K273" s="145">
        <f t="shared" si="272"/>
        <v>0</v>
      </c>
      <c r="L273" s="162">
        <f t="shared" si="272"/>
        <v>0</v>
      </c>
      <c r="M273" s="158" t="s">
        <v>545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6" t="s">
        <v>793</v>
      </c>
      <c r="B274" s="145">
        <v>127.0</v>
      </c>
      <c r="C274" s="145">
        <v>0.8</v>
      </c>
      <c r="D274" s="145">
        <v>0.4</v>
      </c>
      <c r="E274" s="145">
        <v>33.5</v>
      </c>
      <c r="F274" s="162">
        <v>0.0</v>
      </c>
      <c r="G274" s="185"/>
      <c r="H274" s="145">
        <f t="shared" ref="H274:L274" si="273">$G274/100*B274</f>
        <v>0</v>
      </c>
      <c r="I274" s="145">
        <f t="shared" si="273"/>
        <v>0</v>
      </c>
      <c r="J274" s="145">
        <f t="shared" si="273"/>
        <v>0</v>
      </c>
      <c r="K274" s="145">
        <f t="shared" si="273"/>
        <v>0</v>
      </c>
      <c r="L274" s="162">
        <f t="shared" si="273"/>
        <v>0</v>
      </c>
      <c r="M274" s="158" t="s">
        <v>510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6" t="s">
        <v>794</v>
      </c>
      <c r="B275" s="145">
        <v>458.0</v>
      </c>
      <c r="C275" s="145">
        <v>11.6</v>
      </c>
      <c r="D275" s="145">
        <v>45.0</v>
      </c>
      <c r="E275" s="145">
        <v>0.7</v>
      </c>
      <c r="F275" s="162">
        <v>0.0</v>
      </c>
      <c r="G275" s="185"/>
      <c r="H275" s="145">
        <f t="shared" ref="H275:L275" si="274">$G275/100*B275</f>
        <v>0</v>
      </c>
      <c r="I275" s="145">
        <f t="shared" si="274"/>
        <v>0</v>
      </c>
      <c r="J275" s="145">
        <f t="shared" si="274"/>
        <v>0</v>
      </c>
      <c r="K275" s="145">
        <f t="shared" si="274"/>
        <v>0</v>
      </c>
      <c r="L275" s="162">
        <f t="shared" si="274"/>
        <v>0</v>
      </c>
      <c r="M275" s="158" t="s">
        <v>547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6" t="s">
        <v>795</v>
      </c>
      <c r="B276" s="145">
        <v>245.0</v>
      </c>
      <c r="C276" s="145">
        <v>17.4</v>
      </c>
      <c r="D276" s="145">
        <v>18.9</v>
      </c>
      <c r="E276" s="145">
        <v>0.0</v>
      </c>
      <c r="F276" s="162">
        <v>0.0</v>
      </c>
      <c r="G276" s="185"/>
      <c r="H276" s="145">
        <f t="shared" ref="H276:L276" si="275">$G276/100*B276</f>
        <v>0</v>
      </c>
      <c r="I276" s="145">
        <f t="shared" si="275"/>
        <v>0</v>
      </c>
      <c r="J276" s="145">
        <f t="shared" si="275"/>
        <v>0</v>
      </c>
      <c r="K276" s="145">
        <f t="shared" si="275"/>
        <v>0</v>
      </c>
      <c r="L276" s="162">
        <f t="shared" si="275"/>
        <v>0</v>
      </c>
      <c r="M276" s="158" t="s">
        <v>547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6" t="s">
        <v>796</v>
      </c>
      <c r="B277" s="145">
        <v>304.0</v>
      </c>
      <c r="C277" s="145">
        <v>15.1</v>
      </c>
      <c r="D277" s="145">
        <v>26.5</v>
      </c>
      <c r="E277" s="145">
        <v>0.0</v>
      </c>
      <c r="F277" s="162">
        <v>0.0</v>
      </c>
      <c r="G277" s="185"/>
      <c r="H277" s="145">
        <f t="shared" ref="H277:L277" si="276">$G277/100*B277</f>
        <v>0</v>
      </c>
      <c r="I277" s="145">
        <f t="shared" si="276"/>
        <v>0</v>
      </c>
      <c r="J277" s="145">
        <f t="shared" si="276"/>
        <v>0</v>
      </c>
      <c r="K277" s="145">
        <f t="shared" si="276"/>
        <v>0</v>
      </c>
      <c r="L277" s="162">
        <f t="shared" si="276"/>
        <v>0</v>
      </c>
      <c r="M277" s="158" t="s">
        <v>547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6" t="s">
        <v>797</v>
      </c>
      <c r="B278" s="145">
        <v>458.0</v>
      </c>
      <c r="C278" s="145">
        <v>11.6</v>
      </c>
      <c r="D278" s="145">
        <v>45.0</v>
      </c>
      <c r="E278" s="145">
        <v>0.0</v>
      </c>
      <c r="F278" s="162">
        <v>0.0</v>
      </c>
      <c r="G278" s="185"/>
      <c r="H278" s="145">
        <f t="shared" ref="H278:L278" si="277">$G278/100*B278</f>
        <v>0</v>
      </c>
      <c r="I278" s="145">
        <f t="shared" si="277"/>
        <v>0</v>
      </c>
      <c r="J278" s="145">
        <f t="shared" si="277"/>
        <v>0</v>
      </c>
      <c r="K278" s="145">
        <f t="shared" si="277"/>
        <v>0</v>
      </c>
      <c r="L278" s="162">
        <f t="shared" si="277"/>
        <v>0</v>
      </c>
      <c r="M278" s="158" t="s">
        <v>547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6" t="s">
        <v>798</v>
      </c>
      <c r="B279" s="145">
        <v>673.0</v>
      </c>
      <c r="C279" s="145">
        <v>13.7</v>
      </c>
      <c r="D279" s="145">
        <v>68.4</v>
      </c>
      <c r="E279" s="145">
        <v>13.1</v>
      </c>
      <c r="F279" s="162">
        <v>3.7</v>
      </c>
      <c r="G279" s="185"/>
      <c r="H279" s="145">
        <f t="shared" ref="H279:L279" si="278">$G279/100*B279</f>
        <v>0</v>
      </c>
      <c r="I279" s="145">
        <f t="shared" si="278"/>
        <v>0</v>
      </c>
      <c r="J279" s="145">
        <f t="shared" si="278"/>
        <v>0</v>
      </c>
      <c r="K279" s="145">
        <f t="shared" si="278"/>
        <v>0</v>
      </c>
      <c r="L279" s="162">
        <f t="shared" si="278"/>
        <v>0</v>
      </c>
      <c r="M279" s="158" t="s">
        <v>512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6" t="s">
        <v>799</v>
      </c>
      <c r="B280" s="145">
        <v>50.0</v>
      </c>
      <c r="C280" s="145">
        <v>0.5</v>
      </c>
      <c r="D280" s="145">
        <v>0.4</v>
      </c>
      <c r="E280" s="145">
        <v>11.6</v>
      </c>
      <c r="F280" s="162">
        <v>1.4</v>
      </c>
      <c r="G280" s="185"/>
      <c r="H280" s="145">
        <f t="shared" ref="H280:L280" si="279">$G280/100*B280</f>
        <v>0</v>
      </c>
      <c r="I280" s="145">
        <f t="shared" si="279"/>
        <v>0</v>
      </c>
      <c r="J280" s="145">
        <f t="shared" si="279"/>
        <v>0</v>
      </c>
      <c r="K280" s="145">
        <f t="shared" si="279"/>
        <v>0</v>
      </c>
      <c r="L280" s="162">
        <f t="shared" si="279"/>
        <v>0</v>
      </c>
      <c r="M280" s="158" t="s">
        <v>510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6" t="s">
        <v>800</v>
      </c>
      <c r="B281" s="145">
        <v>347.0</v>
      </c>
      <c r="C281" s="145">
        <v>21.4</v>
      </c>
      <c r="D281" s="145">
        <v>1.2</v>
      </c>
      <c r="E281" s="145">
        <v>62.6</v>
      </c>
      <c r="F281" s="162">
        <v>15.5</v>
      </c>
      <c r="G281" s="185"/>
      <c r="H281" s="145">
        <f t="shared" ref="H281:L281" si="280">$G281/100*B281</f>
        <v>0</v>
      </c>
      <c r="I281" s="145">
        <f t="shared" si="280"/>
        <v>0</v>
      </c>
      <c r="J281" s="145">
        <f t="shared" si="280"/>
        <v>0</v>
      </c>
      <c r="K281" s="145">
        <f t="shared" si="280"/>
        <v>0</v>
      </c>
      <c r="L281" s="162">
        <f t="shared" si="280"/>
        <v>0</v>
      </c>
      <c r="M281" s="158" t="s">
        <v>518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6" t="s">
        <v>801</v>
      </c>
      <c r="B282" s="145">
        <v>562.0</v>
      </c>
      <c r="C282" s="145">
        <v>20.3</v>
      </c>
      <c r="D282" s="145">
        <v>45.4</v>
      </c>
      <c r="E282" s="145">
        <v>27.5</v>
      </c>
      <c r="F282" s="162">
        <v>10.3</v>
      </c>
      <c r="G282" s="185"/>
      <c r="H282" s="145">
        <f t="shared" ref="H282:L282" si="281">$G282/100*B282</f>
        <v>0</v>
      </c>
      <c r="I282" s="145">
        <f t="shared" si="281"/>
        <v>0</v>
      </c>
      <c r="J282" s="145">
        <f t="shared" si="281"/>
        <v>0</v>
      </c>
      <c r="K282" s="145">
        <f t="shared" si="281"/>
        <v>0</v>
      </c>
      <c r="L282" s="162">
        <f t="shared" si="281"/>
        <v>0</v>
      </c>
      <c r="M282" s="158" t="s">
        <v>512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6" t="s">
        <v>802</v>
      </c>
      <c r="B283" s="145">
        <v>46.0</v>
      </c>
      <c r="C283" s="145">
        <v>0.7</v>
      </c>
      <c r="D283" s="145">
        <v>0.3</v>
      </c>
      <c r="E283" s="145">
        <v>11.4</v>
      </c>
      <c r="F283" s="162">
        <v>1.4</v>
      </c>
      <c r="G283" s="185"/>
      <c r="H283" s="145">
        <f t="shared" ref="H283:L283" si="282">$G283/100*B283</f>
        <v>0</v>
      </c>
      <c r="I283" s="145">
        <f t="shared" si="282"/>
        <v>0</v>
      </c>
      <c r="J283" s="145">
        <f t="shared" si="282"/>
        <v>0</v>
      </c>
      <c r="K283" s="145">
        <f t="shared" si="282"/>
        <v>0</v>
      </c>
      <c r="L283" s="162">
        <f t="shared" si="282"/>
        <v>0</v>
      </c>
      <c r="M283" s="158" t="s">
        <v>510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6" t="s">
        <v>803</v>
      </c>
      <c r="B284" s="145">
        <v>500.0</v>
      </c>
      <c r="C284" s="145">
        <v>9.0</v>
      </c>
      <c r="D284" s="145">
        <v>28.1</v>
      </c>
      <c r="E284" s="145">
        <v>57.2</v>
      </c>
      <c r="F284" s="162">
        <v>10.0</v>
      </c>
      <c r="G284" s="185"/>
      <c r="H284" s="145">
        <f t="shared" ref="H284:L284" si="283">$G284/100*B284</f>
        <v>0</v>
      </c>
      <c r="I284" s="145">
        <f t="shared" si="283"/>
        <v>0</v>
      </c>
      <c r="J284" s="145">
        <f t="shared" si="283"/>
        <v>0</v>
      </c>
      <c r="K284" s="145">
        <f t="shared" si="283"/>
        <v>0</v>
      </c>
      <c r="L284" s="162">
        <f t="shared" si="283"/>
        <v>0</v>
      </c>
      <c r="M284" s="158" t="s">
        <v>527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6" t="s">
        <v>804</v>
      </c>
      <c r="B285" s="145">
        <v>525.0</v>
      </c>
      <c r="C285" s="145">
        <v>18.0</v>
      </c>
      <c r="D285" s="145">
        <v>41.6</v>
      </c>
      <c r="E285" s="145">
        <v>28.1</v>
      </c>
      <c r="F285" s="162">
        <v>19.5</v>
      </c>
      <c r="G285" s="185"/>
      <c r="H285" s="145">
        <f t="shared" ref="H285:L285" si="284">$G285/100*B285</f>
        <v>0</v>
      </c>
      <c r="I285" s="145">
        <f t="shared" si="284"/>
        <v>0</v>
      </c>
      <c r="J285" s="145">
        <f t="shared" si="284"/>
        <v>0</v>
      </c>
      <c r="K285" s="145">
        <f t="shared" si="284"/>
        <v>0</v>
      </c>
      <c r="L285" s="162">
        <f t="shared" si="284"/>
        <v>0</v>
      </c>
      <c r="M285" s="158" t="s">
        <v>596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6" t="s">
        <v>805</v>
      </c>
      <c r="B286" s="145">
        <v>86.0</v>
      </c>
      <c r="C286" s="145">
        <v>1.6</v>
      </c>
      <c r="D286" s="145">
        <v>0.1</v>
      </c>
      <c r="E286" s="145">
        <v>20.1</v>
      </c>
      <c r="F286" s="162">
        <v>3.0</v>
      </c>
      <c r="G286" s="185"/>
      <c r="H286" s="145">
        <f t="shared" ref="H286:L286" si="285">$G286/100*B286</f>
        <v>0</v>
      </c>
      <c r="I286" s="145">
        <f t="shared" si="285"/>
        <v>0</v>
      </c>
      <c r="J286" s="145">
        <f t="shared" si="285"/>
        <v>0</v>
      </c>
      <c r="K286" s="145">
        <f t="shared" si="285"/>
        <v>0</v>
      </c>
      <c r="L286" s="162">
        <f t="shared" si="285"/>
        <v>0</v>
      </c>
      <c r="M286" s="158" t="s">
        <v>533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6" t="s">
        <v>806</v>
      </c>
      <c r="B287" s="145">
        <v>77.0</v>
      </c>
      <c r="C287" s="145">
        <v>2.0</v>
      </c>
      <c r="D287" s="145">
        <v>0.1</v>
      </c>
      <c r="E287" s="145">
        <v>17.5</v>
      </c>
      <c r="F287" s="162">
        <v>2.2</v>
      </c>
      <c r="G287" s="185"/>
      <c r="H287" s="145">
        <f t="shared" ref="H287:L287" si="286">$G287/100*B287</f>
        <v>0</v>
      </c>
      <c r="I287" s="145">
        <f t="shared" si="286"/>
        <v>0</v>
      </c>
      <c r="J287" s="145">
        <f t="shared" si="286"/>
        <v>0</v>
      </c>
      <c r="K287" s="145">
        <f t="shared" si="286"/>
        <v>0</v>
      </c>
      <c r="L287" s="162">
        <f t="shared" si="286"/>
        <v>0</v>
      </c>
      <c r="M287" s="158" t="s">
        <v>533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6" t="s">
        <v>807</v>
      </c>
      <c r="B288" s="145">
        <v>41.0</v>
      </c>
      <c r="C288" s="145">
        <v>0.7</v>
      </c>
      <c r="D288" s="145">
        <v>0.5</v>
      </c>
      <c r="E288" s="145">
        <v>6.0</v>
      </c>
      <c r="F288" s="162">
        <v>3.6</v>
      </c>
      <c r="G288" s="185"/>
      <c r="H288" s="145">
        <f t="shared" ref="H288:L288" si="287">$G288/100*B288</f>
        <v>0</v>
      </c>
      <c r="I288" s="145">
        <f t="shared" si="287"/>
        <v>0</v>
      </c>
      <c r="J288" s="145">
        <f t="shared" si="287"/>
        <v>0</v>
      </c>
      <c r="K288" s="145">
        <f t="shared" si="287"/>
        <v>0</v>
      </c>
      <c r="L288" s="162">
        <f t="shared" si="287"/>
        <v>0</v>
      </c>
      <c r="M288" s="158" t="s">
        <v>510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6" t="s">
        <v>808</v>
      </c>
      <c r="B289" s="145">
        <v>26.0</v>
      </c>
      <c r="C289" s="145">
        <v>1.0</v>
      </c>
      <c r="D289" s="145">
        <v>0.1</v>
      </c>
      <c r="E289" s="145">
        <v>6.5</v>
      </c>
      <c r="F289" s="162">
        <v>0.5</v>
      </c>
      <c r="G289" s="185"/>
      <c r="H289" s="145">
        <f t="shared" ref="H289:L289" si="288">$G289/100*B289</f>
        <v>0</v>
      </c>
      <c r="I289" s="145">
        <f t="shared" si="288"/>
        <v>0</v>
      </c>
      <c r="J289" s="145">
        <f t="shared" si="288"/>
        <v>0</v>
      </c>
      <c r="K289" s="145">
        <f t="shared" si="288"/>
        <v>0</v>
      </c>
      <c r="L289" s="162">
        <f t="shared" si="288"/>
        <v>0</v>
      </c>
      <c r="M289" s="158" t="s">
        <v>524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6" t="s">
        <v>809</v>
      </c>
      <c r="B290" s="145">
        <v>559.0</v>
      </c>
      <c r="C290" s="145">
        <v>30.2</v>
      </c>
      <c r="D290" s="145">
        <v>49.1</v>
      </c>
      <c r="E290" s="145">
        <v>10.7</v>
      </c>
      <c r="F290" s="162">
        <v>6.0</v>
      </c>
      <c r="G290" s="185"/>
      <c r="H290" s="145">
        <f t="shared" ref="H290:L290" si="289">$G290/100*B290</f>
        <v>0</v>
      </c>
      <c r="I290" s="145">
        <f t="shared" si="289"/>
        <v>0</v>
      </c>
      <c r="J290" s="145">
        <f t="shared" si="289"/>
        <v>0</v>
      </c>
      <c r="K290" s="145">
        <f t="shared" si="289"/>
        <v>0</v>
      </c>
      <c r="L290" s="162">
        <f t="shared" si="289"/>
        <v>0</v>
      </c>
      <c r="M290" s="158" t="s">
        <v>596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6" t="s">
        <v>810</v>
      </c>
      <c r="B291" s="145">
        <v>57.0</v>
      </c>
      <c r="C291" s="145">
        <v>0.4</v>
      </c>
      <c r="D291" s="145">
        <v>0.1</v>
      </c>
      <c r="E291" s="145">
        <v>15.3</v>
      </c>
      <c r="F291" s="162">
        <v>1.9</v>
      </c>
      <c r="G291" s="185"/>
      <c r="H291" s="145">
        <f t="shared" ref="H291:L291" si="290">$G291/100*B291</f>
        <v>0</v>
      </c>
      <c r="I291" s="145">
        <f t="shared" si="290"/>
        <v>0</v>
      </c>
      <c r="J291" s="145">
        <f t="shared" si="290"/>
        <v>0</v>
      </c>
      <c r="K291" s="145">
        <f t="shared" si="290"/>
        <v>0</v>
      </c>
      <c r="L291" s="162">
        <f t="shared" si="290"/>
        <v>0</v>
      </c>
      <c r="M291" s="158" t="s">
        <v>510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6" t="s">
        <v>811</v>
      </c>
      <c r="B292" s="145">
        <v>368.0</v>
      </c>
      <c r="C292" s="145">
        <v>14.1</v>
      </c>
      <c r="D292" s="145">
        <v>6.1</v>
      </c>
      <c r="E292" s="145">
        <v>64.2</v>
      </c>
      <c r="F292" s="162">
        <v>7.0</v>
      </c>
      <c r="G292" s="185"/>
      <c r="H292" s="145">
        <f t="shared" ref="H292:L292" si="291">$G292/100*B292</f>
        <v>0</v>
      </c>
      <c r="I292" s="145">
        <f t="shared" si="291"/>
        <v>0</v>
      </c>
      <c r="J292" s="145">
        <f t="shared" si="291"/>
        <v>0</v>
      </c>
      <c r="K292" s="145">
        <f t="shared" si="291"/>
        <v>0</v>
      </c>
      <c r="L292" s="162">
        <f t="shared" si="291"/>
        <v>0</v>
      </c>
      <c r="M292" s="158" t="s">
        <v>527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6" t="s">
        <v>812</v>
      </c>
      <c r="B293" s="145">
        <v>16.0</v>
      </c>
      <c r="C293" s="145">
        <v>0.7</v>
      </c>
      <c r="D293" s="145">
        <v>0.1</v>
      </c>
      <c r="E293" s="145">
        <v>3.4</v>
      </c>
      <c r="F293" s="162">
        <v>1.6</v>
      </c>
      <c r="G293" s="185"/>
      <c r="H293" s="145">
        <f t="shared" ref="H293:L293" si="292">$G293/100*B293</f>
        <v>0</v>
      </c>
      <c r="I293" s="145">
        <f t="shared" si="292"/>
        <v>0</v>
      </c>
      <c r="J293" s="145">
        <f t="shared" si="292"/>
        <v>0</v>
      </c>
      <c r="K293" s="145">
        <f t="shared" si="292"/>
        <v>0</v>
      </c>
      <c r="L293" s="162">
        <f t="shared" si="292"/>
        <v>0</v>
      </c>
      <c r="M293" s="158" t="s">
        <v>524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6" t="s">
        <v>813</v>
      </c>
      <c r="B294" s="145">
        <v>296.0</v>
      </c>
      <c r="C294" s="145">
        <v>2.5</v>
      </c>
      <c r="D294" s="145">
        <v>0.5</v>
      </c>
      <c r="E294" s="145">
        <v>78.5</v>
      </c>
      <c r="F294" s="162">
        <v>6.8</v>
      </c>
      <c r="G294" s="185"/>
      <c r="H294" s="145">
        <f t="shared" ref="H294:L294" si="293">$G294/100*B294</f>
        <v>0</v>
      </c>
      <c r="I294" s="145">
        <f t="shared" si="293"/>
        <v>0</v>
      </c>
      <c r="J294" s="145">
        <f t="shared" si="293"/>
        <v>0</v>
      </c>
      <c r="K294" s="145">
        <f t="shared" si="293"/>
        <v>0</v>
      </c>
      <c r="L294" s="162">
        <f t="shared" si="293"/>
        <v>0</v>
      </c>
      <c r="M294" s="158" t="s">
        <v>510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6" t="s">
        <v>814</v>
      </c>
      <c r="B295" s="145">
        <v>52.0</v>
      </c>
      <c r="C295" s="145">
        <v>1.2</v>
      </c>
      <c r="D295" s="145">
        <v>0.7</v>
      </c>
      <c r="E295" s="145">
        <v>11.9</v>
      </c>
      <c r="F295" s="162">
        <v>6.5</v>
      </c>
      <c r="G295" s="185"/>
      <c r="H295" s="145">
        <f t="shared" ref="H295:L295" si="294">$G295/100*B295</f>
        <v>0</v>
      </c>
      <c r="I295" s="145">
        <f t="shared" si="294"/>
        <v>0</v>
      </c>
      <c r="J295" s="145">
        <f t="shared" si="294"/>
        <v>0</v>
      </c>
      <c r="K295" s="145">
        <f t="shared" si="294"/>
        <v>0</v>
      </c>
      <c r="L295" s="162">
        <f t="shared" si="294"/>
        <v>0</v>
      </c>
      <c r="M295" s="158" t="s">
        <v>510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6" t="s">
        <v>815</v>
      </c>
      <c r="B296" s="145">
        <v>21.0</v>
      </c>
      <c r="C296" s="145">
        <v>0.9</v>
      </c>
      <c r="D296" s="145">
        <v>0.2</v>
      </c>
      <c r="E296" s="145">
        <v>4.5</v>
      </c>
      <c r="F296" s="162">
        <v>1.8</v>
      </c>
      <c r="G296" s="185"/>
      <c r="H296" s="145">
        <f t="shared" ref="H296:L296" si="295">$G296/100*B296</f>
        <v>0</v>
      </c>
      <c r="I296" s="145">
        <f t="shared" si="295"/>
        <v>0</v>
      </c>
      <c r="J296" s="145">
        <f t="shared" si="295"/>
        <v>0</v>
      </c>
      <c r="K296" s="145">
        <f t="shared" si="295"/>
        <v>0</v>
      </c>
      <c r="L296" s="162">
        <f t="shared" si="295"/>
        <v>0</v>
      </c>
      <c r="M296" s="158" t="s">
        <v>510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6" t="s">
        <v>816</v>
      </c>
      <c r="B297" s="145">
        <v>364.0</v>
      </c>
      <c r="C297" s="145">
        <v>3.4</v>
      </c>
      <c r="D297" s="145">
        <v>0.6</v>
      </c>
      <c r="E297" s="145">
        <v>83.2</v>
      </c>
      <c r="F297" s="162">
        <v>1.6</v>
      </c>
      <c r="G297" s="185"/>
      <c r="H297" s="145">
        <f t="shared" ref="H297:L297" si="296">$G297/100*B297</f>
        <v>0</v>
      </c>
      <c r="I297" s="145">
        <f t="shared" si="296"/>
        <v>0</v>
      </c>
      <c r="J297" s="145">
        <f t="shared" si="296"/>
        <v>0</v>
      </c>
      <c r="K297" s="145">
        <f t="shared" si="296"/>
        <v>0</v>
      </c>
      <c r="L297" s="162">
        <f t="shared" si="296"/>
        <v>0</v>
      </c>
      <c r="M297" s="158" t="s">
        <v>527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6" t="s">
        <v>817</v>
      </c>
      <c r="B298" s="145">
        <v>362.0</v>
      </c>
      <c r="C298" s="145">
        <v>7.5</v>
      </c>
      <c r="D298" s="145">
        <v>2.7</v>
      </c>
      <c r="E298" s="145">
        <v>76.2</v>
      </c>
      <c r="F298" s="162">
        <v>3.4</v>
      </c>
      <c r="G298" s="185"/>
      <c r="H298" s="145">
        <f t="shared" ref="H298:L298" si="297">$G298/100*B298</f>
        <v>0</v>
      </c>
      <c r="I298" s="145">
        <f t="shared" si="297"/>
        <v>0</v>
      </c>
      <c r="J298" s="145">
        <f t="shared" si="297"/>
        <v>0</v>
      </c>
      <c r="K298" s="145">
        <f t="shared" si="297"/>
        <v>0</v>
      </c>
      <c r="L298" s="162">
        <f t="shared" si="297"/>
        <v>0</v>
      </c>
      <c r="M298" s="158" t="s">
        <v>527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6" t="s">
        <v>818</v>
      </c>
      <c r="B299" s="145">
        <v>365.0</v>
      </c>
      <c r="C299" s="145">
        <v>7.1</v>
      </c>
      <c r="D299" s="145">
        <v>0.7</v>
      </c>
      <c r="E299" s="145">
        <v>80.0</v>
      </c>
      <c r="F299" s="162">
        <v>1.3</v>
      </c>
      <c r="G299" s="185"/>
      <c r="H299" s="145">
        <f t="shared" ref="H299:L299" si="298">$G299/100*B299</f>
        <v>0</v>
      </c>
      <c r="I299" s="145">
        <f t="shared" si="298"/>
        <v>0</v>
      </c>
      <c r="J299" s="145">
        <f t="shared" si="298"/>
        <v>0</v>
      </c>
      <c r="K299" s="145">
        <f t="shared" si="298"/>
        <v>0</v>
      </c>
      <c r="L299" s="162">
        <f t="shared" si="298"/>
        <v>0</v>
      </c>
      <c r="M299" s="158" t="s">
        <v>527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6" t="s">
        <v>819</v>
      </c>
      <c r="B300" s="145">
        <v>321.0</v>
      </c>
      <c r="C300" s="145">
        <v>0.0</v>
      </c>
      <c r="D300" s="145">
        <v>0.0</v>
      </c>
      <c r="E300" s="145">
        <v>83.0</v>
      </c>
      <c r="F300" s="162">
        <v>0.0</v>
      </c>
      <c r="G300" s="185"/>
      <c r="H300" s="145">
        <f t="shared" ref="H300:L300" si="299">$G300/100*B300</f>
        <v>0</v>
      </c>
      <c r="I300" s="145">
        <f t="shared" si="299"/>
        <v>0</v>
      </c>
      <c r="J300" s="145">
        <f t="shared" si="299"/>
        <v>0</v>
      </c>
      <c r="K300" s="145">
        <f t="shared" si="299"/>
        <v>0</v>
      </c>
      <c r="L300" s="162">
        <f t="shared" si="299"/>
        <v>0</v>
      </c>
      <c r="M300" s="158" t="s">
        <v>516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6" t="s">
        <v>820</v>
      </c>
      <c r="B301" s="145">
        <v>162.0</v>
      </c>
      <c r="C301" s="145">
        <v>0.6</v>
      </c>
      <c r="D301" s="145">
        <v>0.5</v>
      </c>
      <c r="E301" s="145">
        <v>8.6</v>
      </c>
      <c r="F301" s="162">
        <v>6.1</v>
      </c>
      <c r="G301" s="185"/>
      <c r="H301" s="145">
        <f t="shared" ref="H301:L301" si="300">$G301/100*B301</f>
        <v>0</v>
      </c>
      <c r="I301" s="145">
        <f t="shared" si="300"/>
        <v>0</v>
      </c>
      <c r="J301" s="145">
        <f t="shared" si="300"/>
        <v>0</v>
      </c>
      <c r="K301" s="145">
        <f t="shared" si="300"/>
        <v>0</v>
      </c>
      <c r="L301" s="162">
        <f t="shared" si="300"/>
        <v>0</v>
      </c>
      <c r="M301" s="158" t="s">
        <v>510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6" t="s">
        <v>821</v>
      </c>
      <c r="B302" s="145">
        <v>36.0</v>
      </c>
      <c r="C302" s="145">
        <v>1.2</v>
      </c>
      <c r="D302" s="145">
        <v>0.2</v>
      </c>
      <c r="E302" s="145">
        <v>8.1</v>
      </c>
      <c r="F302" s="162">
        <v>2.5</v>
      </c>
      <c r="G302" s="185"/>
      <c r="H302" s="145">
        <f t="shared" ref="H302:L302" si="301">$G302/100*B302</f>
        <v>0</v>
      </c>
      <c r="I302" s="145">
        <f t="shared" si="301"/>
        <v>0</v>
      </c>
      <c r="J302" s="145">
        <f t="shared" si="301"/>
        <v>0</v>
      </c>
      <c r="K302" s="145">
        <f t="shared" si="301"/>
        <v>0</v>
      </c>
      <c r="L302" s="162">
        <f t="shared" si="301"/>
        <v>0</v>
      </c>
      <c r="M302" s="158" t="s">
        <v>524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6" t="s">
        <v>822</v>
      </c>
      <c r="B303" s="145">
        <v>338.0</v>
      </c>
      <c r="C303" s="145">
        <v>10.3</v>
      </c>
      <c r="D303" s="145">
        <v>1.6</v>
      </c>
      <c r="E303" s="145">
        <v>75.9</v>
      </c>
      <c r="F303" s="162">
        <v>15.1</v>
      </c>
      <c r="G303" s="185"/>
      <c r="H303" s="145">
        <f t="shared" ref="H303:L303" si="302">$G303/100*B303</f>
        <v>0</v>
      </c>
      <c r="I303" s="145">
        <f t="shared" si="302"/>
        <v>0</v>
      </c>
      <c r="J303" s="145">
        <f t="shared" si="302"/>
        <v>0</v>
      </c>
      <c r="K303" s="145">
        <f t="shared" si="302"/>
        <v>0</v>
      </c>
      <c r="L303" s="162">
        <f t="shared" si="302"/>
        <v>0</v>
      </c>
      <c r="M303" s="158" t="s">
        <v>527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6" t="s">
        <v>823</v>
      </c>
      <c r="B304" s="145">
        <v>325.0</v>
      </c>
      <c r="C304" s="145">
        <v>15.9</v>
      </c>
      <c r="D304" s="145">
        <v>2.2</v>
      </c>
      <c r="E304" s="145">
        <v>68.6</v>
      </c>
      <c r="F304" s="162">
        <v>23.8</v>
      </c>
      <c r="G304" s="185"/>
      <c r="H304" s="145">
        <f t="shared" ref="H304:L304" si="303">$G304/100*B304</f>
        <v>0</v>
      </c>
      <c r="I304" s="145">
        <f t="shared" si="303"/>
        <v>0</v>
      </c>
      <c r="J304" s="145">
        <f t="shared" si="303"/>
        <v>0</v>
      </c>
      <c r="K304" s="145">
        <f t="shared" si="303"/>
        <v>0</v>
      </c>
      <c r="L304" s="162">
        <f t="shared" si="303"/>
        <v>0</v>
      </c>
      <c r="M304" s="158" t="s">
        <v>527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6" t="s">
        <v>824</v>
      </c>
      <c r="B305" s="145">
        <v>32.0</v>
      </c>
      <c r="C305" s="145">
        <v>0.7</v>
      </c>
      <c r="D305" s="145">
        <v>0.3</v>
      </c>
      <c r="E305" s="145">
        <v>7.7</v>
      </c>
      <c r="F305" s="162">
        <v>2.0</v>
      </c>
      <c r="G305" s="185"/>
      <c r="H305" s="145">
        <f t="shared" ref="H305:L305" si="304">$G305/100*B305</f>
        <v>0</v>
      </c>
      <c r="I305" s="145">
        <f t="shared" si="304"/>
        <v>0</v>
      </c>
      <c r="J305" s="145">
        <f t="shared" si="304"/>
        <v>0</v>
      </c>
      <c r="K305" s="145">
        <f t="shared" si="304"/>
        <v>0</v>
      </c>
      <c r="L305" s="162">
        <f t="shared" si="304"/>
        <v>0</v>
      </c>
      <c r="M305" s="158" t="s">
        <v>510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6" t="s">
        <v>825</v>
      </c>
      <c r="B306" s="145">
        <v>884.0</v>
      </c>
      <c r="C306" s="145">
        <v>0.0</v>
      </c>
      <c r="D306" s="145">
        <v>100.0</v>
      </c>
      <c r="E306" s="145">
        <v>0.0</v>
      </c>
      <c r="F306" s="162">
        <v>0.0</v>
      </c>
      <c r="G306" s="185"/>
      <c r="H306" s="145">
        <f t="shared" ref="H306:L306" si="305">$G306/100*B306</f>
        <v>0</v>
      </c>
      <c r="I306" s="145">
        <f t="shared" si="305"/>
        <v>0</v>
      </c>
      <c r="J306" s="145">
        <f t="shared" si="305"/>
        <v>0</v>
      </c>
      <c r="K306" s="145">
        <f t="shared" si="305"/>
        <v>0</v>
      </c>
      <c r="L306" s="162">
        <f t="shared" si="305"/>
        <v>0</v>
      </c>
      <c r="M306" s="158" t="s">
        <v>538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6" t="s">
        <v>826</v>
      </c>
      <c r="B307" s="145">
        <v>127.0</v>
      </c>
      <c r="C307" s="145">
        <v>20.5</v>
      </c>
      <c r="D307" s="145">
        <v>4.4</v>
      </c>
      <c r="E307" s="145">
        <v>0.0</v>
      </c>
      <c r="F307" s="162">
        <v>0.0</v>
      </c>
      <c r="G307" s="185"/>
      <c r="H307" s="145">
        <f t="shared" ref="H307:L307" si="306">$G307/100*B307</f>
        <v>0</v>
      </c>
      <c r="I307" s="145">
        <f t="shared" si="306"/>
        <v>0</v>
      </c>
      <c r="J307" s="145">
        <f t="shared" si="306"/>
        <v>0</v>
      </c>
      <c r="K307" s="145">
        <f t="shared" si="306"/>
        <v>0</v>
      </c>
      <c r="L307" s="162">
        <f t="shared" si="306"/>
        <v>0</v>
      </c>
      <c r="M307" s="158" t="s">
        <v>545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6" t="s">
        <v>827</v>
      </c>
      <c r="B308" s="145">
        <v>83.0</v>
      </c>
      <c r="C308" s="145">
        <v>3.3</v>
      </c>
      <c r="D308" s="145">
        <v>0.2</v>
      </c>
      <c r="E308" s="145">
        <v>18.6</v>
      </c>
      <c r="F308" s="162">
        <v>3.3</v>
      </c>
      <c r="G308" s="185"/>
      <c r="H308" s="145">
        <f t="shared" ref="H308:L308" si="307">$G308/100*B308</f>
        <v>0</v>
      </c>
      <c r="I308" s="145">
        <f t="shared" si="307"/>
        <v>0</v>
      </c>
      <c r="J308" s="145">
        <f t="shared" si="307"/>
        <v>0</v>
      </c>
      <c r="K308" s="145">
        <f t="shared" si="307"/>
        <v>0</v>
      </c>
      <c r="L308" s="162">
        <f t="shared" si="307"/>
        <v>0</v>
      </c>
      <c r="M308" s="158" t="s">
        <v>524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6" t="s">
        <v>828</v>
      </c>
      <c r="B309" s="145">
        <v>0.0</v>
      </c>
      <c r="C309" s="145">
        <v>0.0</v>
      </c>
      <c r="D309" s="145">
        <v>0.0</v>
      </c>
      <c r="E309" s="145">
        <v>0.0</v>
      </c>
      <c r="F309" s="162">
        <v>0.0</v>
      </c>
      <c r="G309" s="185"/>
      <c r="H309" s="145">
        <f t="shared" ref="H309:L309" si="308">$G309/100*B309</f>
        <v>0</v>
      </c>
      <c r="I309" s="145">
        <f t="shared" si="308"/>
        <v>0</v>
      </c>
      <c r="J309" s="145">
        <f t="shared" si="308"/>
        <v>0</v>
      </c>
      <c r="K309" s="145">
        <f t="shared" si="308"/>
        <v>0</v>
      </c>
      <c r="L309" s="162">
        <f t="shared" si="308"/>
        <v>0</v>
      </c>
      <c r="M309" s="158" t="s">
        <v>581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6" t="s">
        <v>829</v>
      </c>
      <c r="B310" s="145">
        <v>0.0</v>
      </c>
      <c r="C310" s="145">
        <v>0.0</v>
      </c>
      <c r="D310" s="145">
        <v>0.0</v>
      </c>
      <c r="E310" s="145">
        <v>0.0</v>
      </c>
      <c r="F310" s="162">
        <v>0.0</v>
      </c>
      <c r="G310" s="185"/>
      <c r="H310" s="145">
        <f t="shared" ref="H310:L310" si="309">$G310/100*B310</f>
        <v>0</v>
      </c>
      <c r="I310" s="145">
        <f t="shared" si="309"/>
        <v>0</v>
      </c>
      <c r="J310" s="145">
        <f t="shared" si="309"/>
        <v>0</v>
      </c>
      <c r="K310" s="145">
        <f t="shared" si="309"/>
        <v>0</v>
      </c>
      <c r="L310" s="162">
        <f t="shared" si="309"/>
        <v>0</v>
      </c>
      <c r="M310" s="158" t="s">
        <v>581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6" t="s">
        <v>830</v>
      </c>
      <c r="B311" s="145">
        <v>0.0</v>
      </c>
      <c r="C311" s="145">
        <v>0.0</v>
      </c>
      <c r="D311" s="145">
        <v>0.0</v>
      </c>
      <c r="E311" s="145">
        <v>0.0</v>
      </c>
      <c r="F311" s="162">
        <v>0.0</v>
      </c>
      <c r="G311" s="185"/>
      <c r="H311" s="145">
        <f t="shared" ref="H311:L311" si="310">$G311/100*B311</f>
        <v>0</v>
      </c>
      <c r="I311" s="145">
        <f t="shared" si="310"/>
        <v>0</v>
      </c>
      <c r="J311" s="145">
        <f t="shared" si="310"/>
        <v>0</v>
      </c>
      <c r="K311" s="145">
        <f t="shared" si="310"/>
        <v>0</v>
      </c>
      <c r="L311" s="162">
        <f t="shared" si="310"/>
        <v>0</v>
      </c>
      <c r="M311" s="158" t="s">
        <v>581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6" t="s">
        <v>831</v>
      </c>
      <c r="B312" s="145">
        <v>208.0</v>
      </c>
      <c r="C312" s="145">
        <v>24.6</v>
      </c>
      <c r="D312" s="145">
        <v>11.5</v>
      </c>
      <c r="E312" s="145">
        <v>0.0</v>
      </c>
      <c r="F312" s="162">
        <v>0.0</v>
      </c>
      <c r="G312" s="185"/>
      <c r="H312" s="145">
        <f t="shared" ref="H312:L312" si="311">$G312/100*B312</f>
        <v>0</v>
      </c>
      <c r="I312" s="145">
        <f t="shared" si="311"/>
        <v>0</v>
      </c>
      <c r="J312" s="145">
        <f t="shared" si="311"/>
        <v>0</v>
      </c>
      <c r="K312" s="145">
        <f t="shared" si="311"/>
        <v>0</v>
      </c>
      <c r="L312" s="162">
        <f t="shared" si="311"/>
        <v>0</v>
      </c>
      <c r="M312" s="158" t="s">
        <v>545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6" t="s">
        <v>832</v>
      </c>
      <c r="B313" s="145">
        <v>32.0</v>
      </c>
      <c r="C313" s="145">
        <v>1.8</v>
      </c>
      <c r="D313" s="145">
        <v>0.2</v>
      </c>
      <c r="E313" s="145">
        <v>7.3</v>
      </c>
      <c r="F313" s="162">
        <v>2.6</v>
      </c>
      <c r="G313" s="185"/>
      <c r="H313" s="145">
        <f t="shared" ref="H313:L313" si="312">$G313/100*B313</f>
        <v>0</v>
      </c>
      <c r="I313" s="145">
        <f t="shared" si="312"/>
        <v>0</v>
      </c>
      <c r="J313" s="145">
        <f t="shared" si="312"/>
        <v>0</v>
      </c>
      <c r="K313" s="145">
        <f t="shared" si="312"/>
        <v>0</v>
      </c>
      <c r="L313" s="162">
        <f t="shared" si="312"/>
        <v>0</v>
      </c>
      <c r="M313" s="158" t="s">
        <v>524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6" t="s">
        <v>833</v>
      </c>
      <c r="B314" s="145">
        <v>69.0</v>
      </c>
      <c r="C314" s="145">
        <v>12.1</v>
      </c>
      <c r="D314" s="145">
        <v>0.5</v>
      </c>
      <c r="E314" s="145">
        <v>3.2</v>
      </c>
      <c r="F314" s="162">
        <v>0.0</v>
      </c>
      <c r="G314" s="185"/>
      <c r="H314" s="145">
        <f t="shared" ref="H314:L314" si="313">$G314/100*B314</f>
        <v>0</v>
      </c>
      <c r="I314" s="145">
        <f t="shared" si="313"/>
        <v>0</v>
      </c>
      <c r="J314" s="145">
        <f t="shared" si="313"/>
        <v>0</v>
      </c>
      <c r="K314" s="145">
        <f t="shared" si="313"/>
        <v>0</v>
      </c>
      <c r="L314" s="162">
        <f t="shared" si="313"/>
        <v>0</v>
      </c>
      <c r="M314" s="158" t="s">
        <v>508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6" t="s">
        <v>834</v>
      </c>
      <c r="B315" s="145">
        <v>257.0</v>
      </c>
      <c r="C315" s="145">
        <v>10.5</v>
      </c>
      <c r="D315" s="145">
        <v>0.0</v>
      </c>
      <c r="E315" s="145">
        <v>57.1</v>
      </c>
      <c r="F315" s="162">
        <v>10.5</v>
      </c>
      <c r="G315" s="185"/>
      <c r="H315" s="145">
        <f t="shared" ref="H315:L315" si="314">$G315/100*B315</f>
        <v>0</v>
      </c>
      <c r="I315" s="145">
        <f t="shared" si="314"/>
        <v>0</v>
      </c>
      <c r="J315" s="145">
        <f t="shared" si="314"/>
        <v>0</v>
      </c>
      <c r="K315" s="145">
        <f t="shared" si="314"/>
        <v>0</v>
      </c>
      <c r="L315" s="162">
        <f t="shared" si="314"/>
        <v>0</v>
      </c>
      <c r="M315" s="158" t="s">
        <v>514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6" t="s">
        <v>835</v>
      </c>
      <c r="B316" s="145">
        <v>464.0</v>
      </c>
      <c r="C316" s="145">
        <v>20.0</v>
      </c>
      <c r="D316" s="145">
        <v>2.0</v>
      </c>
      <c r="E316" s="145">
        <v>1.8</v>
      </c>
      <c r="F316" s="162">
        <v>0.4</v>
      </c>
      <c r="G316" s="185"/>
      <c r="H316" s="145">
        <f t="shared" ref="H316:L316" si="315">$G316/100*B316</f>
        <v>0</v>
      </c>
      <c r="I316" s="145">
        <f t="shared" si="315"/>
        <v>0</v>
      </c>
      <c r="J316" s="145">
        <f t="shared" si="315"/>
        <v>0</v>
      </c>
      <c r="K316" s="145">
        <f t="shared" si="315"/>
        <v>0</v>
      </c>
      <c r="L316" s="162">
        <f t="shared" si="315"/>
        <v>0</v>
      </c>
      <c r="M316" s="158" t="s">
        <v>527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6" t="s">
        <v>836</v>
      </c>
      <c r="B317" s="145">
        <v>360.0</v>
      </c>
      <c r="C317" s="145">
        <v>9.2</v>
      </c>
      <c r="D317" s="145">
        <v>1.2</v>
      </c>
      <c r="E317" s="145">
        <v>75.0</v>
      </c>
      <c r="F317" s="162">
        <v>2.7</v>
      </c>
      <c r="G317" s="185"/>
      <c r="H317" s="145">
        <f t="shared" ref="H317:L317" si="316">$G317/100*B317</f>
        <v>0</v>
      </c>
      <c r="I317" s="145">
        <f t="shared" si="316"/>
        <v>0</v>
      </c>
      <c r="J317" s="145">
        <f t="shared" si="316"/>
        <v>0</v>
      </c>
      <c r="K317" s="145">
        <f t="shared" si="316"/>
        <v>0</v>
      </c>
      <c r="L317" s="162">
        <f t="shared" si="316"/>
        <v>0</v>
      </c>
      <c r="M317" s="158" t="s">
        <v>527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6" t="s">
        <v>837</v>
      </c>
      <c r="B318" s="145">
        <v>586.0</v>
      </c>
      <c r="C318" s="145">
        <v>18.1</v>
      </c>
      <c r="D318" s="145">
        <v>50.9</v>
      </c>
      <c r="E318" s="145">
        <v>24.1</v>
      </c>
      <c r="F318" s="162">
        <v>5.5</v>
      </c>
      <c r="G318" s="185"/>
      <c r="H318" s="145">
        <f t="shared" ref="H318:L318" si="317">$G318/100*B318</f>
        <v>0</v>
      </c>
      <c r="I318" s="145">
        <f t="shared" si="317"/>
        <v>0</v>
      </c>
      <c r="J318" s="145">
        <f t="shared" si="317"/>
        <v>0</v>
      </c>
      <c r="K318" s="145">
        <f t="shared" si="317"/>
        <v>0</v>
      </c>
      <c r="L318" s="162">
        <f t="shared" si="317"/>
        <v>0</v>
      </c>
      <c r="M318" s="158" t="s">
        <v>596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6" t="s">
        <v>838</v>
      </c>
      <c r="B319" s="145">
        <v>884.0</v>
      </c>
      <c r="C319" s="145">
        <v>0.0</v>
      </c>
      <c r="D319" s="145">
        <v>100.0</v>
      </c>
      <c r="E319" s="145">
        <v>0.0</v>
      </c>
      <c r="F319" s="162">
        <v>0.0</v>
      </c>
      <c r="G319" s="185"/>
      <c r="H319" s="145">
        <f t="shared" ref="H319:L319" si="318">$G319/100*B319</f>
        <v>0</v>
      </c>
      <c r="I319" s="145">
        <f t="shared" si="318"/>
        <v>0</v>
      </c>
      <c r="J319" s="145">
        <f t="shared" si="318"/>
        <v>0</v>
      </c>
      <c r="K319" s="145">
        <f t="shared" si="318"/>
        <v>0</v>
      </c>
      <c r="L319" s="162">
        <f t="shared" si="318"/>
        <v>0</v>
      </c>
      <c r="M319" s="158" t="s">
        <v>538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6" t="s">
        <v>839</v>
      </c>
      <c r="B320" s="145">
        <v>573.0</v>
      </c>
      <c r="C320" s="145">
        <v>17.7</v>
      </c>
      <c r="D320" s="145">
        <v>49.7</v>
      </c>
      <c r="E320" s="145">
        <v>23.5</v>
      </c>
      <c r="F320" s="162">
        <v>11.8</v>
      </c>
      <c r="G320" s="185"/>
      <c r="H320" s="145">
        <f t="shared" ref="H320:L320" si="319">$G320/100*B320</f>
        <v>0</v>
      </c>
      <c r="I320" s="145">
        <f t="shared" si="319"/>
        <v>0</v>
      </c>
      <c r="J320" s="145">
        <f t="shared" si="319"/>
        <v>0</v>
      </c>
      <c r="K320" s="145">
        <f t="shared" si="319"/>
        <v>0</v>
      </c>
      <c r="L320" s="162">
        <f t="shared" si="319"/>
        <v>0</v>
      </c>
      <c r="M320" s="158" t="s">
        <v>596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6" t="s">
        <v>840</v>
      </c>
      <c r="B321" s="145">
        <v>53.0</v>
      </c>
      <c r="C321" s="145">
        <v>5.2</v>
      </c>
      <c r="D321" s="145">
        <v>0.1</v>
      </c>
      <c r="E321" s="145">
        <v>8.5</v>
      </c>
      <c r="F321" s="162">
        <v>0.8</v>
      </c>
      <c r="G321" s="185"/>
      <c r="H321" s="145">
        <f t="shared" ref="H321:L321" si="320">$G321/100*B321</f>
        <v>0</v>
      </c>
      <c r="I321" s="145">
        <f t="shared" si="320"/>
        <v>0</v>
      </c>
      <c r="J321" s="145">
        <f t="shared" si="320"/>
        <v>0</v>
      </c>
      <c r="K321" s="145">
        <f t="shared" si="320"/>
        <v>0</v>
      </c>
      <c r="L321" s="162">
        <f t="shared" si="320"/>
        <v>0</v>
      </c>
      <c r="M321" s="158" t="s">
        <v>581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6" t="s">
        <v>841</v>
      </c>
      <c r="B322" s="145">
        <v>53.0</v>
      </c>
      <c r="C322" s="145">
        <v>6.3</v>
      </c>
      <c r="D322" s="145">
        <v>4.0</v>
      </c>
      <c r="E322" s="145">
        <v>7.6</v>
      </c>
      <c r="F322" s="162">
        <v>0.8</v>
      </c>
      <c r="G322" s="185"/>
      <c r="H322" s="145">
        <f t="shared" ref="H322:L322" si="321">$G322/100*B322</f>
        <v>0</v>
      </c>
      <c r="I322" s="145">
        <f t="shared" si="321"/>
        <v>0</v>
      </c>
      <c r="J322" s="145">
        <f t="shared" si="321"/>
        <v>0</v>
      </c>
      <c r="K322" s="145">
        <f t="shared" si="321"/>
        <v>0</v>
      </c>
      <c r="L322" s="162">
        <f t="shared" si="321"/>
        <v>0</v>
      </c>
      <c r="M322" s="158" t="s">
        <v>581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6" t="s">
        <v>842</v>
      </c>
      <c r="B323" s="145">
        <v>71.0</v>
      </c>
      <c r="C323" s="145">
        <v>13.6</v>
      </c>
      <c r="D323" s="145">
        <v>1.0</v>
      </c>
      <c r="E323" s="145">
        <v>0.9</v>
      </c>
      <c r="F323" s="162">
        <v>0.0</v>
      </c>
      <c r="G323" s="185"/>
      <c r="H323" s="145">
        <f t="shared" ref="H323:L323" si="322">$G323/100*B323</f>
        <v>0</v>
      </c>
      <c r="I323" s="145">
        <f t="shared" si="322"/>
        <v>0</v>
      </c>
      <c r="J323" s="145">
        <f t="shared" si="322"/>
        <v>0</v>
      </c>
      <c r="K323" s="145">
        <f t="shared" si="322"/>
        <v>0</v>
      </c>
      <c r="L323" s="162">
        <f t="shared" si="322"/>
        <v>0</v>
      </c>
      <c r="M323" s="158" t="s">
        <v>508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6" t="s">
        <v>843</v>
      </c>
      <c r="B324" s="145">
        <v>97.0</v>
      </c>
      <c r="C324" s="145">
        <v>17.6</v>
      </c>
      <c r="D324" s="145">
        <v>2.4</v>
      </c>
      <c r="E324" s="145">
        <v>0.0</v>
      </c>
      <c r="F324" s="162">
        <v>0.0</v>
      </c>
      <c r="G324" s="185"/>
      <c r="H324" s="145">
        <f t="shared" ref="H324:L324" si="323">$G324/100*B324</f>
        <v>0</v>
      </c>
      <c r="I324" s="145">
        <f t="shared" si="323"/>
        <v>0</v>
      </c>
      <c r="J324" s="145">
        <f t="shared" si="323"/>
        <v>0</v>
      </c>
      <c r="K324" s="145">
        <f t="shared" si="323"/>
        <v>0</v>
      </c>
      <c r="L324" s="162">
        <f t="shared" si="323"/>
        <v>0</v>
      </c>
      <c r="M324" s="158" t="s">
        <v>545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6" t="s">
        <v>844</v>
      </c>
      <c r="B325" s="145">
        <v>100.0</v>
      </c>
      <c r="C325" s="145">
        <v>20.5</v>
      </c>
      <c r="D325" s="145">
        <v>1.3</v>
      </c>
      <c r="E325" s="145">
        <v>0.0</v>
      </c>
      <c r="F325" s="162">
        <v>0.0</v>
      </c>
      <c r="G325" s="185"/>
      <c r="H325" s="145">
        <f t="shared" ref="H325:L325" si="324">$G325/100*B325</f>
        <v>0</v>
      </c>
      <c r="I325" s="145">
        <f t="shared" si="324"/>
        <v>0</v>
      </c>
      <c r="J325" s="145">
        <f t="shared" si="324"/>
        <v>0</v>
      </c>
      <c r="K325" s="145">
        <f t="shared" si="324"/>
        <v>0</v>
      </c>
      <c r="L325" s="162">
        <f t="shared" si="324"/>
        <v>0</v>
      </c>
      <c r="M325" s="158" t="s">
        <v>545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6" t="s">
        <v>845</v>
      </c>
      <c r="B326" s="145">
        <v>70.0</v>
      </c>
      <c r="C326" s="145">
        <v>12.4</v>
      </c>
      <c r="D326" s="145">
        <v>1.9</v>
      </c>
      <c r="E326" s="145">
        <v>0.0</v>
      </c>
      <c r="F326" s="162">
        <v>0.0</v>
      </c>
      <c r="G326" s="185"/>
      <c r="H326" s="145">
        <f t="shared" ref="H326:L326" si="325">$G326/100*B326</f>
        <v>0</v>
      </c>
      <c r="I326" s="145">
        <f t="shared" si="325"/>
        <v>0</v>
      </c>
      <c r="J326" s="145">
        <f t="shared" si="325"/>
        <v>0</v>
      </c>
      <c r="K326" s="145">
        <f t="shared" si="325"/>
        <v>0</v>
      </c>
      <c r="L326" s="162">
        <f t="shared" si="325"/>
        <v>0</v>
      </c>
      <c r="M326" s="158" t="s">
        <v>545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6" t="s">
        <v>846</v>
      </c>
      <c r="B327" s="145">
        <v>339.0</v>
      </c>
      <c r="C327" s="145">
        <v>11.3</v>
      </c>
      <c r="D327" s="145">
        <v>3.3</v>
      </c>
      <c r="E327" s="145">
        <v>74.6</v>
      </c>
      <c r="F327" s="162">
        <v>6.3</v>
      </c>
      <c r="G327" s="185"/>
      <c r="H327" s="145">
        <f t="shared" ref="H327:L327" si="326">$G327/100*B327</f>
        <v>0</v>
      </c>
      <c r="I327" s="145">
        <f t="shared" si="326"/>
        <v>0</v>
      </c>
      <c r="J327" s="145">
        <f t="shared" si="326"/>
        <v>0</v>
      </c>
      <c r="K327" s="145">
        <f t="shared" si="326"/>
        <v>0</v>
      </c>
      <c r="L327" s="162">
        <f t="shared" si="326"/>
        <v>0</v>
      </c>
      <c r="M327" s="158" t="s">
        <v>527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6" t="s">
        <v>847</v>
      </c>
      <c r="B328" s="145">
        <v>436.0</v>
      </c>
      <c r="C328" s="145">
        <v>34.5</v>
      </c>
      <c r="D328" s="145">
        <v>20.7</v>
      </c>
      <c r="E328" s="145">
        <v>35.2</v>
      </c>
      <c r="F328" s="162">
        <v>9.6</v>
      </c>
      <c r="G328" s="185"/>
      <c r="H328" s="145">
        <f t="shared" ref="H328:L328" si="327">$G328/100*B328</f>
        <v>0</v>
      </c>
      <c r="I328" s="145">
        <f t="shared" si="327"/>
        <v>0</v>
      </c>
      <c r="J328" s="145">
        <f t="shared" si="327"/>
        <v>0</v>
      </c>
      <c r="K328" s="145">
        <f t="shared" si="327"/>
        <v>0</v>
      </c>
      <c r="L328" s="162">
        <f t="shared" si="327"/>
        <v>0</v>
      </c>
      <c r="M328" s="158" t="s">
        <v>518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6" t="s">
        <v>848</v>
      </c>
      <c r="B329" s="145">
        <v>322.0</v>
      </c>
      <c r="C329" s="145">
        <v>6.0</v>
      </c>
      <c r="D329" s="145">
        <v>31.8</v>
      </c>
      <c r="E329" s="145">
        <v>3.1</v>
      </c>
      <c r="F329" s="162">
        <v>1.1</v>
      </c>
      <c r="G329" s="185"/>
      <c r="H329" s="145">
        <f t="shared" ref="H329:L329" si="328">$G329/100*B329</f>
        <v>0</v>
      </c>
      <c r="I329" s="145">
        <f t="shared" si="328"/>
        <v>0</v>
      </c>
      <c r="J329" s="145">
        <f t="shared" si="328"/>
        <v>0</v>
      </c>
      <c r="K329" s="145">
        <f t="shared" si="328"/>
        <v>0</v>
      </c>
      <c r="L329" s="162">
        <f t="shared" si="328"/>
        <v>0</v>
      </c>
      <c r="M329" s="158" t="s">
        <v>581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6" t="s">
        <v>849</v>
      </c>
      <c r="B330" s="145">
        <v>884.0</v>
      </c>
      <c r="C330" s="145">
        <v>0.0</v>
      </c>
      <c r="D330" s="145">
        <v>100.0</v>
      </c>
      <c r="E330" s="145">
        <v>0.0</v>
      </c>
      <c r="F330" s="162">
        <v>0.0</v>
      </c>
      <c r="G330" s="185"/>
      <c r="H330" s="145">
        <f t="shared" ref="H330:L330" si="329">$G330/100*B330</f>
        <v>0</v>
      </c>
      <c r="I330" s="145">
        <f t="shared" si="329"/>
        <v>0</v>
      </c>
      <c r="J330" s="145">
        <f t="shared" si="329"/>
        <v>0</v>
      </c>
      <c r="K330" s="145">
        <f t="shared" si="329"/>
        <v>0</v>
      </c>
      <c r="L330" s="162">
        <f t="shared" si="329"/>
        <v>0</v>
      </c>
      <c r="M330" s="158" t="s">
        <v>538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6" t="s">
        <v>850</v>
      </c>
      <c r="B331" s="145">
        <v>240.0</v>
      </c>
      <c r="C331" s="145">
        <v>6.2</v>
      </c>
      <c r="D331" s="145">
        <v>1.4</v>
      </c>
      <c r="E331" s="145">
        <v>4.5</v>
      </c>
      <c r="F331" s="162">
        <v>0.8</v>
      </c>
      <c r="G331" s="185"/>
      <c r="H331" s="145">
        <f t="shared" ref="H331:L331" si="330">$G331/100*B331</f>
        <v>0</v>
      </c>
      <c r="I331" s="145">
        <f t="shared" si="330"/>
        <v>0</v>
      </c>
      <c r="J331" s="145">
        <f t="shared" si="330"/>
        <v>0</v>
      </c>
      <c r="K331" s="145">
        <f t="shared" si="330"/>
        <v>0</v>
      </c>
      <c r="L331" s="162">
        <f t="shared" si="330"/>
        <v>0</v>
      </c>
      <c r="M331" s="158" t="s">
        <v>524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6" t="s">
        <v>851</v>
      </c>
      <c r="B332" s="145">
        <v>446.0</v>
      </c>
      <c r="C332" s="145">
        <v>36.5</v>
      </c>
      <c r="D332" s="145">
        <v>19.9</v>
      </c>
      <c r="E332" s="145">
        <v>30.2</v>
      </c>
      <c r="F332" s="162">
        <v>9.3</v>
      </c>
      <c r="G332" s="185"/>
      <c r="H332" s="145">
        <f t="shared" ref="H332:L332" si="331">$G332/100*B332</f>
        <v>0</v>
      </c>
      <c r="I332" s="145">
        <f t="shared" si="331"/>
        <v>0</v>
      </c>
      <c r="J332" s="145">
        <f t="shared" si="331"/>
        <v>0</v>
      </c>
      <c r="K332" s="145">
        <f t="shared" si="331"/>
        <v>0</v>
      </c>
      <c r="L332" s="162">
        <f t="shared" si="331"/>
        <v>0</v>
      </c>
      <c r="M332" s="158" t="s">
        <v>518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6" t="s">
        <v>852</v>
      </c>
      <c r="B333" s="145">
        <v>54.0</v>
      </c>
      <c r="C333" s="145">
        <v>3.3</v>
      </c>
      <c r="D333" s="145">
        <v>1.8</v>
      </c>
      <c r="E333" s="145">
        <v>6.3</v>
      </c>
      <c r="F333" s="162">
        <v>0.6</v>
      </c>
      <c r="G333" s="185"/>
      <c r="H333" s="145">
        <f t="shared" ref="H333:L333" si="332">$G333/100*B333</f>
        <v>0</v>
      </c>
      <c r="I333" s="145">
        <f t="shared" si="332"/>
        <v>0</v>
      </c>
      <c r="J333" s="145">
        <f t="shared" si="332"/>
        <v>0</v>
      </c>
      <c r="K333" s="145">
        <f t="shared" si="332"/>
        <v>0</v>
      </c>
      <c r="L333" s="162">
        <f t="shared" si="332"/>
        <v>0</v>
      </c>
      <c r="M333" s="158" t="s">
        <v>518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6" t="s">
        <v>853</v>
      </c>
      <c r="B334" s="145">
        <v>348.0</v>
      </c>
      <c r="C334" s="145">
        <v>14.6</v>
      </c>
      <c r="D334" s="145">
        <v>1.4</v>
      </c>
      <c r="E334" s="145">
        <v>75.0</v>
      </c>
      <c r="F334" s="162">
        <v>1.6</v>
      </c>
      <c r="G334" s="185"/>
      <c r="H334" s="145">
        <f t="shared" ref="H334:L334" si="333">$G334/100*B334</f>
        <v>0</v>
      </c>
      <c r="I334" s="145">
        <f t="shared" si="333"/>
        <v>0</v>
      </c>
      <c r="J334" s="145">
        <f t="shared" si="333"/>
        <v>0</v>
      </c>
      <c r="K334" s="145">
        <f t="shared" si="333"/>
        <v>0</v>
      </c>
      <c r="L334" s="162">
        <f t="shared" si="333"/>
        <v>0</v>
      </c>
      <c r="M334" s="158" t="s">
        <v>527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6" t="s">
        <v>854</v>
      </c>
      <c r="B335" s="145">
        <v>23.0</v>
      </c>
      <c r="C335" s="145">
        <v>2.9</v>
      </c>
      <c r="D335" s="145">
        <v>0.4</v>
      </c>
      <c r="E335" s="145">
        <v>3.6</v>
      </c>
      <c r="F335" s="162">
        <v>2.2</v>
      </c>
      <c r="G335" s="185"/>
      <c r="H335" s="145">
        <f t="shared" ref="H335:L335" si="334">$G335/100*B335</f>
        <v>0</v>
      </c>
      <c r="I335" s="145">
        <f t="shared" si="334"/>
        <v>0</v>
      </c>
      <c r="J335" s="145">
        <f t="shared" si="334"/>
        <v>0</v>
      </c>
      <c r="K335" s="145">
        <f t="shared" si="334"/>
        <v>0</v>
      </c>
      <c r="L335" s="162">
        <f t="shared" si="334"/>
        <v>0</v>
      </c>
      <c r="M335" s="158" t="s">
        <v>524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6" t="s">
        <v>855</v>
      </c>
      <c r="B336" s="145">
        <v>26.0</v>
      </c>
      <c r="C336" s="145">
        <v>5.9</v>
      </c>
      <c r="D336" s="145">
        <v>0.4</v>
      </c>
      <c r="E336" s="145">
        <v>2.4</v>
      </c>
      <c r="F336" s="162">
        <v>0.0</v>
      </c>
      <c r="G336" s="185"/>
      <c r="H336" s="145">
        <f t="shared" ref="H336:L336" si="335">$G336/100*B336</f>
        <v>0</v>
      </c>
      <c r="I336" s="145">
        <f t="shared" si="335"/>
        <v>0</v>
      </c>
      <c r="J336" s="145">
        <f t="shared" si="335"/>
        <v>0</v>
      </c>
      <c r="K336" s="145">
        <f t="shared" si="335"/>
        <v>0</v>
      </c>
      <c r="L336" s="162">
        <f t="shared" si="335"/>
        <v>0</v>
      </c>
      <c r="M336" s="158" t="s">
        <v>514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6" t="s">
        <v>856</v>
      </c>
      <c r="B337" s="145">
        <v>40.0</v>
      </c>
      <c r="C337" s="145">
        <v>0.8</v>
      </c>
      <c r="D337" s="145">
        <v>0.1</v>
      </c>
      <c r="E337" s="145">
        <v>10.4</v>
      </c>
      <c r="F337" s="162">
        <v>1.5</v>
      </c>
      <c r="G337" s="185"/>
      <c r="H337" s="145">
        <f t="shared" ref="H337:L337" si="336">$G337/100*B337</f>
        <v>0</v>
      </c>
      <c r="I337" s="145">
        <f t="shared" si="336"/>
        <v>0</v>
      </c>
      <c r="J337" s="145">
        <f t="shared" si="336"/>
        <v>0</v>
      </c>
      <c r="K337" s="145">
        <f t="shared" si="336"/>
        <v>0</v>
      </c>
      <c r="L337" s="162">
        <f t="shared" si="336"/>
        <v>0</v>
      </c>
      <c r="M337" s="158" t="s">
        <v>524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6" t="s">
        <v>857</v>
      </c>
      <c r="B338" s="145">
        <v>45.0</v>
      </c>
      <c r="C338" s="145">
        <v>1.0</v>
      </c>
      <c r="D338" s="145">
        <v>0.1</v>
      </c>
      <c r="E338" s="145">
        <v>11.7</v>
      </c>
      <c r="F338" s="162">
        <v>2.0</v>
      </c>
      <c r="G338" s="185"/>
      <c r="H338" s="145">
        <f t="shared" ref="H338:L338" si="337">$G338/100*B338</f>
        <v>0</v>
      </c>
      <c r="I338" s="145">
        <f t="shared" si="337"/>
        <v>0</v>
      </c>
      <c r="J338" s="145">
        <f t="shared" si="337"/>
        <v>0</v>
      </c>
      <c r="K338" s="145">
        <f t="shared" si="337"/>
        <v>0</v>
      </c>
      <c r="L338" s="162">
        <f t="shared" si="337"/>
        <v>0</v>
      </c>
      <c r="M338" s="158" t="s">
        <v>524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6" t="s">
        <v>858</v>
      </c>
      <c r="B339" s="145">
        <v>381.0</v>
      </c>
      <c r="C339" s="145">
        <v>1.9</v>
      </c>
      <c r="D339" s="145">
        <v>0.3</v>
      </c>
      <c r="E339" s="145">
        <v>20.6</v>
      </c>
      <c r="F339" s="162">
        <v>3.5</v>
      </c>
      <c r="G339" s="185"/>
      <c r="H339" s="145">
        <f t="shared" ref="H339:L339" si="338">$G339/100*B339</f>
        <v>0</v>
      </c>
      <c r="I339" s="145">
        <f t="shared" si="338"/>
        <v>0</v>
      </c>
      <c r="J339" s="145">
        <f t="shared" si="338"/>
        <v>0</v>
      </c>
      <c r="K339" s="145">
        <f t="shared" si="338"/>
        <v>0</v>
      </c>
      <c r="L339" s="162">
        <f t="shared" si="338"/>
        <v>0</v>
      </c>
      <c r="M339" s="158" t="s">
        <v>524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6" t="s">
        <v>859</v>
      </c>
      <c r="B340" s="145">
        <v>40.0</v>
      </c>
      <c r="C340" s="145">
        <v>2.0</v>
      </c>
      <c r="D340" s="145">
        <v>0.5</v>
      </c>
      <c r="E340" s="145">
        <v>8.7</v>
      </c>
      <c r="F340" s="162">
        <v>0.0</v>
      </c>
      <c r="G340" s="185"/>
      <c r="H340" s="145">
        <f t="shared" ref="H340:L340" si="339">$G340/100*B340</f>
        <v>0</v>
      </c>
      <c r="I340" s="145">
        <f t="shared" si="339"/>
        <v>0</v>
      </c>
      <c r="J340" s="145">
        <f t="shared" si="339"/>
        <v>0</v>
      </c>
      <c r="K340" s="145">
        <f t="shared" si="339"/>
        <v>0</v>
      </c>
      <c r="L340" s="162">
        <f t="shared" si="339"/>
        <v>0</v>
      </c>
      <c r="M340" s="158" t="s">
        <v>524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6" t="s">
        <v>860</v>
      </c>
      <c r="B341" s="145">
        <v>31.0</v>
      </c>
      <c r="C341" s="145">
        <v>0.6</v>
      </c>
      <c r="D341" s="145">
        <v>0.6</v>
      </c>
      <c r="E341" s="145">
        <v>6.9</v>
      </c>
      <c r="F341" s="162">
        <v>0.0</v>
      </c>
      <c r="G341" s="185"/>
      <c r="H341" s="145">
        <f t="shared" ref="H341:L341" si="340">$G341/100*B341</f>
        <v>0</v>
      </c>
      <c r="I341" s="145">
        <f t="shared" si="340"/>
        <v>0</v>
      </c>
      <c r="J341" s="145">
        <f t="shared" si="340"/>
        <v>0</v>
      </c>
      <c r="K341" s="145">
        <f t="shared" si="340"/>
        <v>0</v>
      </c>
      <c r="L341" s="162">
        <f t="shared" si="340"/>
        <v>0</v>
      </c>
      <c r="M341" s="158" t="s">
        <v>524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6" t="s">
        <v>861</v>
      </c>
      <c r="B342" s="145">
        <v>16.0</v>
      </c>
      <c r="C342" s="145">
        <v>1.2</v>
      </c>
      <c r="D342" s="145">
        <v>0.2</v>
      </c>
      <c r="E342" s="145">
        <v>3.4</v>
      </c>
      <c r="F342" s="162">
        <v>1.1</v>
      </c>
      <c r="G342" s="185"/>
      <c r="H342" s="145">
        <f t="shared" ref="H342:L342" si="341">$G342/100*B342</f>
        <v>0</v>
      </c>
      <c r="I342" s="145">
        <f t="shared" si="341"/>
        <v>0</v>
      </c>
      <c r="J342" s="145">
        <f t="shared" si="341"/>
        <v>0</v>
      </c>
      <c r="K342" s="145">
        <f t="shared" si="341"/>
        <v>0</v>
      </c>
      <c r="L342" s="162">
        <f t="shared" si="341"/>
        <v>0</v>
      </c>
      <c r="M342" s="158" t="s">
        <v>524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6" t="s">
        <v>862</v>
      </c>
      <c r="B343" s="145">
        <v>92.0</v>
      </c>
      <c r="C343" s="145">
        <v>15.6</v>
      </c>
      <c r="D343" s="145">
        <v>1.4</v>
      </c>
      <c r="E343" s="145">
        <v>3.1</v>
      </c>
      <c r="F343" s="162">
        <v>0.0</v>
      </c>
      <c r="G343" s="185"/>
      <c r="H343" s="145">
        <f t="shared" ref="H343:L343" si="342">$G343/100*B343</f>
        <v>0</v>
      </c>
      <c r="I343" s="145">
        <f t="shared" si="342"/>
        <v>0</v>
      </c>
      <c r="J343" s="145">
        <f t="shared" si="342"/>
        <v>0</v>
      </c>
      <c r="K343" s="145">
        <f t="shared" si="342"/>
        <v>0</v>
      </c>
      <c r="L343" s="162">
        <f t="shared" si="342"/>
        <v>0</v>
      </c>
      <c r="M343" s="158" t="s">
        <v>508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6" t="s">
        <v>863</v>
      </c>
      <c r="B344" s="145">
        <v>100.0</v>
      </c>
      <c r="C344" s="145">
        <v>0.0</v>
      </c>
      <c r="D344" s="145">
        <v>0.0</v>
      </c>
      <c r="E344" s="145">
        <v>46.0</v>
      </c>
      <c r="F344" s="162">
        <v>0.0</v>
      </c>
      <c r="G344" s="185"/>
      <c r="H344" s="145">
        <f t="shared" ref="H344:L344" si="343">$G344/100*B344</f>
        <v>0</v>
      </c>
      <c r="I344" s="145">
        <f t="shared" si="343"/>
        <v>0</v>
      </c>
      <c r="J344" s="145">
        <f t="shared" si="343"/>
        <v>0</v>
      </c>
      <c r="K344" s="145">
        <f t="shared" si="343"/>
        <v>0</v>
      </c>
      <c r="L344" s="162">
        <f t="shared" si="343"/>
        <v>0</v>
      </c>
      <c r="M344" s="158" t="s">
        <v>516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6" t="s">
        <v>864</v>
      </c>
      <c r="B345" s="145">
        <v>380.0</v>
      </c>
      <c r="C345" s="145">
        <v>0.1</v>
      </c>
      <c r="D345" s="145">
        <v>0.0</v>
      </c>
      <c r="E345" s="145">
        <v>98.1</v>
      </c>
      <c r="F345" s="162">
        <v>0.0</v>
      </c>
      <c r="G345" s="185"/>
      <c r="H345" s="145">
        <f t="shared" ref="H345:L345" si="344">$G345/100*B345</f>
        <v>0</v>
      </c>
      <c r="I345" s="145">
        <f t="shared" si="344"/>
        <v>0</v>
      </c>
      <c r="J345" s="145">
        <f t="shared" si="344"/>
        <v>0</v>
      </c>
      <c r="K345" s="145">
        <f t="shared" si="344"/>
        <v>0</v>
      </c>
      <c r="L345" s="162">
        <f t="shared" si="344"/>
        <v>0</v>
      </c>
      <c r="M345" s="158" t="s">
        <v>516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6" t="s">
        <v>865</v>
      </c>
      <c r="B346" s="145">
        <v>387.0</v>
      </c>
      <c r="C346" s="145">
        <v>0.0</v>
      </c>
      <c r="D346" s="145">
        <v>0.0</v>
      </c>
      <c r="E346" s="145">
        <v>99.9</v>
      </c>
      <c r="F346" s="162">
        <v>0.0</v>
      </c>
      <c r="G346" s="185"/>
      <c r="H346" s="145">
        <f t="shared" ref="H346:L346" si="345">$G346/100*B346</f>
        <v>0</v>
      </c>
      <c r="I346" s="145">
        <f t="shared" si="345"/>
        <v>0</v>
      </c>
      <c r="J346" s="145">
        <f t="shared" si="345"/>
        <v>0</v>
      </c>
      <c r="K346" s="145">
        <f t="shared" si="345"/>
        <v>0</v>
      </c>
      <c r="L346" s="162">
        <f t="shared" si="345"/>
        <v>0</v>
      </c>
      <c r="M346" s="158" t="s">
        <v>516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6" t="s">
        <v>866</v>
      </c>
      <c r="B347" s="145">
        <v>617.0</v>
      </c>
      <c r="C347" s="145">
        <v>17.3</v>
      </c>
      <c r="D347" s="145">
        <v>55.2</v>
      </c>
      <c r="E347" s="145">
        <v>23.2</v>
      </c>
      <c r="F347" s="162">
        <v>5.7</v>
      </c>
      <c r="G347" s="185"/>
      <c r="H347" s="145">
        <f t="shared" ref="H347:L347" si="346">$G347/100*B347</f>
        <v>0</v>
      </c>
      <c r="I347" s="145">
        <f t="shared" si="346"/>
        <v>0</v>
      </c>
      <c r="J347" s="145">
        <f t="shared" si="346"/>
        <v>0</v>
      </c>
      <c r="K347" s="145">
        <f t="shared" si="346"/>
        <v>0</v>
      </c>
      <c r="L347" s="162">
        <f t="shared" si="346"/>
        <v>0</v>
      </c>
      <c r="M347" s="158" t="s">
        <v>596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6" t="s">
        <v>867</v>
      </c>
      <c r="B348" s="145">
        <v>884.0</v>
      </c>
      <c r="C348" s="145">
        <v>0.0</v>
      </c>
      <c r="D348" s="145">
        <v>100.0</v>
      </c>
      <c r="E348" s="145">
        <v>0.0</v>
      </c>
      <c r="F348" s="162">
        <v>0.0</v>
      </c>
      <c r="G348" s="185"/>
      <c r="H348" s="145">
        <f t="shared" ref="H348:L348" si="347">$G348/100*B348</f>
        <v>0</v>
      </c>
      <c r="I348" s="145">
        <f t="shared" si="347"/>
        <v>0</v>
      </c>
      <c r="J348" s="145">
        <f t="shared" si="347"/>
        <v>0</v>
      </c>
      <c r="K348" s="145">
        <f t="shared" si="347"/>
        <v>0</v>
      </c>
      <c r="L348" s="162">
        <f t="shared" si="347"/>
        <v>0</v>
      </c>
      <c r="M348" s="158" t="s">
        <v>538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6" t="s">
        <v>868</v>
      </c>
      <c r="B349" s="145">
        <v>564.0</v>
      </c>
      <c r="C349" s="145">
        <v>20.8</v>
      </c>
      <c r="D349" s="145">
        <v>51.5</v>
      </c>
      <c r="E349" s="145">
        <v>20.0</v>
      </c>
      <c r="F349" s="162">
        <v>6.6</v>
      </c>
      <c r="G349" s="185"/>
      <c r="H349" s="145">
        <f t="shared" ref="H349:L349" si="348">$G349/100*B349</f>
        <v>0</v>
      </c>
      <c r="I349" s="145">
        <f t="shared" si="348"/>
        <v>0</v>
      </c>
      <c r="J349" s="145">
        <f t="shared" si="348"/>
        <v>0</v>
      </c>
      <c r="K349" s="145">
        <f t="shared" si="348"/>
        <v>0</v>
      </c>
      <c r="L349" s="162">
        <f t="shared" si="348"/>
        <v>0</v>
      </c>
      <c r="M349" s="158" t="s">
        <v>596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6" t="s">
        <v>869</v>
      </c>
      <c r="B350" s="145">
        <v>377.0</v>
      </c>
      <c r="C350" s="145">
        <v>7.0</v>
      </c>
      <c r="D350" s="145">
        <v>1.6</v>
      </c>
      <c r="E350" s="145">
        <v>79.9</v>
      </c>
      <c r="F350" s="162">
        <v>0.9</v>
      </c>
      <c r="G350" s="185"/>
      <c r="H350" s="145">
        <f t="shared" ref="H350:L350" si="349">$G350/100*B350</f>
        <v>0</v>
      </c>
      <c r="I350" s="145">
        <f t="shared" si="349"/>
        <v>0</v>
      </c>
      <c r="J350" s="145">
        <f t="shared" si="349"/>
        <v>0</v>
      </c>
      <c r="K350" s="145">
        <f t="shared" si="349"/>
        <v>0</v>
      </c>
      <c r="L350" s="162">
        <f t="shared" si="349"/>
        <v>0</v>
      </c>
      <c r="M350" s="158" t="s">
        <v>527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6" t="s">
        <v>870</v>
      </c>
      <c r="B351" s="145">
        <v>19.0</v>
      </c>
      <c r="C351" s="145">
        <v>1.8</v>
      </c>
      <c r="D351" s="145">
        <v>0.2</v>
      </c>
      <c r="E351" s="145">
        <v>3.7</v>
      </c>
      <c r="F351" s="162">
        <v>1.6</v>
      </c>
      <c r="G351" s="185"/>
      <c r="H351" s="145">
        <f t="shared" ref="H351:L351" si="350">$G351/100*B351</f>
        <v>0</v>
      </c>
      <c r="I351" s="145">
        <f t="shared" si="350"/>
        <v>0</v>
      </c>
      <c r="J351" s="145">
        <f t="shared" si="350"/>
        <v>0</v>
      </c>
      <c r="K351" s="145">
        <f t="shared" si="350"/>
        <v>0</v>
      </c>
      <c r="L351" s="162">
        <f t="shared" si="350"/>
        <v>0</v>
      </c>
      <c r="M351" s="158" t="s">
        <v>524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6" t="s">
        <v>871</v>
      </c>
      <c r="B352" s="145">
        <v>144.0</v>
      </c>
      <c r="C352" s="145">
        <v>19.7</v>
      </c>
      <c r="D352" s="145">
        <v>6.7</v>
      </c>
      <c r="E352" s="145">
        <v>0.0</v>
      </c>
      <c r="F352" s="162">
        <v>0.0</v>
      </c>
      <c r="G352" s="185"/>
      <c r="H352" s="145">
        <f t="shared" ref="H352:L352" si="351">$G352/100*B352</f>
        <v>0</v>
      </c>
      <c r="I352" s="145">
        <f t="shared" si="351"/>
        <v>0</v>
      </c>
      <c r="J352" s="145">
        <f t="shared" si="351"/>
        <v>0</v>
      </c>
      <c r="K352" s="145">
        <f t="shared" si="351"/>
        <v>0</v>
      </c>
      <c r="L352" s="162">
        <f t="shared" si="351"/>
        <v>0</v>
      </c>
      <c r="M352" s="158" t="s">
        <v>545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6" t="s">
        <v>872</v>
      </c>
      <c r="B353" s="145">
        <v>595.0</v>
      </c>
      <c r="C353" s="145">
        <v>17.0</v>
      </c>
      <c r="D353" s="145">
        <v>53.7</v>
      </c>
      <c r="E353" s="145">
        <v>21.2</v>
      </c>
      <c r="F353" s="162">
        <v>9.3</v>
      </c>
      <c r="G353" s="185"/>
      <c r="H353" s="145">
        <f t="shared" ref="H353:L353" si="352">$G353/100*B353</f>
        <v>0</v>
      </c>
      <c r="I353" s="145">
        <f t="shared" si="352"/>
        <v>0</v>
      </c>
      <c r="J353" s="145">
        <f t="shared" si="352"/>
        <v>0</v>
      </c>
      <c r="K353" s="145">
        <f t="shared" si="352"/>
        <v>0</v>
      </c>
      <c r="L353" s="162">
        <f t="shared" si="352"/>
        <v>0</v>
      </c>
      <c r="M353" s="158" t="s">
        <v>596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6" t="s">
        <v>873</v>
      </c>
      <c r="B354" s="145">
        <v>33.0</v>
      </c>
      <c r="C354" s="145">
        <v>2.8</v>
      </c>
      <c r="D354" s="145">
        <v>0.2</v>
      </c>
      <c r="E354" s="145">
        <v>7.0</v>
      </c>
      <c r="F354" s="162">
        <v>4.4</v>
      </c>
      <c r="G354" s="185"/>
      <c r="H354" s="145">
        <f t="shared" ref="H354:L354" si="353">$G354/100*B354</f>
        <v>0</v>
      </c>
      <c r="I354" s="145">
        <f t="shared" si="353"/>
        <v>0</v>
      </c>
      <c r="J354" s="145">
        <f t="shared" si="353"/>
        <v>0</v>
      </c>
      <c r="K354" s="145">
        <f t="shared" si="353"/>
        <v>0</v>
      </c>
      <c r="L354" s="162">
        <f t="shared" si="353"/>
        <v>0</v>
      </c>
      <c r="M354" s="158" t="s">
        <v>524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6" t="s">
        <v>874</v>
      </c>
      <c r="B355" s="145">
        <v>60.0</v>
      </c>
      <c r="C355" s="145">
        <v>10.5</v>
      </c>
      <c r="D355" s="145">
        <v>0.1</v>
      </c>
      <c r="E355" s="145">
        <v>5.6</v>
      </c>
      <c r="F355" s="162">
        <v>0.8</v>
      </c>
      <c r="G355" s="185"/>
      <c r="H355" s="145">
        <f t="shared" ref="H355:L355" si="354">$G355/100*B355</f>
        <v>0</v>
      </c>
      <c r="I355" s="145">
        <f t="shared" si="354"/>
        <v>0</v>
      </c>
      <c r="J355" s="145">
        <f t="shared" si="354"/>
        <v>0</v>
      </c>
      <c r="K355" s="145">
        <f t="shared" si="354"/>
        <v>0</v>
      </c>
      <c r="L355" s="162">
        <f t="shared" si="354"/>
        <v>0</v>
      </c>
      <c r="M355" s="158" t="s">
        <v>581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6" t="s">
        <v>875</v>
      </c>
      <c r="B356" s="145">
        <v>53.0</v>
      </c>
      <c r="C356" s="145">
        <v>0.8</v>
      </c>
      <c r="D356" s="145">
        <v>0.3</v>
      </c>
      <c r="E356" s="145">
        <v>13.3</v>
      </c>
      <c r="F356" s="162">
        <v>1.8</v>
      </c>
      <c r="G356" s="185"/>
      <c r="H356" s="145">
        <f t="shared" ref="H356:L356" si="355">$G356/100*B356</f>
        <v>0</v>
      </c>
      <c r="I356" s="145">
        <f t="shared" si="355"/>
        <v>0</v>
      </c>
      <c r="J356" s="145">
        <f t="shared" si="355"/>
        <v>0</v>
      </c>
      <c r="K356" s="145">
        <f t="shared" si="355"/>
        <v>0</v>
      </c>
      <c r="L356" s="162">
        <f t="shared" si="355"/>
        <v>0</v>
      </c>
      <c r="M356" s="158" t="s">
        <v>510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6" t="s">
        <v>876</v>
      </c>
      <c r="B357" s="145">
        <v>67.0</v>
      </c>
      <c r="C357" s="145">
        <v>1.3</v>
      </c>
      <c r="D357" s="145">
        <v>0.1</v>
      </c>
      <c r="E357" s="145">
        <v>16.3</v>
      </c>
      <c r="F357" s="162">
        <v>0.0</v>
      </c>
      <c r="G357" s="185"/>
      <c r="H357" s="145">
        <f t="shared" ref="H357:L357" si="356">$G357/100*B357</f>
        <v>0</v>
      </c>
      <c r="I357" s="145">
        <f t="shared" si="356"/>
        <v>0</v>
      </c>
      <c r="J357" s="145">
        <f t="shared" si="356"/>
        <v>0</v>
      </c>
      <c r="K357" s="145">
        <f t="shared" si="356"/>
        <v>0</v>
      </c>
      <c r="L357" s="162">
        <f t="shared" si="356"/>
        <v>0</v>
      </c>
      <c r="M357" s="158" t="s">
        <v>533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6" t="s">
        <v>877</v>
      </c>
      <c r="B358" s="145">
        <v>0.0</v>
      </c>
      <c r="C358" s="145">
        <v>0.0</v>
      </c>
      <c r="D358" s="145">
        <v>0.0</v>
      </c>
      <c r="E358" s="145">
        <v>0.0</v>
      </c>
      <c r="F358" s="162">
        <v>0.0</v>
      </c>
      <c r="G358" s="185"/>
      <c r="H358" s="145">
        <f t="shared" ref="H358:L358" si="357">$G358/100*B358</f>
        <v>0</v>
      </c>
      <c r="I358" s="145">
        <f t="shared" si="357"/>
        <v>0</v>
      </c>
      <c r="J358" s="145">
        <f t="shared" si="357"/>
        <v>0</v>
      </c>
      <c r="K358" s="145">
        <f t="shared" si="357"/>
        <v>0</v>
      </c>
      <c r="L358" s="162">
        <f t="shared" si="357"/>
        <v>0</v>
      </c>
      <c r="M358" s="158" t="s">
        <v>520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6" t="s">
        <v>878</v>
      </c>
      <c r="B359" s="145">
        <v>0.0</v>
      </c>
      <c r="C359" s="145">
        <v>22.6</v>
      </c>
      <c r="D359" s="145">
        <v>2.4</v>
      </c>
      <c r="E359" s="145">
        <v>58.2</v>
      </c>
      <c r="F359" s="162">
        <v>10.7</v>
      </c>
      <c r="G359" s="185"/>
      <c r="H359" s="145">
        <f t="shared" ref="H359:L359" si="358">$G359/100*B359</f>
        <v>0</v>
      </c>
      <c r="I359" s="145">
        <f t="shared" si="358"/>
        <v>0</v>
      </c>
      <c r="J359" s="145">
        <f t="shared" si="358"/>
        <v>0</v>
      </c>
      <c r="K359" s="145">
        <f t="shared" si="358"/>
        <v>0</v>
      </c>
      <c r="L359" s="162">
        <f t="shared" si="358"/>
        <v>0</v>
      </c>
      <c r="M359" s="158" t="s">
        <v>520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6" t="s">
        <v>879</v>
      </c>
      <c r="B360" s="145">
        <v>1.0</v>
      </c>
      <c r="C360" s="145">
        <v>0.0</v>
      </c>
      <c r="D360" s="145">
        <v>0.0</v>
      </c>
      <c r="E360" s="145">
        <v>0.2</v>
      </c>
      <c r="F360" s="162">
        <v>0.0</v>
      </c>
      <c r="G360" s="185"/>
      <c r="H360" s="145">
        <f t="shared" ref="H360:L360" si="359">$G360/100*B360</f>
        <v>0</v>
      </c>
      <c r="I360" s="145">
        <f t="shared" si="359"/>
        <v>0</v>
      </c>
      <c r="J360" s="145">
        <f t="shared" si="359"/>
        <v>0</v>
      </c>
      <c r="K360" s="145">
        <f t="shared" si="359"/>
        <v>0</v>
      </c>
      <c r="L360" s="162">
        <f t="shared" si="359"/>
        <v>0</v>
      </c>
      <c r="M360" s="158" t="s">
        <v>520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6" t="s">
        <v>880</v>
      </c>
      <c r="B361" s="145">
        <v>0.0</v>
      </c>
      <c r="C361" s="145">
        <v>31.6</v>
      </c>
      <c r="D361" s="145">
        <v>4.6</v>
      </c>
      <c r="E361" s="145">
        <v>49.6</v>
      </c>
      <c r="F361" s="162">
        <v>10.6</v>
      </c>
      <c r="G361" s="185"/>
      <c r="H361" s="145">
        <f t="shared" ref="H361:L361" si="360">$G361/100*B361</f>
        <v>0</v>
      </c>
      <c r="I361" s="145">
        <f t="shared" si="360"/>
        <v>0</v>
      </c>
      <c r="J361" s="145">
        <f t="shared" si="360"/>
        <v>0</v>
      </c>
      <c r="K361" s="145">
        <f t="shared" si="360"/>
        <v>0</v>
      </c>
      <c r="L361" s="162">
        <f t="shared" si="360"/>
        <v>0</v>
      </c>
      <c r="M361" s="158" t="s">
        <v>520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6" t="s">
        <v>881</v>
      </c>
      <c r="B362" s="145">
        <v>0.0</v>
      </c>
      <c r="C362" s="145">
        <v>20.3</v>
      </c>
      <c r="D362" s="145">
        <v>4.3</v>
      </c>
      <c r="E362" s="145">
        <v>61.0</v>
      </c>
      <c r="F362" s="162">
        <v>19.0</v>
      </c>
      <c r="G362" s="185"/>
      <c r="H362" s="145">
        <f t="shared" ref="H362:L362" si="361">$G362/100*B362</f>
        <v>0</v>
      </c>
      <c r="I362" s="145">
        <f t="shared" si="361"/>
        <v>0</v>
      </c>
      <c r="J362" s="145">
        <f t="shared" si="361"/>
        <v>0</v>
      </c>
      <c r="K362" s="145">
        <f t="shared" si="361"/>
        <v>0</v>
      </c>
      <c r="L362" s="162">
        <f t="shared" si="361"/>
        <v>0</v>
      </c>
      <c r="M362" s="158" t="s">
        <v>520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6" t="s">
        <v>882</v>
      </c>
      <c r="B363" s="145">
        <v>367.0</v>
      </c>
      <c r="C363" s="145">
        <v>13.3</v>
      </c>
      <c r="D363" s="145">
        <v>2.4</v>
      </c>
      <c r="E363" s="145">
        <v>73.1</v>
      </c>
      <c r="F363" s="162">
        <v>8.0</v>
      </c>
      <c r="G363" s="185"/>
      <c r="H363" s="145">
        <f t="shared" ref="H363:L363" si="362">$G363/100*B363</f>
        <v>0</v>
      </c>
      <c r="I363" s="145">
        <f t="shared" si="362"/>
        <v>0</v>
      </c>
      <c r="J363" s="145">
        <f t="shared" si="362"/>
        <v>0</v>
      </c>
      <c r="K363" s="145">
        <f t="shared" si="362"/>
        <v>0</v>
      </c>
      <c r="L363" s="162">
        <f t="shared" si="362"/>
        <v>0</v>
      </c>
      <c r="M363" s="158" t="s">
        <v>527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6" t="s">
        <v>883</v>
      </c>
      <c r="B364" s="145">
        <v>249.0</v>
      </c>
      <c r="C364" s="145">
        <v>9.0</v>
      </c>
      <c r="D364" s="145">
        <v>5.2</v>
      </c>
      <c r="E364" s="145">
        <v>42.8</v>
      </c>
      <c r="F364" s="162">
        <v>2.0</v>
      </c>
      <c r="G364" s="185"/>
      <c r="H364" s="145">
        <f t="shared" ref="H364:L364" si="363">$G364/100*B364</f>
        <v>0</v>
      </c>
      <c r="I364" s="145">
        <f t="shared" si="363"/>
        <v>0</v>
      </c>
      <c r="J364" s="145">
        <f t="shared" si="363"/>
        <v>0</v>
      </c>
      <c r="K364" s="145">
        <f t="shared" si="363"/>
        <v>0</v>
      </c>
      <c r="L364" s="162">
        <f t="shared" si="363"/>
        <v>0</v>
      </c>
      <c r="M364" s="158" t="s">
        <v>581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6" t="s">
        <v>884</v>
      </c>
      <c r="B365" s="145">
        <v>193.0</v>
      </c>
      <c r="C365" s="145">
        <v>18.5</v>
      </c>
      <c r="D365" s="145">
        <v>10.8</v>
      </c>
      <c r="E365" s="145">
        <v>9.4</v>
      </c>
      <c r="F365" s="162">
        <v>0.0</v>
      </c>
      <c r="G365" s="185"/>
      <c r="H365" s="145">
        <f t="shared" ref="H365:L365" si="364">$G365/100*B365</f>
        <v>0</v>
      </c>
      <c r="I365" s="145">
        <f t="shared" si="364"/>
        <v>0</v>
      </c>
      <c r="J365" s="145">
        <f t="shared" si="364"/>
        <v>0</v>
      </c>
      <c r="K365" s="145">
        <f t="shared" si="364"/>
        <v>0</v>
      </c>
      <c r="L365" s="162">
        <f t="shared" si="364"/>
        <v>0</v>
      </c>
      <c r="M365" s="158" t="s">
        <v>518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6" t="s">
        <v>885</v>
      </c>
      <c r="B366" s="145">
        <v>96.0</v>
      </c>
      <c r="C366" s="145">
        <v>20.1</v>
      </c>
      <c r="D366" s="145">
        <v>1.7</v>
      </c>
      <c r="E366" s="145">
        <v>0.0</v>
      </c>
      <c r="F366" s="162">
        <v>0.0</v>
      </c>
      <c r="G366" s="185"/>
      <c r="H366" s="145">
        <f t="shared" ref="H366:L366" si="365">$G366/100*B366</f>
        <v>0</v>
      </c>
      <c r="I366" s="145">
        <f t="shared" si="365"/>
        <v>0</v>
      </c>
      <c r="J366" s="145">
        <f t="shared" si="365"/>
        <v>0</v>
      </c>
      <c r="K366" s="145">
        <f t="shared" si="365"/>
        <v>0</v>
      </c>
      <c r="L366" s="162">
        <f t="shared" si="365"/>
        <v>0</v>
      </c>
      <c r="M366" s="158" t="s">
        <v>545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6" t="s">
        <v>886</v>
      </c>
      <c r="B367" s="145">
        <v>436.0</v>
      </c>
      <c r="C367" s="145">
        <v>53.4</v>
      </c>
      <c r="D367" s="145">
        <v>26.4</v>
      </c>
      <c r="E367" s="145">
        <v>7.2</v>
      </c>
      <c r="F367" s="162">
        <v>0.2</v>
      </c>
      <c r="G367" s="185"/>
      <c r="H367" s="145">
        <f t="shared" ref="H367:L367" si="366">$G367/100*B367</f>
        <v>0</v>
      </c>
      <c r="I367" s="145">
        <f t="shared" si="366"/>
        <v>0</v>
      </c>
      <c r="J367" s="145">
        <f t="shared" si="366"/>
        <v>0</v>
      </c>
      <c r="K367" s="145">
        <f t="shared" si="366"/>
        <v>0</v>
      </c>
      <c r="L367" s="162">
        <f t="shared" si="366"/>
        <v>0</v>
      </c>
      <c r="M367" s="158" t="s">
        <v>518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6" t="s">
        <v>887</v>
      </c>
      <c r="B368" s="145">
        <v>116.0</v>
      </c>
      <c r="C368" s="145">
        <v>8.2</v>
      </c>
      <c r="D368" s="145">
        <v>8.0</v>
      </c>
      <c r="E368" s="145">
        <v>5.2</v>
      </c>
      <c r="F368" s="162">
        <v>0.0</v>
      </c>
      <c r="G368" s="185"/>
      <c r="H368" s="145">
        <f t="shared" ref="H368:L368" si="367">$G368/100*B368</f>
        <v>0</v>
      </c>
      <c r="I368" s="145">
        <f t="shared" si="367"/>
        <v>0</v>
      </c>
      <c r="J368" s="145">
        <f t="shared" si="367"/>
        <v>0</v>
      </c>
      <c r="K368" s="145">
        <f t="shared" si="367"/>
        <v>0</v>
      </c>
      <c r="L368" s="162">
        <f t="shared" si="367"/>
        <v>0</v>
      </c>
      <c r="M368" s="158" t="s">
        <v>518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6" t="s">
        <v>888</v>
      </c>
      <c r="B369" s="145">
        <v>146.0</v>
      </c>
      <c r="C369" s="145">
        <v>12.7</v>
      </c>
      <c r="D369" s="145">
        <v>10.0</v>
      </c>
      <c r="E369" s="145">
        <v>4.4</v>
      </c>
      <c r="F369" s="162">
        <v>0.6</v>
      </c>
      <c r="G369" s="185"/>
      <c r="H369" s="145">
        <f t="shared" ref="H369:L369" si="368">$G369/100*B369</f>
        <v>0</v>
      </c>
      <c r="I369" s="145">
        <f t="shared" si="368"/>
        <v>0</v>
      </c>
      <c r="J369" s="145">
        <f t="shared" si="368"/>
        <v>0</v>
      </c>
      <c r="K369" s="145">
        <f t="shared" si="368"/>
        <v>0</v>
      </c>
      <c r="L369" s="162">
        <f t="shared" si="368"/>
        <v>0</v>
      </c>
      <c r="M369" s="158" t="s">
        <v>518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6" t="s">
        <v>889</v>
      </c>
      <c r="B370" s="145">
        <v>18.0</v>
      </c>
      <c r="C370" s="145">
        <v>0.9</v>
      </c>
      <c r="D370" s="145">
        <v>0.2</v>
      </c>
      <c r="E370" s="145">
        <v>3.9</v>
      </c>
      <c r="F370" s="162">
        <v>1.2</v>
      </c>
      <c r="G370" s="185"/>
      <c r="H370" s="145">
        <f t="shared" ref="H370:L370" si="369">$G370/100*B370</f>
        <v>0</v>
      </c>
      <c r="I370" s="145">
        <f t="shared" si="369"/>
        <v>0</v>
      </c>
      <c r="J370" s="145">
        <f t="shared" si="369"/>
        <v>0</v>
      </c>
      <c r="K370" s="145">
        <f t="shared" si="369"/>
        <v>0</v>
      </c>
      <c r="L370" s="162">
        <f t="shared" si="369"/>
        <v>0</v>
      </c>
      <c r="M370" s="158" t="s">
        <v>524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6" t="s">
        <v>890</v>
      </c>
      <c r="B371" s="145">
        <v>258.0</v>
      </c>
      <c r="C371" s="145">
        <v>14.1</v>
      </c>
      <c r="D371" s="145">
        <v>3.0</v>
      </c>
      <c r="E371" s="145">
        <v>55.8</v>
      </c>
      <c r="F371" s="162">
        <v>12.3</v>
      </c>
      <c r="G371" s="185"/>
      <c r="H371" s="145">
        <f t="shared" ref="H371:L371" si="370">$G371/100*B371</f>
        <v>0</v>
      </c>
      <c r="I371" s="145">
        <f t="shared" si="370"/>
        <v>0</v>
      </c>
      <c r="J371" s="145">
        <f t="shared" si="370"/>
        <v>0</v>
      </c>
      <c r="K371" s="145">
        <f t="shared" si="370"/>
        <v>0</v>
      </c>
      <c r="L371" s="162">
        <f t="shared" si="370"/>
        <v>0</v>
      </c>
      <c r="M371" s="158" t="s">
        <v>524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6" t="s">
        <v>891</v>
      </c>
      <c r="B372" s="145">
        <v>119.0</v>
      </c>
      <c r="C372" s="145">
        <v>20.5</v>
      </c>
      <c r="D372" s="145">
        <v>3.5</v>
      </c>
      <c r="E372" s="145">
        <v>0.0</v>
      </c>
      <c r="F372" s="162">
        <v>0.0</v>
      </c>
      <c r="G372" s="185"/>
      <c r="H372" s="145">
        <f t="shared" ref="H372:L372" si="371">$G372/100*B372</f>
        <v>0</v>
      </c>
      <c r="I372" s="145">
        <f t="shared" si="371"/>
        <v>0</v>
      </c>
      <c r="J372" s="145">
        <f t="shared" si="371"/>
        <v>0</v>
      </c>
      <c r="K372" s="145">
        <f t="shared" si="371"/>
        <v>0</v>
      </c>
      <c r="L372" s="162">
        <f t="shared" si="371"/>
        <v>0</v>
      </c>
      <c r="M372" s="158" t="s">
        <v>545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6" t="s">
        <v>892</v>
      </c>
      <c r="B373" s="145">
        <v>109.0</v>
      </c>
      <c r="C373" s="145">
        <v>24.4</v>
      </c>
      <c r="D373" s="145">
        <v>0.5</v>
      </c>
      <c r="E373" s="145">
        <v>0.0</v>
      </c>
      <c r="F373" s="162">
        <v>0.0</v>
      </c>
      <c r="G373" s="185"/>
      <c r="H373" s="145">
        <f t="shared" ref="H373:L373" si="372">$G373/100*B373</f>
        <v>0</v>
      </c>
      <c r="I373" s="145">
        <f t="shared" si="372"/>
        <v>0</v>
      </c>
      <c r="J373" s="145">
        <f t="shared" si="372"/>
        <v>0</v>
      </c>
      <c r="K373" s="145">
        <f t="shared" si="372"/>
        <v>0</v>
      </c>
      <c r="L373" s="162">
        <f t="shared" si="372"/>
        <v>0</v>
      </c>
      <c r="M373" s="158" t="s">
        <v>545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6" t="s">
        <v>893</v>
      </c>
      <c r="B374" s="145">
        <v>134.0</v>
      </c>
      <c r="C374" s="145">
        <v>22.8</v>
      </c>
      <c r="D374" s="145">
        <v>4.3</v>
      </c>
      <c r="E374" s="145">
        <v>0.0</v>
      </c>
      <c r="F374" s="162">
        <v>0.0</v>
      </c>
      <c r="G374" s="185"/>
      <c r="H374" s="145">
        <f t="shared" ref="H374:L374" si="373">$G374/100*B374</f>
        <v>0</v>
      </c>
      <c r="I374" s="145">
        <f t="shared" si="373"/>
        <v>0</v>
      </c>
      <c r="J374" s="145">
        <f t="shared" si="373"/>
        <v>0</v>
      </c>
      <c r="K374" s="145">
        <f t="shared" si="373"/>
        <v>0</v>
      </c>
      <c r="L374" s="162">
        <f t="shared" si="373"/>
        <v>0</v>
      </c>
      <c r="M374" s="158" t="s">
        <v>598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6" t="s">
        <v>894</v>
      </c>
      <c r="B375" s="145">
        <v>32.0</v>
      </c>
      <c r="C375" s="145">
        <v>1.5</v>
      </c>
      <c r="D375" s="145">
        <v>0.3</v>
      </c>
      <c r="E375" s="145">
        <v>7.1</v>
      </c>
      <c r="F375" s="162">
        <v>3.2</v>
      </c>
      <c r="G375" s="185"/>
      <c r="H375" s="145">
        <f t="shared" ref="H375:L375" si="374">$G375/100*B375</f>
        <v>0</v>
      </c>
      <c r="I375" s="145">
        <f t="shared" si="374"/>
        <v>0</v>
      </c>
      <c r="J375" s="145">
        <f t="shared" si="374"/>
        <v>0</v>
      </c>
      <c r="K375" s="145">
        <f t="shared" si="374"/>
        <v>0</v>
      </c>
      <c r="L375" s="162">
        <f t="shared" si="374"/>
        <v>0</v>
      </c>
      <c r="M375" s="158" t="s">
        <v>524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6" t="s">
        <v>895</v>
      </c>
      <c r="B376" s="145">
        <v>28.0</v>
      </c>
      <c r="C376" s="145">
        <v>0.9</v>
      </c>
      <c r="D376" s="145">
        <v>0.1</v>
      </c>
      <c r="E376" s="145">
        <v>6.4</v>
      </c>
      <c r="F376" s="162">
        <v>1.8</v>
      </c>
      <c r="G376" s="185"/>
      <c r="H376" s="145">
        <f t="shared" ref="H376:L376" si="375">$G376/100*B376</f>
        <v>0</v>
      </c>
      <c r="I376" s="145">
        <f t="shared" si="375"/>
        <v>0</v>
      </c>
      <c r="J376" s="145">
        <f t="shared" si="375"/>
        <v>0</v>
      </c>
      <c r="K376" s="145">
        <f t="shared" si="375"/>
        <v>0</v>
      </c>
      <c r="L376" s="162">
        <f t="shared" si="375"/>
        <v>0</v>
      </c>
      <c r="M376" s="158" t="s">
        <v>524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6" t="s">
        <v>896</v>
      </c>
      <c r="B377" s="145">
        <v>138.0</v>
      </c>
      <c r="C377" s="145">
        <v>0.9</v>
      </c>
      <c r="D377" s="145">
        <v>0.2</v>
      </c>
      <c r="E377" s="145">
        <v>10.5</v>
      </c>
      <c r="F377" s="162">
        <v>3.6</v>
      </c>
      <c r="G377" s="185"/>
      <c r="H377" s="145">
        <f t="shared" ref="H377:L377" si="376">$G377/100*B377</f>
        <v>0</v>
      </c>
      <c r="I377" s="145">
        <f t="shared" si="376"/>
        <v>0</v>
      </c>
      <c r="J377" s="145">
        <f t="shared" si="376"/>
        <v>0</v>
      </c>
      <c r="K377" s="145">
        <f t="shared" si="376"/>
        <v>0</v>
      </c>
      <c r="L377" s="162">
        <f t="shared" si="376"/>
        <v>0</v>
      </c>
      <c r="M377" s="158" t="s">
        <v>581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6" t="s">
        <v>897</v>
      </c>
      <c r="B378" s="145">
        <v>144.0</v>
      </c>
      <c r="C378" s="145">
        <v>19.4</v>
      </c>
      <c r="D378" s="145">
        <v>6.8</v>
      </c>
      <c r="E378" s="145">
        <v>0.0</v>
      </c>
      <c r="F378" s="162">
        <v>0.0</v>
      </c>
      <c r="G378" s="185"/>
      <c r="H378" s="145">
        <f t="shared" ref="H378:L378" si="377">$G378/100*B378</f>
        <v>0</v>
      </c>
      <c r="I378" s="145">
        <f t="shared" si="377"/>
        <v>0</v>
      </c>
      <c r="J378" s="145">
        <f t="shared" si="377"/>
        <v>0</v>
      </c>
      <c r="K378" s="145">
        <f t="shared" si="377"/>
        <v>0</v>
      </c>
      <c r="L378" s="162">
        <f t="shared" si="377"/>
        <v>0</v>
      </c>
      <c r="M378" s="158" t="s">
        <v>547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6" t="s">
        <v>898</v>
      </c>
      <c r="B379" s="145">
        <v>21.0</v>
      </c>
      <c r="C379" s="145">
        <v>0.0</v>
      </c>
      <c r="D379" s="145">
        <v>0.0</v>
      </c>
      <c r="E379" s="145">
        <v>0.0</v>
      </c>
      <c r="F379" s="162">
        <v>0.0</v>
      </c>
      <c r="G379" s="185"/>
      <c r="H379" s="145">
        <f t="shared" ref="H379:L379" si="378">$G379/100*B379</f>
        <v>0</v>
      </c>
      <c r="I379" s="145">
        <f t="shared" si="378"/>
        <v>0</v>
      </c>
      <c r="J379" s="145">
        <f t="shared" si="378"/>
        <v>0</v>
      </c>
      <c r="K379" s="145">
        <f t="shared" si="378"/>
        <v>0</v>
      </c>
      <c r="L379" s="162">
        <f t="shared" si="378"/>
        <v>0</v>
      </c>
      <c r="M379" s="158" t="s">
        <v>581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6" t="s">
        <v>899</v>
      </c>
      <c r="B380" s="145">
        <v>88.0</v>
      </c>
      <c r="C380" s="145">
        <v>0.5</v>
      </c>
      <c r="D380" s="145">
        <v>0.0</v>
      </c>
      <c r="E380" s="145">
        <v>17.0</v>
      </c>
      <c r="F380" s="162">
        <v>0.0</v>
      </c>
      <c r="G380" s="185"/>
      <c r="H380" s="145">
        <f t="shared" ref="H380:L380" si="379">$G380/100*B380</f>
        <v>0</v>
      </c>
      <c r="I380" s="145">
        <f t="shared" si="379"/>
        <v>0</v>
      </c>
      <c r="J380" s="145">
        <f t="shared" si="379"/>
        <v>0</v>
      </c>
      <c r="K380" s="145">
        <f t="shared" si="379"/>
        <v>0</v>
      </c>
      <c r="L380" s="162">
        <f t="shared" si="379"/>
        <v>0</v>
      </c>
      <c r="M380" s="158" t="s">
        <v>581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6" t="s">
        <v>900</v>
      </c>
      <c r="B381" s="145">
        <v>19.0</v>
      </c>
      <c r="C381" s="145">
        <v>4.0</v>
      </c>
      <c r="D381" s="145">
        <v>0.0</v>
      </c>
      <c r="E381" s="145">
        <v>0.3</v>
      </c>
      <c r="F381" s="162">
        <v>0.0</v>
      </c>
      <c r="G381" s="185"/>
      <c r="H381" s="145">
        <f t="shared" ref="H381:L381" si="380">$G381/100*B381</f>
        <v>0</v>
      </c>
      <c r="I381" s="145">
        <f t="shared" si="380"/>
        <v>0</v>
      </c>
      <c r="J381" s="145">
        <f t="shared" si="380"/>
        <v>0</v>
      </c>
      <c r="K381" s="145">
        <f t="shared" si="380"/>
        <v>0</v>
      </c>
      <c r="L381" s="162">
        <f t="shared" si="380"/>
        <v>0</v>
      </c>
      <c r="M381" s="158" t="s">
        <v>581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6" t="s">
        <v>901</v>
      </c>
      <c r="B382" s="145">
        <v>45.0</v>
      </c>
      <c r="C382" s="145">
        <v>3.0</v>
      </c>
      <c r="D382" s="145">
        <v>0.6</v>
      </c>
      <c r="E382" s="145">
        <v>9.1</v>
      </c>
      <c r="F382" s="162">
        <v>0.5</v>
      </c>
      <c r="G382" s="185"/>
      <c r="H382" s="145">
        <f t="shared" ref="H382:L382" si="381">$G382/100*B382</f>
        <v>0</v>
      </c>
      <c r="I382" s="145">
        <f t="shared" si="381"/>
        <v>0</v>
      </c>
      <c r="J382" s="145">
        <f t="shared" si="381"/>
        <v>0</v>
      </c>
      <c r="K382" s="145">
        <f t="shared" si="381"/>
        <v>0</v>
      </c>
      <c r="L382" s="162">
        <f t="shared" si="381"/>
        <v>0</v>
      </c>
      <c r="M382" s="158" t="s">
        <v>514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6" t="s">
        <v>902</v>
      </c>
      <c r="B383" s="145">
        <v>654.0</v>
      </c>
      <c r="C383" s="145">
        <v>15.2</v>
      </c>
      <c r="D383" s="145">
        <v>65.2</v>
      </c>
      <c r="E383" s="145">
        <v>13.7</v>
      </c>
      <c r="F383" s="162">
        <v>6.7</v>
      </c>
      <c r="G383" s="185"/>
      <c r="H383" s="145">
        <f t="shared" ref="H383:L383" si="382">$G383/100*B383</f>
        <v>0</v>
      </c>
      <c r="I383" s="145">
        <f t="shared" si="382"/>
        <v>0</v>
      </c>
      <c r="J383" s="145">
        <f t="shared" si="382"/>
        <v>0</v>
      </c>
      <c r="K383" s="145">
        <f t="shared" si="382"/>
        <v>0</v>
      </c>
      <c r="L383" s="162">
        <f t="shared" si="382"/>
        <v>0</v>
      </c>
      <c r="M383" s="158" t="s">
        <v>512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6" t="s">
        <v>903</v>
      </c>
      <c r="B384" s="145">
        <v>109.0</v>
      </c>
      <c r="C384" s="145">
        <v>4.8</v>
      </c>
      <c r="D384" s="145">
        <v>0.6</v>
      </c>
      <c r="E384" s="145">
        <v>23.5</v>
      </c>
      <c r="F384" s="162">
        <v>7.8</v>
      </c>
      <c r="G384" s="185"/>
      <c r="H384" s="145">
        <f t="shared" ref="H384:L384" si="383">$G384/100*B384</f>
        <v>0</v>
      </c>
      <c r="I384" s="145">
        <f t="shared" si="383"/>
        <v>0</v>
      </c>
      <c r="J384" s="145">
        <f t="shared" si="383"/>
        <v>0</v>
      </c>
      <c r="K384" s="145">
        <f t="shared" si="383"/>
        <v>0</v>
      </c>
      <c r="L384" s="162">
        <f t="shared" si="383"/>
        <v>0</v>
      </c>
      <c r="M384" s="158" t="s">
        <v>581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6" t="s">
        <v>904</v>
      </c>
      <c r="B385" s="145">
        <v>11.0</v>
      </c>
      <c r="C385" s="145">
        <v>2.3</v>
      </c>
      <c r="D385" s="145">
        <v>0.1</v>
      </c>
      <c r="E385" s="145">
        <v>1.3</v>
      </c>
      <c r="F385" s="162">
        <v>0.5</v>
      </c>
      <c r="G385" s="185"/>
      <c r="H385" s="145">
        <f t="shared" ref="H385:L385" si="384">$G385/100*B385</f>
        <v>0</v>
      </c>
      <c r="I385" s="145">
        <f t="shared" si="384"/>
        <v>0</v>
      </c>
      <c r="J385" s="145">
        <f t="shared" si="384"/>
        <v>0</v>
      </c>
      <c r="K385" s="145">
        <f t="shared" si="384"/>
        <v>0</v>
      </c>
      <c r="L385" s="162">
        <f t="shared" si="384"/>
        <v>0</v>
      </c>
      <c r="M385" s="158" t="s">
        <v>524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6" t="s">
        <v>905</v>
      </c>
      <c r="B386" s="145">
        <v>30.0</v>
      </c>
      <c r="C386" s="145">
        <v>0.6</v>
      </c>
      <c r="D386" s="145">
        <v>0.2</v>
      </c>
      <c r="E386" s="145">
        <v>7.6</v>
      </c>
      <c r="F386" s="162">
        <v>0.4</v>
      </c>
      <c r="G386" s="185"/>
      <c r="H386" s="145">
        <f t="shared" ref="H386:L386" si="385">$G386/100*B386</f>
        <v>0</v>
      </c>
      <c r="I386" s="145">
        <f t="shared" si="385"/>
        <v>0</v>
      </c>
      <c r="J386" s="145">
        <f t="shared" si="385"/>
        <v>0</v>
      </c>
      <c r="K386" s="145">
        <f t="shared" si="385"/>
        <v>0</v>
      </c>
      <c r="L386" s="162">
        <f t="shared" si="385"/>
        <v>0</v>
      </c>
      <c r="M386" s="158" t="s">
        <v>510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6" t="s">
        <v>906</v>
      </c>
      <c r="B387" s="145">
        <v>557.0</v>
      </c>
      <c r="C387" s="145">
        <v>28.3</v>
      </c>
      <c r="D387" s="145">
        <v>47.4</v>
      </c>
      <c r="E387" s="145">
        <v>15.3</v>
      </c>
      <c r="F387" s="162">
        <v>0.0</v>
      </c>
      <c r="G387" s="185"/>
      <c r="H387" s="145">
        <f t="shared" ref="H387:L387" si="386">$G387/100*B387</f>
        <v>0</v>
      </c>
      <c r="I387" s="145">
        <f t="shared" si="386"/>
        <v>0</v>
      </c>
      <c r="J387" s="145">
        <f t="shared" si="386"/>
        <v>0</v>
      </c>
      <c r="K387" s="145">
        <f t="shared" si="386"/>
        <v>0</v>
      </c>
      <c r="L387" s="162">
        <f t="shared" si="386"/>
        <v>0</v>
      </c>
      <c r="M387" s="158" t="s">
        <v>596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6" t="s">
        <v>907</v>
      </c>
      <c r="B388" s="145">
        <v>329.0</v>
      </c>
      <c r="C388" s="145">
        <v>15.4</v>
      </c>
      <c r="D388" s="145">
        <v>1.9</v>
      </c>
      <c r="E388" s="145">
        <v>68.0</v>
      </c>
      <c r="F388" s="162">
        <v>12.2</v>
      </c>
      <c r="G388" s="185"/>
      <c r="H388" s="145">
        <f t="shared" ref="H388:L388" si="387">$G388/100*B388</f>
        <v>0</v>
      </c>
      <c r="I388" s="145">
        <f t="shared" si="387"/>
        <v>0</v>
      </c>
      <c r="J388" s="145">
        <f t="shared" si="387"/>
        <v>0</v>
      </c>
      <c r="K388" s="145">
        <f t="shared" si="387"/>
        <v>0</v>
      </c>
      <c r="L388" s="162">
        <f t="shared" si="387"/>
        <v>0</v>
      </c>
      <c r="M388" s="158" t="s">
        <v>527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6" t="s">
        <v>908</v>
      </c>
      <c r="B389" s="145">
        <v>327.0</v>
      </c>
      <c r="C389" s="145">
        <v>12.6</v>
      </c>
      <c r="D389" s="145">
        <v>1.5</v>
      </c>
      <c r="E389" s="145">
        <v>71.2</v>
      </c>
      <c r="F389" s="162">
        <v>12.2</v>
      </c>
      <c r="G389" s="185"/>
      <c r="H389" s="145">
        <f t="shared" ref="H389:L389" si="388">$G389/100*B389</f>
        <v>0</v>
      </c>
      <c r="I389" s="145">
        <f t="shared" si="388"/>
        <v>0</v>
      </c>
      <c r="J389" s="145">
        <f t="shared" si="388"/>
        <v>0</v>
      </c>
      <c r="K389" s="145">
        <f t="shared" si="388"/>
        <v>0</v>
      </c>
      <c r="L389" s="162">
        <f t="shared" si="388"/>
        <v>0</v>
      </c>
      <c r="M389" s="158" t="s">
        <v>527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6" t="s">
        <v>909</v>
      </c>
      <c r="B390" s="145">
        <v>216.0</v>
      </c>
      <c r="C390" s="145">
        <v>16.2</v>
      </c>
      <c r="D390" s="145">
        <v>5.3</v>
      </c>
      <c r="E390" s="145">
        <v>24.9</v>
      </c>
      <c r="F390" s="162">
        <v>40.2</v>
      </c>
      <c r="G390" s="185"/>
      <c r="H390" s="145">
        <f t="shared" ref="H390:L390" si="389">$G390/100*B390</f>
        <v>0</v>
      </c>
      <c r="I390" s="145">
        <f t="shared" si="389"/>
        <v>0</v>
      </c>
      <c r="J390" s="145">
        <f t="shared" si="389"/>
        <v>0</v>
      </c>
      <c r="K390" s="145">
        <f t="shared" si="389"/>
        <v>0</v>
      </c>
      <c r="L390" s="162">
        <f t="shared" si="389"/>
        <v>0</v>
      </c>
      <c r="M390" s="158" t="s">
        <v>527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6" t="s">
        <v>910</v>
      </c>
      <c r="B391" s="145">
        <v>364.0</v>
      </c>
      <c r="C391" s="145">
        <v>10.3</v>
      </c>
      <c r="D391" s="145">
        <v>1.0</v>
      </c>
      <c r="E391" s="145">
        <v>76.3</v>
      </c>
      <c r="F391" s="162">
        <v>2.7</v>
      </c>
      <c r="G391" s="185"/>
      <c r="H391" s="145">
        <f t="shared" ref="H391:L391" si="390">$G391/100*B391</f>
        <v>0</v>
      </c>
      <c r="I391" s="145">
        <f t="shared" si="390"/>
        <v>0</v>
      </c>
      <c r="J391" s="145">
        <f t="shared" si="390"/>
        <v>0</v>
      </c>
      <c r="K391" s="145">
        <f t="shared" si="390"/>
        <v>0</v>
      </c>
      <c r="L391" s="162">
        <f t="shared" si="390"/>
        <v>0</v>
      </c>
      <c r="M391" s="158" t="s">
        <v>527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6" t="s">
        <v>911</v>
      </c>
      <c r="B392" s="145">
        <v>134.0</v>
      </c>
      <c r="C392" s="145">
        <v>19.1</v>
      </c>
      <c r="D392" s="145">
        <v>5.9</v>
      </c>
      <c r="E392" s="145">
        <v>0.0</v>
      </c>
      <c r="F392" s="162">
        <v>0.0</v>
      </c>
      <c r="G392" s="185"/>
      <c r="H392" s="145">
        <f t="shared" ref="H392:L392" si="391">$G392/100*B392</f>
        <v>0</v>
      </c>
      <c r="I392" s="145">
        <f t="shared" si="391"/>
        <v>0</v>
      </c>
      <c r="J392" s="145">
        <f t="shared" si="391"/>
        <v>0</v>
      </c>
      <c r="K392" s="145">
        <f t="shared" si="391"/>
        <v>0</v>
      </c>
      <c r="L392" s="162">
        <f t="shared" si="391"/>
        <v>0</v>
      </c>
      <c r="M392" s="158" t="s">
        <v>545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6" t="s">
        <v>912</v>
      </c>
      <c r="B393" s="145">
        <v>340.0</v>
      </c>
      <c r="C393" s="145">
        <v>13.2</v>
      </c>
      <c r="D393" s="145">
        <v>2.5</v>
      </c>
      <c r="E393" s="145">
        <v>72.0</v>
      </c>
      <c r="F393" s="162">
        <v>10.7</v>
      </c>
      <c r="G393" s="185"/>
      <c r="H393" s="145">
        <f t="shared" ref="H393:L393" si="392">$G393/100*B393</f>
        <v>0</v>
      </c>
      <c r="I393" s="145">
        <f t="shared" si="392"/>
        <v>0</v>
      </c>
      <c r="J393" s="145">
        <f t="shared" si="392"/>
        <v>0</v>
      </c>
      <c r="K393" s="145">
        <f t="shared" si="392"/>
        <v>0</v>
      </c>
      <c r="L393" s="162">
        <f t="shared" si="392"/>
        <v>0</v>
      </c>
      <c r="M393" s="158" t="s">
        <v>527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6" t="s">
        <v>913</v>
      </c>
      <c r="B394" s="145">
        <v>357.0</v>
      </c>
      <c r="C394" s="145">
        <v>14.7</v>
      </c>
      <c r="D394" s="145">
        <v>1.1</v>
      </c>
      <c r="E394" s="145">
        <v>74.9</v>
      </c>
      <c r="F394" s="162">
        <v>6.2</v>
      </c>
      <c r="G394" s="185"/>
      <c r="H394" s="145">
        <f t="shared" ref="H394:L394" si="393">$G394/100*B394</f>
        <v>0</v>
      </c>
      <c r="I394" s="145">
        <f t="shared" si="393"/>
        <v>0</v>
      </c>
      <c r="J394" s="145">
        <f t="shared" si="393"/>
        <v>0</v>
      </c>
      <c r="K394" s="145">
        <f t="shared" si="393"/>
        <v>0</v>
      </c>
      <c r="L394" s="162">
        <f t="shared" si="393"/>
        <v>0</v>
      </c>
      <c r="M394" s="158" t="s">
        <v>527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6" t="s">
        <v>914</v>
      </c>
      <c r="B395" s="145">
        <v>6.0</v>
      </c>
      <c r="C395" s="145">
        <v>0.5</v>
      </c>
      <c r="D395" s="145">
        <v>0.0</v>
      </c>
      <c r="E395" s="145">
        <v>1.1</v>
      </c>
      <c r="F395" s="162">
        <v>0.0</v>
      </c>
      <c r="G395" s="185"/>
      <c r="H395" s="145">
        <f t="shared" ref="H395:L395" si="394">$G395/100*B395</f>
        <v>0</v>
      </c>
      <c r="I395" s="145">
        <f t="shared" si="394"/>
        <v>0</v>
      </c>
      <c r="J395" s="145">
        <f t="shared" si="394"/>
        <v>0</v>
      </c>
      <c r="K395" s="145">
        <f t="shared" si="394"/>
        <v>0</v>
      </c>
      <c r="L395" s="162">
        <f t="shared" si="394"/>
        <v>0</v>
      </c>
      <c r="M395" s="158" t="s">
        <v>520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6" t="s">
        <v>915</v>
      </c>
      <c r="B396" s="145">
        <v>85.0</v>
      </c>
      <c r="C396" s="145">
        <v>0.1</v>
      </c>
      <c r="D396" s="145">
        <v>0.0</v>
      </c>
      <c r="E396" s="145">
        <v>2.6</v>
      </c>
      <c r="F396" s="162">
        <v>0.0</v>
      </c>
      <c r="G396" s="185"/>
      <c r="H396" s="145">
        <f t="shared" ref="H396:L396" si="395">$G396/100*B396</f>
        <v>0</v>
      </c>
      <c r="I396" s="145">
        <f t="shared" si="395"/>
        <v>0</v>
      </c>
      <c r="J396" s="145">
        <f t="shared" si="395"/>
        <v>0</v>
      </c>
      <c r="K396" s="145">
        <f t="shared" si="395"/>
        <v>0</v>
      </c>
      <c r="L396" s="162">
        <f t="shared" si="395"/>
        <v>0</v>
      </c>
      <c r="M396" s="158" t="s">
        <v>520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6" t="s">
        <v>916</v>
      </c>
      <c r="B397" s="145">
        <v>82.0</v>
      </c>
      <c r="C397" s="145">
        <v>0.1</v>
      </c>
      <c r="D397" s="145">
        <v>0.0</v>
      </c>
      <c r="E397" s="145">
        <v>2.6</v>
      </c>
      <c r="F397" s="162">
        <v>0.0</v>
      </c>
      <c r="G397" s="185"/>
      <c r="H397" s="145">
        <f t="shared" ref="H397:L397" si="396">$G397/100*B397</f>
        <v>0</v>
      </c>
      <c r="I397" s="145">
        <f t="shared" si="396"/>
        <v>0</v>
      </c>
      <c r="J397" s="145">
        <f t="shared" si="396"/>
        <v>0</v>
      </c>
      <c r="K397" s="145">
        <f t="shared" si="396"/>
        <v>0</v>
      </c>
      <c r="L397" s="162">
        <f t="shared" si="396"/>
        <v>0</v>
      </c>
      <c r="M397" s="158" t="s">
        <v>520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6" t="s">
        <v>917</v>
      </c>
      <c r="B398" s="145">
        <v>118.0</v>
      </c>
      <c r="C398" s="145">
        <v>1.5</v>
      </c>
      <c r="D398" s="145">
        <v>0.2</v>
      </c>
      <c r="E398" s="145">
        <v>27.9</v>
      </c>
      <c r="F398" s="162">
        <v>4.1</v>
      </c>
      <c r="G398" s="185"/>
      <c r="H398" s="145">
        <f t="shared" ref="H398:L398" si="397">$G398/100*B398</f>
        <v>0</v>
      </c>
      <c r="I398" s="145">
        <f t="shared" si="397"/>
        <v>0</v>
      </c>
      <c r="J398" s="145">
        <f t="shared" si="397"/>
        <v>0</v>
      </c>
      <c r="K398" s="145">
        <f t="shared" si="397"/>
        <v>0</v>
      </c>
      <c r="L398" s="162">
        <f t="shared" si="397"/>
        <v>0</v>
      </c>
      <c r="M398" s="158" t="s">
        <v>533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6" t="s">
        <v>918</v>
      </c>
      <c r="B399" s="145">
        <v>31.0</v>
      </c>
      <c r="C399" s="145">
        <v>1.8</v>
      </c>
      <c r="D399" s="145">
        <v>0.1</v>
      </c>
      <c r="E399" s="145">
        <v>7.1</v>
      </c>
      <c r="F399" s="162">
        <v>3.4</v>
      </c>
      <c r="G399" s="185"/>
      <c r="H399" s="145">
        <f t="shared" ref="H399:L399" si="398">$G399/100*B399</f>
        <v>0</v>
      </c>
      <c r="I399" s="145">
        <f t="shared" si="398"/>
        <v>0</v>
      </c>
      <c r="J399" s="145">
        <f t="shared" si="398"/>
        <v>0</v>
      </c>
      <c r="K399" s="145">
        <f t="shared" si="398"/>
        <v>0</v>
      </c>
      <c r="L399" s="162">
        <f t="shared" si="398"/>
        <v>0</v>
      </c>
      <c r="M399" s="158" t="s">
        <v>524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6" t="s">
        <v>919</v>
      </c>
      <c r="B400" s="145">
        <v>94.0</v>
      </c>
      <c r="C400" s="145">
        <v>3.5</v>
      </c>
      <c r="D400" s="145">
        <v>1.8</v>
      </c>
      <c r="E400" s="145">
        <v>16.0</v>
      </c>
      <c r="F400" s="162">
        <v>0.2</v>
      </c>
      <c r="G400" s="185"/>
      <c r="H400" s="145">
        <f t="shared" ref="H400:L400" si="399">$G400/100*B400</f>
        <v>0</v>
      </c>
      <c r="I400" s="145">
        <f t="shared" si="399"/>
        <v>0</v>
      </c>
      <c r="J400" s="145">
        <f t="shared" si="399"/>
        <v>0</v>
      </c>
      <c r="K400" s="145">
        <f t="shared" si="399"/>
        <v>0</v>
      </c>
      <c r="L400" s="162">
        <f t="shared" si="399"/>
        <v>0</v>
      </c>
      <c r="M400" s="158" t="s">
        <v>518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6" t="s">
        <v>920</v>
      </c>
      <c r="B401" s="145">
        <v>231.0</v>
      </c>
      <c r="C401" s="145">
        <v>21.3</v>
      </c>
      <c r="D401" s="145">
        <v>13.7</v>
      </c>
      <c r="E401" s="145">
        <v>4.1</v>
      </c>
      <c r="F401" s="162">
        <v>0.8</v>
      </c>
      <c r="G401" s="185"/>
      <c r="H401" s="145">
        <f t="shared" ref="H401:L401" si="400">$G401/100*B401</f>
        <v>0</v>
      </c>
      <c r="I401" s="145">
        <f t="shared" si="400"/>
        <v>0</v>
      </c>
      <c r="J401" s="145">
        <f t="shared" si="400"/>
        <v>0</v>
      </c>
      <c r="K401" s="145">
        <f t="shared" si="400"/>
        <v>0</v>
      </c>
      <c r="L401" s="162">
        <f t="shared" si="400"/>
        <v>0</v>
      </c>
      <c r="M401" s="158" t="s">
        <v>518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6" t="s">
        <v>921</v>
      </c>
      <c r="B402" s="145">
        <v>17.0</v>
      </c>
      <c r="C402" s="145">
        <v>1.2</v>
      </c>
      <c r="D402" s="145">
        <v>0.3</v>
      </c>
      <c r="E402" s="145">
        <v>3.1</v>
      </c>
      <c r="F402" s="162">
        <v>1.0</v>
      </c>
      <c r="G402" s="185"/>
      <c r="H402" s="145">
        <f t="shared" ref="H402:L402" si="401">$G402/100*B402</f>
        <v>0</v>
      </c>
      <c r="I402" s="145">
        <f t="shared" si="401"/>
        <v>0</v>
      </c>
      <c r="J402" s="145">
        <f t="shared" si="401"/>
        <v>0</v>
      </c>
      <c r="K402" s="145">
        <f t="shared" si="401"/>
        <v>0</v>
      </c>
      <c r="L402" s="162">
        <f t="shared" si="401"/>
        <v>0</v>
      </c>
      <c r="M402" s="158" t="s">
        <v>524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14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14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14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14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14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14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14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14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14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14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14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14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14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14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14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14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14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14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14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14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14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14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14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14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14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14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14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14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14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14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14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14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14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14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14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14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14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14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14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14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14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14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14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14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14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14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14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14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14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14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14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14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14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14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14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14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14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14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14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14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14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14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14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14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14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14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14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14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14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14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14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14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14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14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14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14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14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14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14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14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14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14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14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14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14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14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14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14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14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14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14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14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14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14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14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14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14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14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14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14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14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14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14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14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14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14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14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14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14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14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14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14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14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14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14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14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14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14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14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14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14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14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14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14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14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14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14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14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14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14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14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14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14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14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14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14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14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14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14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14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14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14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14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14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14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14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14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14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14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14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14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14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14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14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14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14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14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14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14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14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14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14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14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14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14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14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14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14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14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14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14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14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14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14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14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14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14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14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14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14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14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14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14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14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14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14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14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14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14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14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14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14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14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14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14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14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14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14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14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14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14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14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14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14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14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14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14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14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14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14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14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14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14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14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14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14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14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14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14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14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14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14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14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14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14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14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14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14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14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14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14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14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14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14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14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14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14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14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14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14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14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14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14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14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14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14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14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14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14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14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14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14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14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14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14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14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14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14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14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14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14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14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14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14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14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14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14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14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14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14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14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14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14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14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14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14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14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14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14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14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14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14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14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14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14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14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14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14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14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14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14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14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14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14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14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14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14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14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14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14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14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14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14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14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14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14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14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14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14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14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14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14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14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14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14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14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14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14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14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14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14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14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14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14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14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14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14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14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14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14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14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14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14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14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14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14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14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14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14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14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14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14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14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14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14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14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14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14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14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14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14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14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14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14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14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14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14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14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14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14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14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14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14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14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14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14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14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14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14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14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14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14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14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14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14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14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14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14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14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14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14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14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14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14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14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14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14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14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14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14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14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14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14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14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14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14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14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14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14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14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14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14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14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14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14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14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14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14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14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14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14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14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14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14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14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14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14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14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14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14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14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14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14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14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14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14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14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14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14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14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14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14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14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14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14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14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14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14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14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14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14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14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14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14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14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14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14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14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14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14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14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14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14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14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14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14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14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14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14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14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14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14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14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14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14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14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14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14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14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14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14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14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14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14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14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14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14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14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14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14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14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14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14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14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14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14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14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14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14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14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14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14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14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14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14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14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14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14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14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14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14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14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14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14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14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14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14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14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14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14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14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14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14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14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14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14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14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14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14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14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14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14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14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14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14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14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14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14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14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14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14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14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14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14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14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14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14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14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14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14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14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14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14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14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14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14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14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14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14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14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14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14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14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14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14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14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14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14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14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14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14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14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14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14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14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14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14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14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14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14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14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14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14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14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14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14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14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14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14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14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14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14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14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14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14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14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14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14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14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14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14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14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14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14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14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14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14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14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282.253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502</v>
      </c>
      <c r="B2" s="183" t="s">
        <v>503</v>
      </c>
      <c r="C2" s="183" t="s">
        <v>154</v>
      </c>
      <c r="D2" s="183" t="s">
        <v>156</v>
      </c>
      <c r="E2" s="183" t="s">
        <v>504</v>
      </c>
      <c r="F2" s="183" t="s">
        <v>158</v>
      </c>
      <c r="G2" s="183" t="s">
        <v>162</v>
      </c>
      <c r="H2" s="184" t="s">
        <v>505</v>
      </c>
      <c r="I2" s="184" t="str">
        <f>TEXT(I1*C1/$H$1," 0.00%") &amp; " protein"</f>
        <v> 28,22% protein</v>
      </c>
      <c r="J2" s="184" t="str">
        <f>TEXT(J1*D1 /$H$1,"0.00%") &amp; " fat"</f>
        <v>1,63% fat</v>
      </c>
      <c r="K2" s="184" t="str">
        <f>TEXT((K1-L1)*E1 /$H$1,"0.00%") &amp; " carbohydrate"</f>
        <v>70,15% carbohydrate</v>
      </c>
      <c r="L2" s="184" t="str">
        <f>TEXT(L1*F1/$H$1 ,"0.00%") &amp; " fiber"</f>
        <v>9,08% fiber</v>
      </c>
      <c r="M2" s="183" t="s">
        <v>506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507</v>
      </c>
      <c r="B3" s="145">
        <f t="shared" ref="B3:B402" si="3">C3*$C$1+D3*$D$1+(E3-F3)*$E$1</f>
        <v>99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509</v>
      </c>
      <c r="B4" s="145">
        <f t="shared" si="3"/>
        <v>2988.6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4">$G4/100*B4</f>
        <v>0</v>
      </c>
      <c r="I4" s="145">
        <f t="shared" si="4"/>
        <v>0</v>
      </c>
      <c r="J4" s="145">
        <f t="shared" si="4"/>
        <v>0</v>
      </c>
      <c r="K4" s="145">
        <f t="shared" si="4"/>
        <v>0</v>
      </c>
      <c r="L4" s="162">
        <f t="shared" si="4"/>
        <v>0</v>
      </c>
      <c r="M4" s="158" t="s">
        <v>510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511</v>
      </c>
      <c r="B5" s="145">
        <f t="shared" si="3"/>
        <v>399.02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5">$G5/100*B5</f>
        <v>0</v>
      </c>
      <c r="I5" s="145">
        <f t="shared" si="5"/>
        <v>0</v>
      </c>
      <c r="J5" s="145">
        <f t="shared" si="5"/>
        <v>0</v>
      </c>
      <c r="K5" s="145">
        <f t="shared" si="5"/>
        <v>0</v>
      </c>
      <c r="L5" s="162">
        <f t="shared" si="5"/>
        <v>0</v>
      </c>
      <c r="M5" s="158" t="s">
        <v>512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513</v>
      </c>
      <c r="B6" s="145">
        <f t="shared" si="3"/>
        <v>26.57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6">$G6/100*B6</f>
        <v>0</v>
      </c>
      <c r="I6" s="145">
        <f t="shared" si="6"/>
        <v>0</v>
      </c>
      <c r="J6" s="145">
        <f t="shared" si="6"/>
        <v>0</v>
      </c>
      <c r="K6" s="145">
        <f t="shared" si="6"/>
        <v>0</v>
      </c>
      <c r="L6" s="162">
        <f t="shared" si="6"/>
        <v>0</v>
      </c>
      <c r="M6" s="158" t="s">
        <v>514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515</v>
      </c>
      <c r="B7" s="145">
        <f t="shared" si="3"/>
        <v>41.24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7">$G7/100*B7</f>
        <v>0</v>
      </c>
      <c r="I7" s="145">
        <f t="shared" si="7"/>
        <v>0</v>
      </c>
      <c r="J7" s="145">
        <f t="shared" si="7"/>
        <v>0</v>
      </c>
      <c r="K7" s="145">
        <f t="shared" si="7"/>
        <v>0</v>
      </c>
      <c r="L7" s="162">
        <f t="shared" si="7"/>
        <v>0</v>
      </c>
      <c r="M7" s="158" t="s">
        <v>516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517</v>
      </c>
      <c r="B8" s="145">
        <f t="shared" si="3"/>
        <v>279.88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8">$G8/100*B8</f>
        <v>279.88</v>
      </c>
      <c r="I8" s="145">
        <f t="shared" si="8"/>
        <v>19.9</v>
      </c>
      <c r="J8" s="145">
        <f t="shared" si="8"/>
        <v>0.5</v>
      </c>
      <c r="K8" s="145">
        <f t="shared" si="8"/>
        <v>62.9</v>
      </c>
      <c r="L8" s="162">
        <f t="shared" si="8"/>
        <v>12.7</v>
      </c>
      <c r="M8" s="158" t="s">
        <v>518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519</v>
      </c>
      <c r="B9" s="145">
        <f t="shared" si="3"/>
        <v>16.04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9">$G9/100*B9</f>
        <v>0</v>
      </c>
      <c r="I9" s="145">
        <f t="shared" si="9"/>
        <v>0</v>
      </c>
      <c r="J9" s="145">
        <f t="shared" si="9"/>
        <v>0</v>
      </c>
      <c r="K9" s="145">
        <f t="shared" si="9"/>
        <v>0</v>
      </c>
      <c r="L9" s="162">
        <f t="shared" si="9"/>
        <v>0</v>
      </c>
      <c r="M9" s="158" t="s">
        <v>520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521</v>
      </c>
      <c r="B10" s="145">
        <f t="shared" si="3"/>
        <v>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10">$G10/100*B10</f>
        <v>0</v>
      </c>
      <c r="I10" s="145">
        <f t="shared" si="10"/>
        <v>0</v>
      </c>
      <c r="J10" s="145">
        <f t="shared" si="10"/>
        <v>0</v>
      </c>
      <c r="K10" s="145">
        <f t="shared" si="10"/>
        <v>0</v>
      </c>
      <c r="L10" s="162">
        <f t="shared" si="10"/>
        <v>0</v>
      </c>
      <c r="M10" s="158" t="s">
        <v>520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522</v>
      </c>
      <c r="B11" s="145">
        <f t="shared" si="3"/>
        <v>21.5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1">$G11/100*B11</f>
        <v>0</v>
      </c>
      <c r="I11" s="145">
        <f t="shared" si="11"/>
        <v>0</v>
      </c>
      <c r="J11" s="145">
        <f t="shared" si="11"/>
        <v>0</v>
      </c>
      <c r="K11" s="145">
        <f t="shared" si="11"/>
        <v>0</v>
      </c>
      <c r="L11" s="162">
        <f t="shared" si="11"/>
        <v>0</v>
      </c>
      <c r="M11" s="158" t="s">
        <v>520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523</v>
      </c>
      <c r="B12" s="145">
        <f t="shared" si="3"/>
        <v>23.08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2">$G12/100*B12</f>
        <v>0</v>
      </c>
      <c r="I12" s="145">
        <f t="shared" si="12"/>
        <v>0</v>
      </c>
      <c r="J12" s="145">
        <f t="shared" si="12"/>
        <v>0</v>
      </c>
      <c r="K12" s="145">
        <f t="shared" si="12"/>
        <v>0</v>
      </c>
      <c r="L12" s="162">
        <f t="shared" si="12"/>
        <v>0</v>
      </c>
      <c r="M12" s="158" t="s">
        <v>524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525</v>
      </c>
      <c r="B13" s="145">
        <f t="shared" si="3"/>
        <v>564.65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3">$G13/100*B13</f>
        <v>0</v>
      </c>
      <c r="I13" s="145">
        <f t="shared" si="13"/>
        <v>0</v>
      </c>
      <c r="J13" s="145">
        <f t="shared" si="13"/>
        <v>0</v>
      </c>
      <c r="K13" s="145">
        <f t="shared" si="13"/>
        <v>0</v>
      </c>
      <c r="L13" s="162">
        <f t="shared" si="13"/>
        <v>0</v>
      </c>
      <c r="M13" s="158" t="s">
        <v>512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526</v>
      </c>
      <c r="B14" s="145">
        <f t="shared" si="3"/>
        <v>345.94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4">$G14/100*B14</f>
        <v>0</v>
      </c>
      <c r="I14" s="145">
        <f t="shared" si="14"/>
        <v>0</v>
      </c>
      <c r="J14" s="145">
        <f t="shared" si="14"/>
        <v>0</v>
      </c>
      <c r="K14" s="145">
        <f t="shared" si="14"/>
        <v>0</v>
      </c>
      <c r="L14" s="162">
        <f t="shared" si="14"/>
        <v>0</v>
      </c>
      <c r="M14" s="158" t="s">
        <v>527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528</v>
      </c>
      <c r="B15" s="145">
        <f t="shared" si="3"/>
        <v>46.49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5">$G15/100*B15</f>
        <v>0</v>
      </c>
      <c r="I15" s="145">
        <f t="shared" si="15"/>
        <v>0</v>
      </c>
      <c r="J15" s="145">
        <f t="shared" si="15"/>
        <v>0</v>
      </c>
      <c r="K15" s="145">
        <f t="shared" si="15"/>
        <v>0</v>
      </c>
      <c r="L15" s="162">
        <f t="shared" si="15"/>
        <v>0</v>
      </c>
      <c r="M15" s="158" t="s">
        <v>520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529</v>
      </c>
      <c r="B16" s="145">
        <f t="shared" si="3"/>
        <v>47.46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6">$G16/100*B16</f>
        <v>2.373</v>
      </c>
      <c r="I16" s="145">
        <f t="shared" si="16"/>
        <v>0.015</v>
      </c>
      <c r="J16" s="145">
        <f t="shared" si="16"/>
        <v>0.01</v>
      </c>
      <c r="K16" s="145">
        <f t="shared" si="16"/>
        <v>0.69</v>
      </c>
      <c r="L16" s="162">
        <f t="shared" si="16"/>
        <v>0.12</v>
      </c>
      <c r="M16" s="158" t="s">
        <v>510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530</v>
      </c>
      <c r="B17" s="145">
        <f t="shared" si="3"/>
        <v>44.69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7">$G17/100*B17</f>
        <v>0</v>
      </c>
      <c r="I17" s="145">
        <f t="shared" si="17"/>
        <v>0</v>
      </c>
      <c r="J17" s="145">
        <f t="shared" si="17"/>
        <v>0</v>
      </c>
      <c r="K17" s="145">
        <f t="shared" si="17"/>
        <v>0</v>
      </c>
      <c r="L17" s="162">
        <f t="shared" si="17"/>
        <v>0</v>
      </c>
      <c r="M17" s="158" t="s">
        <v>510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531</v>
      </c>
      <c r="B18" s="145">
        <f t="shared" si="3"/>
        <v>87.88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8">$G18/100*B18</f>
        <v>0</v>
      </c>
      <c r="I18" s="145">
        <f t="shared" si="18"/>
        <v>0</v>
      </c>
      <c r="J18" s="145">
        <f t="shared" si="18"/>
        <v>0</v>
      </c>
      <c r="K18" s="145">
        <f t="shared" si="18"/>
        <v>0</v>
      </c>
      <c r="L18" s="162">
        <f t="shared" si="18"/>
        <v>0</v>
      </c>
      <c r="M18" s="158" t="s">
        <v>514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532</v>
      </c>
      <c r="B19" s="145">
        <f t="shared" si="3"/>
        <v>332.82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9">$G19/100*B19</f>
        <v>0</v>
      </c>
      <c r="I19" s="145">
        <f t="shared" si="19"/>
        <v>0</v>
      </c>
      <c r="J19" s="145">
        <f t="shared" si="19"/>
        <v>0</v>
      </c>
      <c r="K19" s="145">
        <f t="shared" si="19"/>
        <v>0</v>
      </c>
      <c r="L19" s="162">
        <f t="shared" si="19"/>
        <v>0</v>
      </c>
      <c r="M19" s="158" t="s">
        <v>533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534</v>
      </c>
      <c r="B20" s="145">
        <f t="shared" si="3"/>
        <v>24.89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20">$G20/100*B20</f>
        <v>0</v>
      </c>
      <c r="I20" s="145">
        <f t="shared" si="20"/>
        <v>0</v>
      </c>
      <c r="J20" s="145">
        <f t="shared" si="20"/>
        <v>0</v>
      </c>
      <c r="K20" s="145">
        <f t="shared" si="20"/>
        <v>0</v>
      </c>
      <c r="L20" s="162">
        <f t="shared" si="20"/>
        <v>0</v>
      </c>
      <c r="M20" s="158" t="s">
        <v>524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535</v>
      </c>
      <c r="B21" s="145">
        <f t="shared" si="3"/>
        <v>16.72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1">$G21/100*B21</f>
        <v>0</v>
      </c>
      <c r="I21" s="145">
        <f t="shared" si="21"/>
        <v>0</v>
      </c>
      <c r="J21" s="145">
        <f t="shared" si="21"/>
        <v>0</v>
      </c>
      <c r="K21" s="145">
        <f t="shared" si="21"/>
        <v>0</v>
      </c>
      <c r="L21" s="162">
        <f t="shared" si="21"/>
        <v>0</v>
      </c>
      <c r="M21" s="158" t="s">
        <v>524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536</v>
      </c>
      <c r="B22" s="145">
        <f t="shared" si="3"/>
        <v>153.62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2">$G22/100*B22</f>
        <v>0</v>
      </c>
      <c r="I22" s="145">
        <f t="shared" si="22"/>
        <v>0</v>
      </c>
      <c r="J22" s="145">
        <f t="shared" si="22"/>
        <v>0</v>
      </c>
      <c r="K22" s="145">
        <f t="shared" si="22"/>
        <v>0</v>
      </c>
      <c r="L22" s="162">
        <f t="shared" si="22"/>
        <v>0</v>
      </c>
      <c r="M22" s="158" t="s">
        <v>510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537</v>
      </c>
      <c r="B23" s="145">
        <f t="shared" si="3"/>
        <v>335.4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3">$G23/100*B23</f>
        <v>0</v>
      </c>
      <c r="I23" s="145">
        <f t="shared" si="23"/>
        <v>0</v>
      </c>
      <c r="J23" s="145">
        <f t="shared" si="23"/>
        <v>0</v>
      </c>
      <c r="K23" s="145">
        <f t="shared" si="23"/>
        <v>0</v>
      </c>
      <c r="L23" s="162">
        <f t="shared" si="23"/>
        <v>0</v>
      </c>
      <c r="M23" s="158" t="s">
        <v>538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539</v>
      </c>
      <c r="B24" s="145">
        <f t="shared" si="3"/>
        <v>24.8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4">$G24/100*B24</f>
        <v>0</v>
      </c>
      <c r="I24" s="145">
        <f t="shared" si="24"/>
        <v>0</v>
      </c>
      <c r="J24" s="145">
        <f t="shared" si="24"/>
        <v>0</v>
      </c>
      <c r="K24" s="145">
        <f t="shared" si="24"/>
        <v>0</v>
      </c>
      <c r="L24" s="162">
        <f t="shared" si="24"/>
        <v>0</v>
      </c>
      <c r="M24" s="158" t="s">
        <v>524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540</v>
      </c>
      <c r="B25" s="145">
        <f t="shared" si="3"/>
        <v>85.88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5">$G25/100*B25</f>
        <v>0</v>
      </c>
      <c r="I25" s="145">
        <f t="shared" si="25"/>
        <v>0</v>
      </c>
      <c r="J25" s="145">
        <f t="shared" si="25"/>
        <v>0</v>
      </c>
      <c r="K25" s="145">
        <f t="shared" si="25"/>
        <v>0</v>
      </c>
      <c r="L25" s="162">
        <f t="shared" si="25"/>
        <v>0</v>
      </c>
      <c r="M25" s="158" t="s">
        <v>510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541</v>
      </c>
      <c r="B26" s="145">
        <f t="shared" si="3"/>
        <v>292.59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6">$G26/100*B26</f>
        <v>0</v>
      </c>
      <c r="I26" s="145">
        <f t="shared" si="26"/>
        <v>0</v>
      </c>
      <c r="J26" s="145">
        <f t="shared" si="26"/>
        <v>0</v>
      </c>
      <c r="K26" s="145">
        <f t="shared" si="26"/>
        <v>0</v>
      </c>
      <c r="L26" s="162">
        <f t="shared" si="26"/>
        <v>0</v>
      </c>
      <c r="M26" s="158" t="s">
        <v>527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542</v>
      </c>
      <c r="B27" s="145">
        <f t="shared" si="3"/>
        <v>316.45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7">$G27/100*B27</f>
        <v>0</v>
      </c>
      <c r="I27" s="145">
        <f t="shared" si="27"/>
        <v>0</v>
      </c>
      <c r="J27" s="145">
        <f t="shared" si="27"/>
        <v>0</v>
      </c>
      <c r="K27" s="145">
        <f t="shared" si="27"/>
        <v>0</v>
      </c>
      <c r="L27" s="162">
        <f t="shared" si="27"/>
        <v>0</v>
      </c>
      <c r="M27" s="158" t="s">
        <v>527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543</v>
      </c>
      <c r="B28" s="145">
        <f t="shared" si="3"/>
        <v>371.88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8">$G28/100*B28</f>
        <v>0</v>
      </c>
      <c r="I28" s="145">
        <f t="shared" si="28"/>
        <v>0</v>
      </c>
      <c r="J28" s="145">
        <f t="shared" si="28"/>
        <v>0</v>
      </c>
      <c r="K28" s="145">
        <f t="shared" si="28"/>
        <v>0</v>
      </c>
      <c r="L28" s="162">
        <f t="shared" si="28"/>
        <v>0</v>
      </c>
      <c r="M28" s="158" t="s">
        <v>516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544</v>
      </c>
      <c r="B29" s="145">
        <f t="shared" si="3"/>
        <v>91.6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9">$G29/100*B29</f>
        <v>0</v>
      </c>
      <c r="I29" s="145">
        <f t="shared" si="29"/>
        <v>0</v>
      </c>
      <c r="J29" s="145">
        <f t="shared" si="29"/>
        <v>0</v>
      </c>
      <c r="K29" s="145">
        <f t="shared" si="29"/>
        <v>0</v>
      </c>
      <c r="L29" s="162">
        <f t="shared" si="29"/>
        <v>0</v>
      </c>
      <c r="M29" s="158" t="s">
        <v>545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546</v>
      </c>
      <c r="B30" s="145">
        <f t="shared" si="3"/>
        <v>288.2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30">$G30/100*B30</f>
        <v>0</v>
      </c>
      <c r="I30" s="145">
        <f t="shared" si="30"/>
        <v>0</v>
      </c>
      <c r="J30" s="145">
        <f t="shared" si="30"/>
        <v>0</v>
      </c>
      <c r="K30" s="145">
        <f t="shared" si="30"/>
        <v>0</v>
      </c>
      <c r="L30" s="162">
        <f t="shared" si="30"/>
        <v>0</v>
      </c>
      <c r="M30" s="158" t="s">
        <v>547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548</v>
      </c>
      <c r="B31" s="145">
        <f t="shared" si="3"/>
        <v>208.3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1">$G31/100*B31</f>
        <v>0</v>
      </c>
      <c r="I31" s="145">
        <f t="shared" si="31"/>
        <v>0</v>
      </c>
      <c r="J31" s="145">
        <f t="shared" si="31"/>
        <v>0</v>
      </c>
      <c r="K31" s="145">
        <f t="shared" si="31"/>
        <v>0</v>
      </c>
      <c r="L31" s="162">
        <f t="shared" si="31"/>
        <v>0</v>
      </c>
      <c r="M31" s="158" t="s">
        <v>547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549</v>
      </c>
      <c r="B32" s="145">
        <f t="shared" si="3"/>
        <v>12.04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2">$G32/100*B32</f>
        <v>0</v>
      </c>
      <c r="I32" s="145">
        <f t="shared" si="32"/>
        <v>0</v>
      </c>
      <c r="J32" s="145">
        <f t="shared" si="32"/>
        <v>0</v>
      </c>
      <c r="K32" s="145">
        <f t="shared" si="32"/>
        <v>0</v>
      </c>
      <c r="L32" s="162">
        <f t="shared" si="32"/>
        <v>0</v>
      </c>
      <c r="M32" s="158" t="s">
        <v>524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550</v>
      </c>
      <c r="B33" s="145">
        <f t="shared" si="3"/>
        <v>34.72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3">$G33/100*B33</f>
        <v>0</v>
      </c>
      <c r="I33" s="145">
        <f t="shared" si="33"/>
        <v>0</v>
      </c>
      <c r="J33" s="145">
        <f t="shared" si="33"/>
        <v>0</v>
      </c>
      <c r="K33" s="145">
        <f t="shared" si="33"/>
        <v>0</v>
      </c>
      <c r="L33" s="162">
        <f t="shared" si="33"/>
        <v>0</v>
      </c>
      <c r="M33" s="158" t="s">
        <v>524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551</v>
      </c>
      <c r="B34" s="145">
        <f t="shared" si="3"/>
        <v>6.46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4">$G34/100*B34</f>
        <v>0</v>
      </c>
      <c r="I34" s="145">
        <f t="shared" si="34"/>
        <v>0</v>
      </c>
      <c r="J34" s="145">
        <f t="shared" si="34"/>
        <v>0</v>
      </c>
      <c r="K34" s="145">
        <f t="shared" si="34"/>
        <v>0</v>
      </c>
      <c r="L34" s="162">
        <f t="shared" si="34"/>
        <v>0</v>
      </c>
      <c r="M34" s="158" t="s">
        <v>524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552</v>
      </c>
      <c r="B35" s="145">
        <f t="shared" si="3"/>
        <v>282.69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5">$G35/100*B35</f>
        <v>0</v>
      </c>
      <c r="I35" s="145">
        <f t="shared" si="35"/>
        <v>0</v>
      </c>
      <c r="J35" s="145">
        <f t="shared" si="35"/>
        <v>0</v>
      </c>
      <c r="K35" s="145">
        <f t="shared" si="35"/>
        <v>0</v>
      </c>
      <c r="L35" s="162">
        <f t="shared" si="35"/>
        <v>0</v>
      </c>
      <c r="M35" s="158" t="s">
        <v>518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553</v>
      </c>
      <c r="B36" s="145">
        <f t="shared" si="3"/>
        <v>26.87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6">$G36/100*B36</f>
        <v>0</v>
      </c>
      <c r="I36" s="145">
        <f t="shared" si="36"/>
        <v>0</v>
      </c>
      <c r="J36" s="145">
        <f t="shared" si="36"/>
        <v>0</v>
      </c>
      <c r="K36" s="145">
        <f t="shared" si="36"/>
        <v>0</v>
      </c>
      <c r="L36" s="162">
        <f t="shared" si="36"/>
        <v>0</v>
      </c>
      <c r="M36" s="158" t="s">
        <v>510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554</v>
      </c>
      <c r="B37" s="145">
        <f t="shared" si="3"/>
        <v>52.69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7">$G37/100*B37</f>
        <v>0</v>
      </c>
      <c r="I37" s="145">
        <f t="shared" si="37"/>
        <v>0</v>
      </c>
      <c r="J37" s="145">
        <f t="shared" si="37"/>
        <v>0</v>
      </c>
      <c r="K37" s="145">
        <f t="shared" si="37"/>
        <v>0</v>
      </c>
      <c r="L37" s="162">
        <f t="shared" si="37"/>
        <v>0</v>
      </c>
      <c r="M37" s="158" t="s">
        <v>510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555</v>
      </c>
      <c r="B38" s="145">
        <f t="shared" si="3"/>
        <v>117.8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8">$G38/100*B38</f>
        <v>0</v>
      </c>
      <c r="I38" s="145">
        <f t="shared" si="38"/>
        <v>0</v>
      </c>
      <c r="J38" s="145">
        <f t="shared" si="38"/>
        <v>0</v>
      </c>
      <c r="K38" s="145">
        <f t="shared" si="38"/>
        <v>0</v>
      </c>
      <c r="L38" s="162">
        <f t="shared" si="38"/>
        <v>0</v>
      </c>
      <c r="M38" s="158" t="s">
        <v>545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556</v>
      </c>
      <c r="B39" s="145">
        <f t="shared" si="3"/>
        <v>161.7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9">$G39/100*B39</f>
        <v>0</v>
      </c>
      <c r="I39" s="145">
        <f t="shared" si="39"/>
        <v>0</v>
      </c>
      <c r="J39" s="145">
        <f t="shared" si="39"/>
        <v>0</v>
      </c>
      <c r="K39" s="145">
        <f t="shared" si="39"/>
        <v>0</v>
      </c>
      <c r="L39" s="162">
        <f t="shared" si="39"/>
        <v>0</v>
      </c>
      <c r="M39" s="158" t="s">
        <v>545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557</v>
      </c>
      <c r="B40" s="145">
        <f t="shared" si="3"/>
        <v>673.52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40">$G40/100*B40</f>
        <v>0</v>
      </c>
      <c r="I40" s="145">
        <f t="shared" si="40"/>
        <v>0</v>
      </c>
      <c r="J40" s="145">
        <f t="shared" si="40"/>
        <v>0</v>
      </c>
      <c r="K40" s="145">
        <f t="shared" si="40"/>
        <v>0</v>
      </c>
      <c r="L40" s="162">
        <f t="shared" si="40"/>
        <v>0</v>
      </c>
      <c r="M40" s="158" t="s">
        <v>512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558</v>
      </c>
      <c r="B41" s="145">
        <f t="shared" si="3"/>
        <v>247.77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1">$G41/100*B41</f>
        <v>0</v>
      </c>
      <c r="I41" s="145">
        <f t="shared" si="41"/>
        <v>0</v>
      </c>
      <c r="J41" s="145">
        <f t="shared" si="41"/>
        <v>0</v>
      </c>
      <c r="K41" s="145">
        <f t="shared" si="41"/>
        <v>0</v>
      </c>
      <c r="L41" s="162">
        <f t="shared" si="41"/>
        <v>0</v>
      </c>
      <c r="M41" s="158" t="s">
        <v>524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559</v>
      </c>
      <c r="B42" s="145">
        <f t="shared" si="3"/>
        <v>30.4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2">$G42/100*B42</f>
        <v>0</v>
      </c>
      <c r="I42" s="145">
        <f t="shared" si="42"/>
        <v>0</v>
      </c>
      <c r="J42" s="145">
        <f t="shared" si="42"/>
        <v>0</v>
      </c>
      <c r="K42" s="145">
        <f t="shared" si="42"/>
        <v>0</v>
      </c>
      <c r="L42" s="162">
        <f t="shared" si="42"/>
        <v>0</v>
      </c>
      <c r="M42" s="158" t="s">
        <v>524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560</v>
      </c>
      <c r="B43" s="145">
        <f t="shared" si="3"/>
        <v>18.08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3">$G43/100*B43</f>
        <v>0</v>
      </c>
      <c r="I43" s="145">
        <f t="shared" si="43"/>
        <v>0</v>
      </c>
      <c r="J43" s="145">
        <f t="shared" si="43"/>
        <v>0</v>
      </c>
      <c r="K43" s="145">
        <f t="shared" si="43"/>
        <v>0</v>
      </c>
      <c r="L43" s="162">
        <f t="shared" si="43"/>
        <v>0</v>
      </c>
      <c r="M43" s="158" t="s">
        <v>524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561</v>
      </c>
      <c r="B44" s="145">
        <f t="shared" si="3"/>
        <v>38.58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4">$G44/100*B44</f>
        <v>0</v>
      </c>
      <c r="I44" s="145">
        <f t="shared" si="44"/>
        <v>0</v>
      </c>
      <c r="J44" s="145">
        <f t="shared" si="44"/>
        <v>0</v>
      </c>
      <c r="K44" s="145">
        <f t="shared" si="44"/>
        <v>0</v>
      </c>
      <c r="L44" s="162">
        <f t="shared" si="44"/>
        <v>0</v>
      </c>
      <c r="M44" s="158" t="s">
        <v>524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562</v>
      </c>
      <c r="B45" s="145">
        <f t="shared" si="3"/>
        <v>333.78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5">$G45/100*B45</f>
        <v>0</v>
      </c>
      <c r="I45" s="145">
        <f t="shared" si="45"/>
        <v>0</v>
      </c>
      <c r="J45" s="145">
        <f t="shared" si="45"/>
        <v>0</v>
      </c>
      <c r="K45" s="145">
        <f t="shared" si="45"/>
        <v>0</v>
      </c>
      <c r="L45" s="162">
        <f t="shared" si="45"/>
        <v>0</v>
      </c>
      <c r="M45" s="158" t="s">
        <v>527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563</v>
      </c>
      <c r="B46" s="145">
        <f t="shared" si="3"/>
        <v>323.65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6">$G46/100*B46</f>
        <v>0</v>
      </c>
      <c r="I46" s="145">
        <f t="shared" si="46"/>
        <v>0</v>
      </c>
      <c r="J46" s="145">
        <f t="shared" si="46"/>
        <v>0</v>
      </c>
      <c r="K46" s="145">
        <f t="shared" si="46"/>
        <v>0</v>
      </c>
      <c r="L46" s="162">
        <f t="shared" si="46"/>
        <v>0</v>
      </c>
      <c r="M46" s="158" t="s">
        <v>527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564</v>
      </c>
      <c r="B47" s="145">
        <f t="shared" si="3"/>
        <v>285.54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7">$G47/100*B47</f>
        <v>0</v>
      </c>
      <c r="I47" s="145">
        <f t="shared" si="47"/>
        <v>0</v>
      </c>
      <c r="J47" s="145">
        <f t="shared" si="47"/>
        <v>0</v>
      </c>
      <c r="K47" s="145">
        <f t="shared" si="47"/>
        <v>0</v>
      </c>
      <c r="L47" s="162">
        <f t="shared" si="47"/>
        <v>0</v>
      </c>
      <c r="M47" s="158" t="s">
        <v>527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565</v>
      </c>
      <c r="B48" s="145">
        <f t="shared" si="3"/>
        <v>62.4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8">$G48/100*B48</f>
        <v>0</v>
      </c>
      <c r="I48" s="145">
        <f t="shared" si="48"/>
        <v>0</v>
      </c>
      <c r="J48" s="145">
        <f t="shared" si="48"/>
        <v>0</v>
      </c>
      <c r="K48" s="145">
        <f t="shared" si="48"/>
        <v>0</v>
      </c>
      <c r="L48" s="162">
        <f t="shared" si="48"/>
        <v>0</v>
      </c>
      <c r="M48" s="158" t="s">
        <v>524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566</v>
      </c>
      <c r="B49" s="145">
        <f t="shared" si="3"/>
        <v>509.1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9">$G49/100*B49</f>
        <v>0</v>
      </c>
      <c r="I49" s="145">
        <f t="shared" si="49"/>
        <v>0</v>
      </c>
      <c r="J49" s="145">
        <f t="shared" si="49"/>
        <v>0</v>
      </c>
      <c r="K49" s="145">
        <f t="shared" si="49"/>
        <v>0</v>
      </c>
      <c r="L49" s="162">
        <f t="shared" si="49"/>
        <v>0</v>
      </c>
      <c r="M49" s="158" t="s">
        <v>538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567</v>
      </c>
      <c r="B50" s="145">
        <f t="shared" si="3"/>
        <v>12.48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50">$G50/100*B50</f>
        <v>0</v>
      </c>
      <c r="I50" s="145">
        <f t="shared" si="50"/>
        <v>0</v>
      </c>
      <c r="J50" s="145">
        <f t="shared" si="50"/>
        <v>0</v>
      </c>
      <c r="K50" s="145">
        <f t="shared" si="50"/>
        <v>0</v>
      </c>
      <c r="L50" s="162">
        <f t="shared" si="50"/>
        <v>0</v>
      </c>
      <c r="M50" s="158" t="s">
        <v>524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568</v>
      </c>
      <c r="B51" s="145">
        <f t="shared" si="3"/>
        <v>31.67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1">$G51/100*B51</f>
        <v>0</v>
      </c>
      <c r="I51" s="145">
        <f t="shared" si="51"/>
        <v>0</v>
      </c>
      <c r="J51" s="145">
        <f t="shared" si="51"/>
        <v>0</v>
      </c>
      <c r="K51" s="145">
        <f t="shared" si="51"/>
        <v>0</v>
      </c>
      <c r="L51" s="162">
        <f t="shared" si="51"/>
        <v>0</v>
      </c>
      <c r="M51" s="158" t="s">
        <v>524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569</v>
      </c>
      <c r="B52" s="145">
        <f t="shared" si="3"/>
        <v>20.6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2">$G52/100*B52</f>
        <v>0</v>
      </c>
      <c r="I52" s="145">
        <f t="shared" si="52"/>
        <v>0</v>
      </c>
      <c r="J52" s="145">
        <f t="shared" si="52"/>
        <v>0</v>
      </c>
      <c r="K52" s="145">
        <f t="shared" si="52"/>
        <v>0</v>
      </c>
      <c r="L52" s="162">
        <f t="shared" si="52"/>
        <v>0</v>
      </c>
      <c r="M52" s="158" t="s">
        <v>524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570</v>
      </c>
      <c r="B53" s="145">
        <f t="shared" si="3"/>
        <v>18.97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3">$G53/100*B53</f>
        <v>0</v>
      </c>
      <c r="I53" s="145">
        <f t="shared" si="53"/>
        <v>0</v>
      </c>
      <c r="J53" s="145">
        <f t="shared" si="53"/>
        <v>0</v>
      </c>
      <c r="K53" s="145">
        <f t="shared" si="53"/>
        <v>0</v>
      </c>
      <c r="L53" s="162">
        <f t="shared" si="53"/>
        <v>0</v>
      </c>
      <c r="M53" s="158" t="s">
        <v>524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571</v>
      </c>
      <c r="B54" s="145">
        <f t="shared" si="3"/>
        <v>900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4">$G54/100*B54</f>
        <v>0</v>
      </c>
      <c r="I54" s="145">
        <f t="shared" si="54"/>
        <v>0</v>
      </c>
      <c r="J54" s="145">
        <f t="shared" si="54"/>
        <v>0</v>
      </c>
      <c r="K54" s="145">
        <f t="shared" si="54"/>
        <v>0</v>
      </c>
      <c r="L54" s="162">
        <f t="shared" si="54"/>
        <v>0</v>
      </c>
      <c r="M54" s="158" t="s">
        <v>538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572</v>
      </c>
      <c r="B55" s="145">
        <f t="shared" si="3"/>
        <v>33.47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5">$G55/100*B55</f>
        <v>0</v>
      </c>
      <c r="I55" s="145">
        <f t="shared" si="55"/>
        <v>0</v>
      </c>
      <c r="J55" s="145">
        <f t="shared" si="55"/>
        <v>0</v>
      </c>
      <c r="K55" s="145">
        <f t="shared" si="55"/>
        <v>0</v>
      </c>
      <c r="L55" s="162">
        <f t="shared" si="55"/>
        <v>0</v>
      </c>
      <c r="M55" s="158" t="s">
        <v>510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573</v>
      </c>
      <c r="B56" s="145">
        <f t="shared" si="3"/>
        <v>216.19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6">$G56/100*B56</f>
        <v>0</v>
      </c>
      <c r="I56" s="145">
        <f t="shared" si="56"/>
        <v>0</v>
      </c>
      <c r="J56" s="145">
        <f t="shared" si="56"/>
        <v>0</v>
      </c>
      <c r="K56" s="145">
        <f t="shared" si="56"/>
        <v>0</v>
      </c>
      <c r="L56" s="162">
        <f t="shared" si="56"/>
        <v>0</v>
      </c>
      <c r="M56" s="158" t="s">
        <v>516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574</v>
      </c>
      <c r="B57" s="145">
        <f t="shared" si="3"/>
        <v>121.6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7">$G57/100*B57</f>
        <v>0</v>
      </c>
      <c r="I57" s="145">
        <f t="shared" si="57"/>
        <v>0</v>
      </c>
      <c r="J57" s="145">
        <f t="shared" si="57"/>
        <v>0</v>
      </c>
      <c r="K57" s="145">
        <f t="shared" si="57"/>
        <v>0</v>
      </c>
      <c r="L57" s="162">
        <f t="shared" si="57"/>
        <v>0</v>
      </c>
      <c r="M57" s="158" t="s">
        <v>545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575</v>
      </c>
      <c r="B58" s="145">
        <f t="shared" si="3"/>
        <v>31.92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8">$G58/100*B58</f>
        <v>0</v>
      </c>
      <c r="I58" s="145">
        <f t="shared" si="58"/>
        <v>0</v>
      </c>
      <c r="J58" s="145">
        <f t="shared" si="58"/>
        <v>0</v>
      </c>
      <c r="K58" s="145">
        <f t="shared" si="58"/>
        <v>0</v>
      </c>
      <c r="L58" s="162">
        <f t="shared" si="58"/>
        <v>0</v>
      </c>
      <c r="M58" s="158" t="s">
        <v>524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576</v>
      </c>
      <c r="B59" s="145">
        <f t="shared" si="3"/>
        <v>27.53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9">$G59/100*B59</f>
        <v>0</v>
      </c>
      <c r="I59" s="145">
        <f t="shared" si="59"/>
        <v>0</v>
      </c>
      <c r="J59" s="145">
        <f t="shared" si="59"/>
        <v>0</v>
      </c>
      <c r="K59" s="145">
        <f t="shared" si="59"/>
        <v>0</v>
      </c>
      <c r="L59" s="162">
        <f t="shared" si="59"/>
        <v>0</v>
      </c>
      <c r="M59" s="158" t="s">
        <v>510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577</v>
      </c>
      <c r="B60" s="145">
        <f t="shared" si="3"/>
        <v>572.81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60">$G60/100*B60</f>
        <v>0</v>
      </c>
      <c r="I60" s="145">
        <f t="shared" si="60"/>
        <v>0</v>
      </c>
      <c r="J60" s="145">
        <f t="shared" si="60"/>
        <v>0</v>
      </c>
      <c r="K60" s="145">
        <f t="shared" si="60"/>
        <v>0</v>
      </c>
      <c r="L60" s="162">
        <f t="shared" si="60"/>
        <v>0</v>
      </c>
      <c r="M60" s="158" t="s">
        <v>512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578</v>
      </c>
      <c r="B61" s="145">
        <f t="shared" si="3"/>
        <v>148.67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1">$G61/100*B61</f>
        <v>0</v>
      </c>
      <c r="I61" s="145">
        <f t="shared" si="61"/>
        <v>0</v>
      </c>
      <c r="J61" s="145">
        <f t="shared" si="61"/>
        <v>0</v>
      </c>
      <c r="K61" s="145">
        <f t="shared" si="61"/>
        <v>0</v>
      </c>
      <c r="L61" s="162">
        <f t="shared" si="61"/>
        <v>0</v>
      </c>
      <c r="M61" s="158" t="s">
        <v>533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579</v>
      </c>
      <c r="B62" s="145">
        <f t="shared" si="3"/>
        <v>90.8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2">$G62/100*B62</f>
        <v>0</v>
      </c>
      <c r="I62" s="145">
        <f t="shared" si="62"/>
        <v>0</v>
      </c>
      <c r="J62" s="145">
        <f t="shared" si="62"/>
        <v>0</v>
      </c>
      <c r="K62" s="145">
        <f t="shared" si="62"/>
        <v>0</v>
      </c>
      <c r="L62" s="162">
        <f t="shared" si="62"/>
        <v>0</v>
      </c>
      <c r="M62" s="158" t="s">
        <v>545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580</v>
      </c>
      <c r="B63" s="145">
        <f t="shared" si="3"/>
        <v>106.61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3">$G63/100*B63</f>
        <v>0</v>
      </c>
      <c r="I63" s="145">
        <f t="shared" si="63"/>
        <v>0</v>
      </c>
      <c r="J63" s="145">
        <f t="shared" si="63"/>
        <v>0</v>
      </c>
      <c r="K63" s="145">
        <f t="shared" si="63"/>
        <v>0</v>
      </c>
      <c r="L63" s="162">
        <f t="shared" si="63"/>
        <v>0</v>
      </c>
      <c r="M63" s="158" t="s">
        <v>581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582</v>
      </c>
      <c r="B64" s="145">
        <f t="shared" si="3"/>
        <v>22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4">$G64/100*B64</f>
        <v>0</v>
      </c>
      <c r="I64" s="145">
        <f t="shared" si="64"/>
        <v>0</v>
      </c>
      <c r="J64" s="145">
        <f t="shared" si="64"/>
        <v>0</v>
      </c>
      <c r="K64" s="145">
        <f t="shared" si="64"/>
        <v>0</v>
      </c>
      <c r="L64" s="162">
        <f t="shared" si="64"/>
        <v>0</v>
      </c>
      <c r="M64" s="158" t="s">
        <v>524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583</v>
      </c>
      <c r="B65" s="145">
        <f t="shared" si="3"/>
        <v>11.46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5">$G65/100*B65</f>
        <v>0</v>
      </c>
      <c r="I65" s="145">
        <f t="shared" si="65"/>
        <v>0</v>
      </c>
      <c r="J65" s="145">
        <f t="shared" si="65"/>
        <v>0</v>
      </c>
      <c r="K65" s="145">
        <f t="shared" si="65"/>
        <v>0</v>
      </c>
      <c r="L65" s="162">
        <f t="shared" si="65"/>
        <v>0</v>
      </c>
      <c r="M65" s="158" t="s">
        <v>524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584</v>
      </c>
      <c r="B66" s="145">
        <f t="shared" si="3"/>
        <v>10.06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6">$G66/100*B66</f>
        <v>0</v>
      </c>
      <c r="I66" s="145">
        <f t="shared" si="66"/>
        <v>0</v>
      </c>
      <c r="J66" s="145">
        <f t="shared" si="66"/>
        <v>0</v>
      </c>
      <c r="K66" s="145">
        <f t="shared" si="66"/>
        <v>0</v>
      </c>
      <c r="L66" s="162">
        <f t="shared" si="66"/>
        <v>0</v>
      </c>
      <c r="M66" s="158" t="s">
        <v>524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585</v>
      </c>
      <c r="B67" s="145">
        <f t="shared" si="3"/>
        <v>402.57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7">$G67/100*B67</f>
        <v>0</v>
      </c>
      <c r="I67" s="145">
        <f t="shared" si="67"/>
        <v>0</v>
      </c>
      <c r="J67" s="145">
        <f t="shared" si="67"/>
        <v>0</v>
      </c>
      <c r="K67" s="145">
        <f t="shared" si="67"/>
        <v>0</v>
      </c>
      <c r="L67" s="162">
        <f t="shared" si="67"/>
        <v>0</v>
      </c>
      <c r="M67" s="158" t="s">
        <v>586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587</v>
      </c>
      <c r="B68" s="145">
        <f t="shared" si="3"/>
        <v>96.36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8">$G68/100*B68</f>
        <v>0</v>
      </c>
      <c r="I68" s="145">
        <f t="shared" si="68"/>
        <v>0</v>
      </c>
      <c r="J68" s="145">
        <f t="shared" si="68"/>
        <v>0</v>
      </c>
      <c r="K68" s="145">
        <f t="shared" si="68"/>
        <v>0</v>
      </c>
      <c r="L68" s="162">
        <f t="shared" si="68"/>
        <v>0</v>
      </c>
      <c r="M68" s="158" t="s">
        <v>586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588</v>
      </c>
      <c r="B69" s="145">
        <f t="shared" si="3"/>
        <v>264.49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9">$G69/100*B69</f>
        <v>0</v>
      </c>
      <c r="I69" s="145">
        <f t="shared" si="69"/>
        <v>0</v>
      </c>
      <c r="J69" s="145">
        <f t="shared" si="69"/>
        <v>0</v>
      </c>
      <c r="K69" s="145">
        <f t="shared" si="69"/>
        <v>0</v>
      </c>
      <c r="L69" s="162">
        <f t="shared" si="69"/>
        <v>0</v>
      </c>
      <c r="M69" s="158" t="s">
        <v>586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589</v>
      </c>
      <c r="B70" s="145">
        <f t="shared" si="3"/>
        <v>298.98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70">$G70/100*B70</f>
        <v>0</v>
      </c>
      <c r="I70" s="145">
        <f t="shared" si="70"/>
        <v>0</v>
      </c>
      <c r="J70" s="145">
        <f t="shared" si="70"/>
        <v>0</v>
      </c>
      <c r="K70" s="145">
        <f t="shared" si="70"/>
        <v>0</v>
      </c>
      <c r="L70" s="162">
        <f t="shared" si="70"/>
        <v>0</v>
      </c>
      <c r="M70" s="158" t="s">
        <v>586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590</v>
      </c>
      <c r="B71" s="145">
        <f t="shared" si="3"/>
        <v>328.27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1">$G71/100*B71</f>
        <v>0</v>
      </c>
      <c r="I71" s="145">
        <f t="shared" si="71"/>
        <v>0</v>
      </c>
      <c r="J71" s="145">
        <f t="shared" si="71"/>
        <v>0</v>
      </c>
      <c r="K71" s="145">
        <f t="shared" si="71"/>
        <v>0</v>
      </c>
      <c r="L71" s="162">
        <f t="shared" si="71"/>
        <v>0</v>
      </c>
      <c r="M71" s="158" t="s">
        <v>586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591</v>
      </c>
      <c r="B72" s="145">
        <f t="shared" si="3"/>
        <v>378.86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2">$G72/100*B72</f>
        <v>0</v>
      </c>
      <c r="I72" s="145">
        <f t="shared" si="72"/>
        <v>0</v>
      </c>
      <c r="J72" s="145">
        <f t="shared" si="72"/>
        <v>0</v>
      </c>
      <c r="K72" s="145">
        <f t="shared" si="72"/>
        <v>0</v>
      </c>
      <c r="L72" s="162">
        <f t="shared" si="72"/>
        <v>0</v>
      </c>
      <c r="M72" s="158" t="s">
        <v>586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592</v>
      </c>
      <c r="B73" s="145">
        <f t="shared" si="3"/>
        <v>30.04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3">$G73/100*B73</f>
        <v>0</v>
      </c>
      <c r="I73" s="145">
        <f t="shared" si="73"/>
        <v>0</v>
      </c>
      <c r="J73" s="145">
        <f t="shared" si="73"/>
        <v>0</v>
      </c>
      <c r="K73" s="145">
        <f t="shared" si="73"/>
        <v>0</v>
      </c>
      <c r="L73" s="162">
        <f t="shared" si="73"/>
        <v>0</v>
      </c>
      <c r="M73" s="158" t="s">
        <v>510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593</v>
      </c>
      <c r="B74" s="145">
        <f t="shared" si="3"/>
        <v>321.94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4">$G74/100*B74</f>
        <v>0</v>
      </c>
      <c r="I74" s="145">
        <f t="shared" si="74"/>
        <v>0</v>
      </c>
      <c r="J74" s="145">
        <f t="shared" si="74"/>
        <v>0</v>
      </c>
      <c r="K74" s="145">
        <f t="shared" si="74"/>
        <v>0</v>
      </c>
      <c r="L74" s="162">
        <f t="shared" si="74"/>
        <v>0</v>
      </c>
      <c r="M74" s="158" t="s">
        <v>512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594</v>
      </c>
      <c r="B75" s="145">
        <f t="shared" si="3"/>
        <v>190.48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5">$G75/100*B75</f>
        <v>0</v>
      </c>
      <c r="I75" s="145">
        <f t="shared" si="75"/>
        <v>0</v>
      </c>
      <c r="J75" s="145">
        <f t="shared" si="75"/>
        <v>0</v>
      </c>
      <c r="K75" s="145">
        <f t="shared" si="75"/>
        <v>0</v>
      </c>
      <c r="L75" s="162">
        <f t="shared" si="75"/>
        <v>0</v>
      </c>
      <c r="M75" s="158" t="s">
        <v>512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595</v>
      </c>
      <c r="B76" s="145">
        <f t="shared" si="3"/>
        <v>363.78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6">$G76/100*B76</f>
        <v>0</v>
      </c>
      <c r="I76" s="145">
        <f t="shared" si="76"/>
        <v>0</v>
      </c>
      <c r="J76" s="145">
        <f t="shared" si="76"/>
        <v>0</v>
      </c>
      <c r="K76" s="145">
        <f t="shared" si="76"/>
        <v>0</v>
      </c>
      <c r="L76" s="162">
        <f t="shared" si="76"/>
        <v>0</v>
      </c>
      <c r="M76" s="158" t="s">
        <v>596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597</v>
      </c>
      <c r="B77" s="145">
        <f t="shared" si="3"/>
        <v>210.3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7">$G77/100*B77</f>
        <v>0</v>
      </c>
      <c r="I77" s="145">
        <f t="shared" si="77"/>
        <v>0</v>
      </c>
      <c r="J77" s="145">
        <f t="shared" si="77"/>
        <v>0</v>
      </c>
      <c r="K77" s="145">
        <f t="shared" si="77"/>
        <v>0</v>
      </c>
      <c r="L77" s="162">
        <f t="shared" si="77"/>
        <v>0</v>
      </c>
      <c r="M77" s="158" t="s">
        <v>598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599</v>
      </c>
      <c r="B78" s="145">
        <f t="shared" si="3"/>
        <v>299.68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8">$G78/100*B78</f>
        <v>0</v>
      </c>
      <c r="I78" s="145">
        <f t="shared" si="78"/>
        <v>0</v>
      </c>
      <c r="J78" s="145">
        <f t="shared" si="78"/>
        <v>0</v>
      </c>
      <c r="K78" s="145">
        <f t="shared" si="78"/>
        <v>0</v>
      </c>
      <c r="L78" s="162">
        <f t="shared" si="78"/>
        <v>0</v>
      </c>
      <c r="M78" s="158" t="s">
        <v>518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600</v>
      </c>
      <c r="B79" s="145">
        <f t="shared" si="3"/>
        <v>333.2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9">$G79/100*B79</f>
        <v>0</v>
      </c>
      <c r="I79" s="145">
        <f t="shared" si="79"/>
        <v>0</v>
      </c>
      <c r="J79" s="145">
        <f t="shared" si="79"/>
        <v>0</v>
      </c>
      <c r="K79" s="145">
        <f t="shared" si="79"/>
        <v>0</v>
      </c>
      <c r="L79" s="162">
        <f t="shared" si="79"/>
        <v>0</v>
      </c>
      <c r="M79" s="158" t="s">
        <v>518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601</v>
      </c>
      <c r="B80" s="145">
        <f t="shared" si="3"/>
        <v>551.1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80">$G80/100*B80</f>
        <v>0</v>
      </c>
      <c r="I80" s="145">
        <f t="shared" si="80"/>
        <v>0</v>
      </c>
      <c r="J80" s="145">
        <f t="shared" si="80"/>
        <v>0</v>
      </c>
      <c r="K80" s="145">
        <f t="shared" si="80"/>
        <v>0</v>
      </c>
      <c r="L80" s="162">
        <f t="shared" si="80"/>
        <v>0</v>
      </c>
      <c r="M80" s="158" t="s">
        <v>516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602</v>
      </c>
      <c r="B81" s="145">
        <f t="shared" si="3"/>
        <v>81.84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1">$G81/100*B81</f>
        <v>0</v>
      </c>
      <c r="I81" s="145">
        <f t="shared" si="81"/>
        <v>0</v>
      </c>
      <c r="J81" s="145">
        <f t="shared" si="81"/>
        <v>0</v>
      </c>
      <c r="K81" s="145">
        <f t="shared" si="81"/>
        <v>0</v>
      </c>
      <c r="L81" s="162">
        <f t="shared" si="81"/>
        <v>0</v>
      </c>
      <c r="M81" s="158" t="s">
        <v>508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603</v>
      </c>
      <c r="B82" s="145">
        <f t="shared" si="3"/>
        <v>72.53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2">$G82/100*B82</f>
        <v>0</v>
      </c>
      <c r="I82" s="145">
        <f t="shared" si="82"/>
        <v>0</v>
      </c>
      <c r="J82" s="145">
        <f t="shared" si="82"/>
        <v>0</v>
      </c>
      <c r="K82" s="145">
        <f t="shared" si="82"/>
        <v>0</v>
      </c>
      <c r="L82" s="162">
        <f t="shared" si="82"/>
        <v>0</v>
      </c>
      <c r="M82" s="158" t="s">
        <v>586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604</v>
      </c>
      <c r="B83" s="145">
        <f t="shared" si="3"/>
        <v>338.88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3">$G83/100*B83</f>
        <v>0</v>
      </c>
      <c r="I83" s="145">
        <f t="shared" si="83"/>
        <v>0</v>
      </c>
      <c r="J83" s="145">
        <f t="shared" si="83"/>
        <v>0</v>
      </c>
      <c r="K83" s="145">
        <f t="shared" si="83"/>
        <v>0</v>
      </c>
      <c r="L83" s="162">
        <f t="shared" si="83"/>
        <v>0</v>
      </c>
      <c r="M83" s="158" t="s">
        <v>512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605</v>
      </c>
      <c r="B84" s="145">
        <f t="shared" si="3"/>
        <v>900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4">$G84/100*B84</f>
        <v>0</v>
      </c>
      <c r="I84" s="145">
        <f t="shared" si="84"/>
        <v>0</v>
      </c>
      <c r="J84" s="145">
        <f t="shared" si="84"/>
        <v>0</v>
      </c>
      <c r="K84" s="145">
        <f t="shared" si="84"/>
        <v>0</v>
      </c>
      <c r="L84" s="162">
        <f t="shared" si="84"/>
        <v>0</v>
      </c>
      <c r="M84" s="158" t="s">
        <v>538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606</v>
      </c>
      <c r="B85" s="145">
        <f t="shared" si="3"/>
        <v>77.5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5">$G85/100*B85</f>
        <v>0</v>
      </c>
      <c r="I85" s="145">
        <f t="shared" si="85"/>
        <v>0</v>
      </c>
      <c r="J85" s="145">
        <f t="shared" si="85"/>
        <v>0</v>
      </c>
      <c r="K85" s="145">
        <f t="shared" si="85"/>
        <v>0</v>
      </c>
      <c r="L85" s="162">
        <f t="shared" si="85"/>
        <v>0</v>
      </c>
      <c r="M85" s="158" t="s">
        <v>545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607</v>
      </c>
      <c r="B86" s="145">
        <f t="shared" si="3"/>
        <v>315.56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6">$G86/100*B86</f>
        <v>0</v>
      </c>
      <c r="I86" s="145">
        <f t="shared" si="86"/>
        <v>0</v>
      </c>
      <c r="J86" s="145">
        <f t="shared" si="86"/>
        <v>0</v>
      </c>
      <c r="K86" s="145">
        <f t="shared" si="86"/>
        <v>0</v>
      </c>
      <c r="L86" s="162">
        <f t="shared" si="86"/>
        <v>0</v>
      </c>
      <c r="M86" s="158" t="s">
        <v>520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608</v>
      </c>
      <c r="B87" s="145">
        <f t="shared" si="3"/>
        <v>18.4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7">$G87/100*B87</f>
        <v>0</v>
      </c>
      <c r="I87" s="145">
        <f t="shared" si="87"/>
        <v>0</v>
      </c>
      <c r="J87" s="145">
        <f t="shared" si="87"/>
        <v>0</v>
      </c>
      <c r="K87" s="145">
        <f t="shared" si="87"/>
        <v>0</v>
      </c>
      <c r="L87" s="162">
        <f t="shared" si="87"/>
        <v>0</v>
      </c>
      <c r="M87" s="158" t="s">
        <v>520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609</v>
      </c>
      <c r="B88" s="145">
        <f t="shared" si="3"/>
        <v>0.4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8">$G88/100*B88</f>
        <v>0</v>
      </c>
      <c r="I88" s="145">
        <f t="shared" si="88"/>
        <v>0</v>
      </c>
      <c r="J88" s="145">
        <f t="shared" si="88"/>
        <v>0</v>
      </c>
      <c r="K88" s="145">
        <f t="shared" si="88"/>
        <v>0</v>
      </c>
      <c r="L88" s="162">
        <f t="shared" si="88"/>
        <v>0</v>
      </c>
      <c r="M88" s="158" t="s">
        <v>520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610</v>
      </c>
      <c r="B89" s="145">
        <f t="shared" si="3"/>
        <v>261.39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9">$G89/100*B89</f>
        <v>0</v>
      </c>
      <c r="I89" s="145">
        <f t="shared" si="89"/>
        <v>0</v>
      </c>
      <c r="J89" s="145">
        <f t="shared" si="89"/>
        <v>0</v>
      </c>
      <c r="K89" s="145">
        <f t="shared" si="89"/>
        <v>0</v>
      </c>
      <c r="L89" s="162">
        <f t="shared" si="89"/>
        <v>0</v>
      </c>
      <c r="M89" s="158" t="s">
        <v>520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611</v>
      </c>
      <c r="B90" s="145">
        <f t="shared" si="3"/>
        <v>41.34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90">$G90/100*B90</f>
        <v>0</v>
      </c>
      <c r="I90" s="145">
        <f t="shared" si="90"/>
        <v>0</v>
      </c>
      <c r="J90" s="145">
        <f t="shared" si="90"/>
        <v>0</v>
      </c>
      <c r="K90" s="145">
        <f t="shared" si="90"/>
        <v>0</v>
      </c>
      <c r="L90" s="162">
        <f t="shared" si="90"/>
        <v>0</v>
      </c>
      <c r="M90" s="158" t="s">
        <v>520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612</v>
      </c>
      <c r="B91" s="145">
        <f t="shared" si="3"/>
        <v>21.4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1">$G91/100*B91</f>
        <v>0</v>
      </c>
      <c r="I91" s="145">
        <f t="shared" si="91"/>
        <v>0</v>
      </c>
      <c r="J91" s="145">
        <f t="shared" si="91"/>
        <v>0</v>
      </c>
      <c r="K91" s="145">
        <f t="shared" si="91"/>
        <v>0</v>
      </c>
      <c r="L91" s="162">
        <f t="shared" si="91"/>
        <v>0</v>
      </c>
      <c r="M91" s="158" t="s">
        <v>524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613</v>
      </c>
      <c r="B92" s="145">
        <f t="shared" si="3"/>
        <v>341.2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2">$G92/100*B92</f>
        <v>0</v>
      </c>
      <c r="I92" s="145">
        <f t="shared" si="92"/>
        <v>0</v>
      </c>
      <c r="J92" s="145">
        <f t="shared" si="92"/>
        <v>0</v>
      </c>
      <c r="K92" s="145">
        <f t="shared" si="92"/>
        <v>0</v>
      </c>
      <c r="L92" s="162">
        <f t="shared" si="92"/>
        <v>0</v>
      </c>
      <c r="M92" s="158" t="s">
        <v>527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614</v>
      </c>
      <c r="B93" s="145">
        <f t="shared" si="3"/>
        <v>900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3">$G93/100*B93</f>
        <v>0</v>
      </c>
      <c r="I93" s="145">
        <f t="shared" si="93"/>
        <v>0</v>
      </c>
      <c r="J93" s="145">
        <f t="shared" si="93"/>
        <v>0</v>
      </c>
      <c r="K93" s="145">
        <f t="shared" si="93"/>
        <v>0</v>
      </c>
      <c r="L93" s="162">
        <f t="shared" si="93"/>
        <v>0</v>
      </c>
      <c r="M93" s="158" t="s">
        <v>538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615</v>
      </c>
      <c r="B94" s="145">
        <f t="shared" si="3"/>
        <v>336.24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4">$G94/100*B94</f>
        <v>0</v>
      </c>
      <c r="I94" s="145">
        <f t="shared" si="94"/>
        <v>0</v>
      </c>
      <c r="J94" s="145">
        <f t="shared" si="94"/>
        <v>0</v>
      </c>
      <c r="K94" s="145">
        <f t="shared" si="94"/>
        <v>0</v>
      </c>
      <c r="L94" s="162">
        <f t="shared" si="94"/>
        <v>0</v>
      </c>
      <c r="M94" s="158" t="s">
        <v>527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616</v>
      </c>
      <c r="B95" s="145">
        <f t="shared" si="3"/>
        <v>354.66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5">$G95/100*B95</f>
        <v>0</v>
      </c>
      <c r="I95" s="145">
        <f t="shared" si="95"/>
        <v>0</v>
      </c>
      <c r="J95" s="145">
        <f t="shared" si="95"/>
        <v>0</v>
      </c>
      <c r="K95" s="145">
        <f t="shared" si="95"/>
        <v>0</v>
      </c>
      <c r="L95" s="162">
        <f t="shared" si="95"/>
        <v>0</v>
      </c>
      <c r="M95" s="158" t="s">
        <v>533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617</v>
      </c>
      <c r="B96" s="145">
        <f t="shared" si="3"/>
        <v>338.56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6">$G96/100*B96</f>
        <v>0</v>
      </c>
      <c r="I96" s="145">
        <f t="shared" si="96"/>
        <v>0</v>
      </c>
      <c r="J96" s="145">
        <f t="shared" si="96"/>
        <v>0</v>
      </c>
      <c r="K96" s="145">
        <f t="shared" si="96"/>
        <v>0</v>
      </c>
      <c r="L96" s="162">
        <f t="shared" si="96"/>
        <v>0</v>
      </c>
      <c r="M96" s="158" t="s">
        <v>527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618</v>
      </c>
      <c r="B97" s="145">
        <f t="shared" si="3"/>
        <v>32.14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7">$G97/100*B97</f>
        <v>0</v>
      </c>
      <c r="I97" s="145">
        <f t="shared" si="97"/>
        <v>0</v>
      </c>
      <c r="J97" s="145">
        <f t="shared" si="97"/>
        <v>0</v>
      </c>
      <c r="K97" s="145">
        <f t="shared" si="97"/>
        <v>0</v>
      </c>
      <c r="L97" s="162">
        <f t="shared" si="97"/>
        <v>0</v>
      </c>
      <c r="M97" s="158" t="s">
        <v>510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619</v>
      </c>
      <c r="B98" s="145">
        <f t="shared" si="3"/>
        <v>198.93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8">$G98/100*B98</f>
        <v>0</v>
      </c>
      <c r="I98" s="145">
        <f t="shared" si="98"/>
        <v>0</v>
      </c>
      <c r="J98" s="145">
        <f t="shared" si="98"/>
        <v>0</v>
      </c>
      <c r="K98" s="145">
        <f t="shared" si="98"/>
        <v>0</v>
      </c>
      <c r="L98" s="162">
        <f t="shared" si="98"/>
        <v>0</v>
      </c>
      <c r="M98" s="158" t="s">
        <v>586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620</v>
      </c>
      <c r="B99" s="145">
        <f t="shared" si="3"/>
        <v>137.09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9">$G99/100*B99</f>
        <v>0</v>
      </c>
      <c r="I99" s="145">
        <f t="shared" si="99"/>
        <v>0</v>
      </c>
      <c r="J99" s="145">
        <f t="shared" si="99"/>
        <v>0</v>
      </c>
      <c r="K99" s="145">
        <f t="shared" si="99"/>
        <v>0</v>
      </c>
      <c r="L99" s="162">
        <f t="shared" si="99"/>
        <v>0</v>
      </c>
      <c r="M99" s="158" t="s">
        <v>586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621</v>
      </c>
      <c r="B100" s="145">
        <f t="shared" si="3"/>
        <v>261.35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100">$G100/100*B100</f>
        <v>0</v>
      </c>
      <c r="I100" s="145">
        <f t="shared" si="100"/>
        <v>0</v>
      </c>
      <c r="J100" s="145">
        <f t="shared" si="100"/>
        <v>0</v>
      </c>
      <c r="K100" s="145">
        <f t="shared" si="100"/>
        <v>0</v>
      </c>
      <c r="L100" s="162">
        <f t="shared" si="100"/>
        <v>0</v>
      </c>
      <c r="M100" s="158" t="s">
        <v>586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622</v>
      </c>
      <c r="B101" s="145">
        <f t="shared" si="3"/>
        <v>15.79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1">$G101/100*B101</f>
        <v>0</v>
      </c>
      <c r="I101" s="145">
        <f t="shared" si="101"/>
        <v>0</v>
      </c>
      <c r="J101" s="145">
        <f t="shared" si="101"/>
        <v>0</v>
      </c>
      <c r="K101" s="145">
        <f t="shared" si="101"/>
        <v>0</v>
      </c>
      <c r="L101" s="162">
        <f t="shared" si="101"/>
        <v>0</v>
      </c>
      <c r="M101" s="158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623</v>
      </c>
      <c r="B102" s="145">
        <f t="shared" si="3"/>
        <v>44.45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2">$G102/100*B102</f>
        <v>0</v>
      </c>
      <c r="I102" s="145">
        <f t="shared" si="102"/>
        <v>0</v>
      </c>
      <c r="J102" s="145">
        <f t="shared" si="102"/>
        <v>0</v>
      </c>
      <c r="K102" s="145">
        <f t="shared" si="102"/>
        <v>0</v>
      </c>
      <c r="L102" s="162">
        <f t="shared" si="102"/>
        <v>0</v>
      </c>
      <c r="M102" s="158" t="s">
        <v>510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624</v>
      </c>
      <c r="B103" s="145">
        <f t="shared" si="3"/>
        <v>206.2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3">$G103/100*B103</f>
        <v>0</v>
      </c>
      <c r="I103" s="145">
        <f t="shared" si="103"/>
        <v>0</v>
      </c>
      <c r="J103" s="145">
        <f t="shared" si="103"/>
        <v>0</v>
      </c>
      <c r="K103" s="145">
        <f t="shared" si="103"/>
        <v>0</v>
      </c>
      <c r="L103" s="162">
        <f t="shared" si="103"/>
        <v>0</v>
      </c>
      <c r="M103" s="158" t="s">
        <v>581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625</v>
      </c>
      <c r="B104" s="145">
        <f t="shared" si="3"/>
        <v>14.38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4">$G104/100*B104</f>
        <v>0</v>
      </c>
      <c r="I104" s="145">
        <f t="shared" si="104"/>
        <v>0</v>
      </c>
      <c r="J104" s="145">
        <f t="shared" si="104"/>
        <v>0</v>
      </c>
      <c r="K104" s="145">
        <f t="shared" si="104"/>
        <v>0</v>
      </c>
      <c r="L104" s="162">
        <f t="shared" si="104"/>
        <v>0</v>
      </c>
      <c r="M104" s="158" t="s">
        <v>524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626</v>
      </c>
      <c r="B105" s="145">
        <f t="shared" si="3"/>
        <v>13.05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5">$G105/100*B105</f>
        <v>0</v>
      </c>
      <c r="I105" s="145">
        <f t="shared" si="105"/>
        <v>0</v>
      </c>
      <c r="J105" s="145">
        <f t="shared" si="105"/>
        <v>0</v>
      </c>
      <c r="K105" s="145">
        <f t="shared" si="105"/>
        <v>0</v>
      </c>
      <c r="L105" s="162">
        <f t="shared" si="105"/>
        <v>0</v>
      </c>
      <c r="M105" s="158" t="s">
        <v>524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627</v>
      </c>
      <c r="B106" s="145">
        <f t="shared" si="3"/>
        <v>39.33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6">$G106/100*B106</f>
        <v>0</v>
      </c>
      <c r="I106" s="145">
        <f t="shared" si="106"/>
        <v>0</v>
      </c>
      <c r="J106" s="145">
        <f t="shared" si="106"/>
        <v>0</v>
      </c>
      <c r="K106" s="145">
        <f t="shared" si="106"/>
        <v>0</v>
      </c>
      <c r="L106" s="162">
        <f t="shared" si="106"/>
        <v>0</v>
      </c>
      <c r="M106" s="158" t="s">
        <v>524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628</v>
      </c>
      <c r="B107" s="145">
        <f t="shared" si="3"/>
        <v>275.37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7">$G107/100*B107</f>
        <v>0</v>
      </c>
      <c r="I107" s="145">
        <f t="shared" si="107"/>
        <v>0</v>
      </c>
      <c r="J107" s="145">
        <f t="shared" si="107"/>
        <v>0</v>
      </c>
      <c r="K107" s="145">
        <f t="shared" si="107"/>
        <v>0</v>
      </c>
      <c r="L107" s="162">
        <f t="shared" si="107"/>
        <v>0</v>
      </c>
      <c r="M107" s="158" t="s">
        <v>510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629</v>
      </c>
      <c r="B108" s="145">
        <f t="shared" si="3"/>
        <v>34.82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8">$G108/100*B108</f>
        <v>0</v>
      </c>
      <c r="I108" s="145">
        <f t="shared" si="108"/>
        <v>0</v>
      </c>
      <c r="J108" s="145">
        <f t="shared" si="108"/>
        <v>0</v>
      </c>
      <c r="K108" s="145">
        <f t="shared" si="108"/>
        <v>0</v>
      </c>
      <c r="L108" s="162">
        <f t="shared" si="108"/>
        <v>0</v>
      </c>
      <c r="M108" s="158" t="s">
        <v>524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630</v>
      </c>
      <c r="B109" s="145">
        <f t="shared" si="3"/>
        <v>206.4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9">$G109/100*B109</f>
        <v>0</v>
      </c>
      <c r="I109" s="145">
        <f t="shared" si="109"/>
        <v>0</v>
      </c>
      <c r="J109" s="145">
        <f t="shared" si="109"/>
        <v>0</v>
      </c>
      <c r="K109" s="145">
        <f t="shared" si="109"/>
        <v>0</v>
      </c>
      <c r="L109" s="162">
        <f t="shared" si="109"/>
        <v>0</v>
      </c>
      <c r="M109" s="158" t="s">
        <v>598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631</v>
      </c>
      <c r="B110" s="145">
        <f t="shared" si="3"/>
        <v>24.27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10">$G110/100*B110</f>
        <v>0</v>
      </c>
      <c r="I110" s="145">
        <f t="shared" si="110"/>
        <v>0</v>
      </c>
      <c r="J110" s="145">
        <f t="shared" si="110"/>
        <v>0</v>
      </c>
      <c r="K110" s="145">
        <f t="shared" si="110"/>
        <v>0</v>
      </c>
      <c r="L110" s="162">
        <f t="shared" si="110"/>
        <v>0</v>
      </c>
      <c r="M110" s="158" t="s">
        <v>514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632</v>
      </c>
      <c r="B111" s="145">
        <f t="shared" si="3"/>
        <v>178.9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1">$G111/100*B111</f>
        <v>0</v>
      </c>
      <c r="I111" s="145">
        <f t="shared" si="111"/>
        <v>0</v>
      </c>
      <c r="J111" s="145">
        <f t="shared" si="111"/>
        <v>0</v>
      </c>
      <c r="K111" s="145">
        <f t="shared" si="111"/>
        <v>0</v>
      </c>
      <c r="L111" s="162">
        <f t="shared" si="111"/>
        <v>0</v>
      </c>
      <c r="M111" s="158" t="s">
        <v>545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633</v>
      </c>
      <c r="B112" s="145">
        <f t="shared" si="3"/>
        <v>14.77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2">$G112/100*B112</f>
        <v>0</v>
      </c>
      <c r="I112" s="145">
        <f t="shared" si="112"/>
        <v>0</v>
      </c>
      <c r="J112" s="145">
        <f t="shared" si="112"/>
        <v>0</v>
      </c>
      <c r="K112" s="145">
        <f t="shared" si="112"/>
        <v>0</v>
      </c>
      <c r="L112" s="162">
        <f t="shared" si="112"/>
        <v>0</v>
      </c>
      <c r="M112" s="158" t="s">
        <v>524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634</v>
      </c>
      <c r="B113" s="145">
        <f t="shared" si="3"/>
        <v>48.13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3">$G113/100*B113</f>
        <v>0</v>
      </c>
      <c r="I113" s="145">
        <f t="shared" si="113"/>
        <v>0</v>
      </c>
      <c r="J113" s="145">
        <f t="shared" si="113"/>
        <v>0</v>
      </c>
      <c r="K113" s="145">
        <f t="shared" si="113"/>
        <v>0</v>
      </c>
      <c r="L113" s="162">
        <f t="shared" si="113"/>
        <v>0</v>
      </c>
      <c r="M113" s="158" t="s">
        <v>598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635</v>
      </c>
      <c r="B114" s="145">
        <f t="shared" si="3"/>
        <v>138.63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4">$G114/100*B114</f>
        <v>0</v>
      </c>
      <c r="I114" s="145">
        <f t="shared" si="114"/>
        <v>0</v>
      </c>
      <c r="J114" s="145">
        <f t="shared" si="114"/>
        <v>0</v>
      </c>
      <c r="K114" s="145">
        <f t="shared" si="114"/>
        <v>0</v>
      </c>
      <c r="L114" s="162">
        <f t="shared" si="114"/>
        <v>0</v>
      </c>
      <c r="M114" s="158" t="s">
        <v>598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636</v>
      </c>
      <c r="B115" s="145">
        <f t="shared" si="3"/>
        <v>315.24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5">$G115/100*B115</f>
        <v>0</v>
      </c>
      <c r="I115" s="145">
        <f t="shared" si="115"/>
        <v>0</v>
      </c>
      <c r="J115" s="145">
        <f t="shared" si="115"/>
        <v>0</v>
      </c>
      <c r="K115" s="145">
        <f t="shared" si="115"/>
        <v>0</v>
      </c>
      <c r="L115" s="162">
        <f t="shared" si="115"/>
        <v>0</v>
      </c>
      <c r="M115" s="158" t="s">
        <v>598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637</v>
      </c>
      <c r="B116" s="145">
        <f t="shared" si="3"/>
        <v>24.46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6">$G116/100*B116</f>
        <v>0</v>
      </c>
      <c r="I116" s="145">
        <f t="shared" si="116"/>
        <v>0</v>
      </c>
      <c r="J116" s="145">
        <f t="shared" si="116"/>
        <v>0</v>
      </c>
      <c r="K116" s="145">
        <f t="shared" si="116"/>
        <v>0</v>
      </c>
      <c r="L116" s="162">
        <f t="shared" si="116"/>
        <v>0</v>
      </c>
      <c r="M116" s="158" t="s">
        <v>510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638</v>
      </c>
      <c r="B117" s="145">
        <f t="shared" si="3"/>
        <v>8.17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7">$G117/100*B117</f>
        <v>0</v>
      </c>
      <c r="I117" s="145">
        <f t="shared" si="117"/>
        <v>0</v>
      </c>
      <c r="J117" s="145">
        <f t="shared" si="117"/>
        <v>0</v>
      </c>
      <c r="K117" s="145">
        <f t="shared" si="117"/>
        <v>0</v>
      </c>
      <c r="L117" s="162">
        <f t="shared" si="117"/>
        <v>0</v>
      </c>
      <c r="M117" s="158" t="s">
        <v>524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639</v>
      </c>
      <c r="B118" s="145">
        <f t="shared" si="3"/>
        <v>337.42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8">$G118/100*B118</f>
        <v>0</v>
      </c>
      <c r="I118" s="145">
        <f t="shared" si="118"/>
        <v>0</v>
      </c>
      <c r="J118" s="145">
        <f t="shared" si="118"/>
        <v>0</v>
      </c>
      <c r="K118" s="145">
        <f t="shared" si="118"/>
        <v>0</v>
      </c>
      <c r="L118" s="162">
        <f t="shared" si="118"/>
        <v>0</v>
      </c>
      <c r="M118" s="158" t="s">
        <v>518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640</v>
      </c>
      <c r="B119" s="145">
        <f t="shared" si="3"/>
        <v>22.98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9">$G119/100*B119</f>
        <v>0</v>
      </c>
      <c r="I119" s="145">
        <f t="shared" si="119"/>
        <v>0</v>
      </c>
      <c r="J119" s="145">
        <f t="shared" si="119"/>
        <v>0</v>
      </c>
      <c r="K119" s="145">
        <f t="shared" si="119"/>
        <v>0</v>
      </c>
      <c r="L119" s="162">
        <f t="shared" si="119"/>
        <v>0</v>
      </c>
      <c r="M119" s="158" t="s">
        <v>524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641</v>
      </c>
      <c r="B120" s="145">
        <f t="shared" si="3"/>
        <v>69.47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20">$G120/100*B120</f>
        <v>0</v>
      </c>
      <c r="I120" s="145">
        <f t="shared" si="120"/>
        <v>0</v>
      </c>
      <c r="J120" s="145">
        <f t="shared" si="120"/>
        <v>0</v>
      </c>
      <c r="K120" s="145">
        <f t="shared" si="120"/>
        <v>0</v>
      </c>
      <c r="L120" s="162">
        <f t="shared" si="120"/>
        <v>0</v>
      </c>
      <c r="M120" s="158" t="s">
        <v>510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642</v>
      </c>
      <c r="B121" s="145">
        <f t="shared" si="3"/>
        <v>459.24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1">$G121/100*B121</f>
        <v>0</v>
      </c>
      <c r="I121" s="145">
        <f t="shared" si="121"/>
        <v>0</v>
      </c>
      <c r="J121" s="145">
        <f t="shared" si="121"/>
        <v>0</v>
      </c>
      <c r="K121" s="145">
        <f t="shared" si="121"/>
        <v>0</v>
      </c>
      <c r="L121" s="162">
        <f t="shared" si="121"/>
        <v>0</v>
      </c>
      <c r="M121" s="158" t="s">
        <v>596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643</v>
      </c>
      <c r="B122" s="145">
        <f t="shared" si="3"/>
        <v>900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2">$G122/100*B122</f>
        <v>0</v>
      </c>
      <c r="I122" s="145">
        <f t="shared" si="122"/>
        <v>0</v>
      </c>
      <c r="J122" s="145">
        <f t="shared" si="122"/>
        <v>0</v>
      </c>
      <c r="K122" s="145">
        <f t="shared" si="122"/>
        <v>0</v>
      </c>
      <c r="L122" s="162">
        <f t="shared" si="122"/>
        <v>0</v>
      </c>
      <c r="M122" s="158" t="s">
        <v>538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644</v>
      </c>
      <c r="B123" s="145">
        <f t="shared" si="3"/>
        <v>66.7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3">$G123/100*B123</f>
        <v>0</v>
      </c>
      <c r="I123" s="145">
        <f t="shared" si="123"/>
        <v>0</v>
      </c>
      <c r="J123" s="145">
        <f t="shared" si="123"/>
        <v>0</v>
      </c>
      <c r="K123" s="145">
        <f t="shared" si="123"/>
        <v>0</v>
      </c>
      <c r="L123" s="162">
        <f t="shared" si="123"/>
        <v>0</v>
      </c>
      <c r="M123" s="158" t="s">
        <v>545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645</v>
      </c>
      <c r="B124" s="145">
        <f t="shared" si="3"/>
        <v>334.41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4">$G124/100*B124</f>
        <v>0</v>
      </c>
      <c r="I124" s="145">
        <f t="shared" si="124"/>
        <v>0</v>
      </c>
      <c r="J124" s="145">
        <f t="shared" si="124"/>
        <v>0</v>
      </c>
      <c r="K124" s="145">
        <f t="shared" si="124"/>
        <v>0</v>
      </c>
      <c r="L124" s="162">
        <f t="shared" si="124"/>
        <v>0</v>
      </c>
      <c r="M124" s="158" t="s">
        <v>527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646</v>
      </c>
      <c r="B125" s="145">
        <f t="shared" si="3"/>
        <v>336.55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5">$G125/100*B125</f>
        <v>0</v>
      </c>
      <c r="I125" s="145">
        <f t="shared" si="125"/>
        <v>0</v>
      </c>
      <c r="J125" s="145">
        <f t="shared" si="125"/>
        <v>0</v>
      </c>
      <c r="K125" s="145">
        <f t="shared" si="125"/>
        <v>0</v>
      </c>
      <c r="L125" s="162">
        <f t="shared" si="125"/>
        <v>0</v>
      </c>
      <c r="M125" s="158" t="s">
        <v>527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647</v>
      </c>
      <c r="B126" s="145">
        <f t="shared" si="3"/>
        <v>296.4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6">$G126/100*B126</f>
        <v>0</v>
      </c>
      <c r="I126" s="145">
        <f t="shared" si="126"/>
        <v>0</v>
      </c>
      <c r="J126" s="145">
        <f t="shared" si="126"/>
        <v>0</v>
      </c>
      <c r="K126" s="145">
        <f t="shared" si="126"/>
        <v>0</v>
      </c>
      <c r="L126" s="162">
        <f t="shared" si="126"/>
        <v>0</v>
      </c>
      <c r="M126" s="158" t="s">
        <v>516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648</v>
      </c>
      <c r="B127" s="145">
        <f t="shared" si="3"/>
        <v>152.83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7">$G127/100*B127</f>
        <v>0</v>
      </c>
      <c r="I127" s="145">
        <f t="shared" si="127"/>
        <v>0</v>
      </c>
      <c r="J127" s="145">
        <f t="shared" si="127"/>
        <v>0</v>
      </c>
      <c r="K127" s="145">
        <f t="shared" si="127"/>
        <v>0</v>
      </c>
      <c r="L127" s="162">
        <f t="shared" si="127"/>
        <v>0</v>
      </c>
      <c r="M127" s="158" t="s">
        <v>527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649</v>
      </c>
      <c r="B128" s="145">
        <f t="shared" si="3"/>
        <v>151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8">$G128/100*B128</f>
        <v>0</v>
      </c>
      <c r="I128" s="145">
        <f t="shared" si="128"/>
        <v>0</v>
      </c>
      <c r="J128" s="145">
        <f t="shared" si="128"/>
        <v>0</v>
      </c>
      <c r="K128" s="145">
        <f t="shared" si="128"/>
        <v>0</v>
      </c>
      <c r="L128" s="162">
        <f t="shared" si="128"/>
        <v>0</v>
      </c>
      <c r="M128" s="158" t="s">
        <v>524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650</v>
      </c>
      <c r="B129" s="145">
        <f t="shared" si="3"/>
        <v>76.02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9">$G129/100*B129</f>
        <v>0</v>
      </c>
      <c r="I129" s="145">
        <f t="shared" si="129"/>
        <v>0</v>
      </c>
      <c r="J129" s="145">
        <f t="shared" si="129"/>
        <v>0</v>
      </c>
      <c r="K129" s="145">
        <f t="shared" si="129"/>
        <v>0</v>
      </c>
      <c r="L129" s="162">
        <f t="shared" si="129"/>
        <v>0</v>
      </c>
      <c r="M129" s="158" t="s">
        <v>524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651</v>
      </c>
      <c r="B130" s="145">
        <f t="shared" si="3"/>
        <v>94.27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30">$G130/100*B130</f>
        <v>0</v>
      </c>
      <c r="I130" s="145">
        <f t="shared" si="130"/>
        <v>0</v>
      </c>
      <c r="J130" s="145">
        <f t="shared" si="130"/>
        <v>0</v>
      </c>
      <c r="K130" s="145">
        <f t="shared" si="130"/>
        <v>0</v>
      </c>
      <c r="L130" s="162">
        <f t="shared" si="130"/>
        <v>0</v>
      </c>
      <c r="M130" s="158" t="s">
        <v>510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652</v>
      </c>
      <c r="B131" s="145">
        <f t="shared" si="3"/>
        <v>366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1">$G131/100*B131</f>
        <v>0</v>
      </c>
      <c r="I131" s="145">
        <f t="shared" si="131"/>
        <v>0</v>
      </c>
      <c r="J131" s="145">
        <f t="shared" si="131"/>
        <v>0</v>
      </c>
      <c r="K131" s="145">
        <f t="shared" si="131"/>
        <v>0</v>
      </c>
      <c r="L131" s="162">
        <f t="shared" si="131"/>
        <v>0</v>
      </c>
      <c r="M131" s="158" t="s">
        <v>598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653</v>
      </c>
      <c r="B132" s="145">
        <f t="shared" si="3"/>
        <v>23.43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2">$G132/100*B132</f>
        <v>0</v>
      </c>
      <c r="I132" s="145">
        <f t="shared" si="132"/>
        <v>0</v>
      </c>
      <c r="J132" s="145">
        <f t="shared" si="132"/>
        <v>0</v>
      </c>
      <c r="K132" s="145">
        <f t="shared" si="132"/>
        <v>0</v>
      </c>
      <c r="L132" s="162">
        <f t="shared" si="132"/>
        <v>0</v>
      </c>
      <c r="M132" s="158" t="s">
        <v>510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654</v>
      </c>
      <c r="B133" s="145">
        <f t="shared" si="3"/>
        <v>46.7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3">$G133/100*B133</f>
        <v>0</v>
      </c>
      <c r="I133" s="145">
        <f t="shared" si="133"/>
        <v>0</v>
      </c>
      <c r="J133" s="145">
        <f t="shared" si="133"/>
        <v>0</v>
      </c>
      <c r="K133" s="145">
        <f t="shared" si="133"/>
        <v>0</v>
      </c>
      <c r="L133" s="162">
        <f t="shared" si="133"/>
        <v>0</v>
      </c>
      <c r="M133" s="158" t="s">
        <v>510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655</v>
      </c>
      <c r="B134" s="145">
        <f t="shared" si="3"/>
        <v>65.87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4">$G134/100*B134</f>
        <v>0</v>
      </c>
      <c r="I134" s="145">
        <f t="shared" si="134"/>
        <v>0</v>
      </c>
      <c r="J134" s="145">
        <f t="shared" si="134"/>
        <v>0</v>
      </c>
      <c r="K134" s="145">
        <f t="shared" si="134"/>
        <v>0</v>
      </c>
      <c r="L134" s="162">
        <f t="shared" si="134"/>
        <v>0</v>
      </c>
      <c r="M134" s="158" t="s">
        <v>524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656</v>
      </c>
      <c r="B135" s="145">
        <f t="shared" si="3"/>
        <v>30.6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5">$G135/100*B135</f>
        <v>0</v>
      </c>
      <c r="I135" s="145">
        <f t="shared" si="135"/>
        <v>0</v>
      </c>
      <c r="J135" s="145">
        <f t="shared" si="135"/>
        <v>0</v>
      </c>
      <c r="K135" s="145">
        <f t="shared" si="135"/>
        <v>0</v>
      </c>
      <c r="L135" s="162">
        <f t="shared" si="135"/>
        <v>0</v>
      </c>
      <c r="M135" s="158" t="s">
        <v>510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657</v>
      </c>
      <c r="B136" s="145">
        <f t="shared" si="3"/>
        <v>25.77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6">$G136/100*B136</f>
        <v>0</v>
      </c>
      <c r="I136" s="145">
        <f t="shared" si="136"/>
        <v>0</v>
      </c>
      <c r="J136" s="145">
        <f t="shared" si="136"/>
        <v>0</v>
      </c>
      <c r="K136" s="145">
        <f t="shared" si="136"/>
        <v>0</v>
      </c>
      <c r="L136" s="162">
        <f t="shared" si="136"/>
        <v>0</v>
      </c>
      <c r="M136" s="158" t="s">
        <v>524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658</v>
      </c>
      <c r="B137" s="145">
        <f t="shared" si="3"/>
        <v>54.11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7">$G137/100*B137</f>
        <v>0</v>
      </c>
      <c r="I137" s="145">
        <f t="shared" si="137"/>
        <v>0</v>
      </c>
      <c r="J137" s="145">
        <f t="shared" si="137"/>
        <v>0</v>
      </c>
      <c r="K137" s="145">
        <f t="shared" si="137"/>
        <v>0</v>
      </c>
      <c r="L137" s="162">
        <f t="shared" si="137"/>
        <v>0</v>
      </c>
      <c r="M137" s="158" t="s">
        <v>510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659</v>
      </c>
      <c r="B138" s="145">
        <f t="shared" si="3"/>
        <v>69.7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8">$G138/100*B138</f>
        <v>0</v>
      </c>
      <c r="I138" s="145">
        <f t="shared" si="138"/>
        <v>0</v>
      </c>
      <c r="J138" s="145">
        <f t="shared" si="138"/>
        <v>0</v>
      </c>
      <c r="K138" s="145">
        <f t="shared" si="138"/>
        <v>0</v>
      </c>
      <c r="L138" s="162">
        <f t="shared" si="138"/>
        <v>0</v>
      </c>
      <c r="M138" s="158" t="s">
        <v>545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660</v>
      </c>
      <c r="B139" s="145">
        <f t="shared" si="3"/>
        <v>86.1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9">$G139/100*B139</f>
        <v>0</v>
      </c>
      <c r="I139" s="145">
        <f t="shared" si="139"/>
        <v>0</v>
      </c>
      <c r="J139" s="145">
        <f t="shared" si="139"/>
        <v>0</v>
      </c>
      <c r="K139" s="145">
        <f t="shared" si="139"/>
        <v>0</v>
      </c>
      <c r="L139" s="162">
        <f t="shared" si="139"/>
        <v>0</v>
      </c>
      <c r="M139" s="158" t="s">
        <v>545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661</v>
      </c>
      <c r="B140" s="145">
        <f t="shared" si="3"/>
        <v>344.14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40">$G140/100*B140</f>
        <v>0</v>
      </c>
      <c r="I140" s="145">
        <f t="shared" si="140"/>
        <v>0</v>
      </c>
      <c r="J140" s="145">
        <f t="shared" si="140"/>
        <v>0</v>
      </c>
      <c r="K140" s="145">
        <f t="shared" si="140"/>
        <v>0</v>
      </c>
      <c r="L140" s="162">
        <f t="shared" si="140"/>
        <v>0</v>
      </c>
      <c r="M140" s="158" t="s">
        <v>527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662</v>
      </c>
      <c r="B141" s="145">
        <f t="shared" si="3"/>
        <v>634.5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1">$G141/100*B141</f>
        <v>0</v>
      </c>
      <c r="I141" s="145">
        <f t="shared" si="141"/>
        <v>0</v>
      </c>
      <c r="J141" s="145">
        <f t="shared" si="141"/>
        <v>0</v>
      </c>
      <c r="K141" s="145">
        <f t="shared" si="141"/>
        <v>0</v>
      </c>
      <c r="L141" s="162">
        <f t="shared" si="141"/>
        <v>0</v>
      </c>
      <c r="M141" s="158" t="s">
        <v>512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663</v>
      </c>
      <c r="B142" s="145">
        <f t="shared" si="3"/>
        <v>153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2">$G142/100*B142</f>
        <v>0</v>
      </c>
      <c r="I142" s="145">
        <f t="shared" si="142"/>
        <v>0</v>
      </c>
      <c r="J142" s="145">
        <f t="shared" si="142"/>
        <v>0</v>
      </c>
      <c r="K142" s="145">
        <f t="shared" si="142"/>
        <v>0</v>
      </c>
      <c r="L142" s="162">
        <f t="shared" si="142"/>
        <v>0</v>
      </c>
      <c r="M142" s="158" t="s">
        <v>545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664</v>
      </c>
      <c r="B143" s="145">
        <f t="shared" si="3"/>
        <v>104.41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3">$G143/100*B143</f>
        <v>0</v>
      </c>
      <c r="I143" s="145">
        <f t="shared" si="143"/>
        <v>0</v>
      </c>
      <c r="J143" s="145">
        <f t="shared" si="143"/>
        <v>0</v>
      </c>
      <c r="K143" s="145">
        <f t="shared" si="143"/>
        <v>0</v>
      </c>
      <c r="L143" s="162">
        <f t="shared" si="143"/>
        <v>0</v>
      </c>
      <c r="M143" s="158" t="s">
        <v>514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665</v>
      </c>
      <c r="B144" s="145">
        <f t="shared" si="3"/>
        <v>321.78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4">$G144/100*B144</f>
        <v>0</v>
      </c>
      <c r="I144" s="145">
        <f t="shared" si="144"/>
        <v>0</v>
      </c>
      <c r="J144" s="145">
        <f t="shared" si="144"/>
        <v>0</v>
      </c>
      <c r="K144" s="145">
        <f t="shared" si="144"/>
        <v>0</v>
      </c>
      <c r="L144" s="162">
        <f t="shared" si="144"/>
        <v>0</v>
      </c>
      <c r="M144" s="158" t="s">
        <v>516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666</v>
      </c>
      <c r="B145" s="145">
        <f t="shared" si="3"/>
        <v>35.27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5">$G145/100*B145</f>
        <v>0</v>
      </c>
      <c r="I145" s="145">
        <f t="shared" si="145"/>
        <v>0</v>
      </c>
      <c r="J145" s="145">
        <f t="shared" si="145"/>
        <v>0</v>
      </c>
      <c r="K145" s="145">
        <f t="shared" si="145"/>
        <v>0</v>
      </c>
      <c r="L145" s="162">
        <f t="shared" si="145"/>
        <v>0</v>
      </c>
      <c r="M145" s="158" t="s">
        <v>510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667</v>
      </c>
      <c r="B146" s="145">
        <f t="shared" si="3"/>
        <v>30.87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6">$G146/100*B146</f>
        <v>0</v>
      </c>
      <c r="I146" s="145">
        <f t="shared" si="146"/>
        <v>0</v>
      </c>
      <c r="J146" s="145">
        <f t="shared" si="146"/>
        <v>0</v>
      </c>
      <c r="K146" s="145">
        <f t="shared" si="146"/>
        <v>0</v>
      </c>
      <c r="L146" s="162">
        <f t="shared" si="146"/>
        <v>0</v>
      </c>
      <c r="M146" s="158" t="s">
        <v>524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668</v>
      </c>
      <c r="B147" s="145">
        <f t="shared" si="3"/>
        <v>144.19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7">$G147/100*B147</f>
        <v>0</v>
      </c>
      <c r="I147" s="145">
        <f t="shared" si="147"/>
        <v>0</v>
      </c>
      <c r="J147" s="145">
        <f t="shared" si="147"/>
        <v>0</v>
      </c>
      <c r="K147" s="145">
        <f t="shared" si="147"/>
        <v>0</v>
      </c>
      <c r="L147" s="162">
        <f t="shared" si="147"/>
        <v>0</v>
      </c>
      <c r="M147" s="158" t="s">
        <v>518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669</v>
      </c>
      <c r="B148" s="145">
        <f t="shared" si="3"/>
        <v>202.31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8">$G148/100*B148</f>
        <v>0</v>
      </c>
      <c r="I148" s="145">
        <f t="shared" si="148"/>
        <v>0</v>
      </c>
      <c r="J148" s="145">
        <f t="shared" si="148"/>
        <v>0</v>
      </c>
      <c r="K148" s="145">
        <f t="shared" si="148"/>
        <v>0</v>
      </c>
      <c r="L148" s="162">
        <f t="shared" si="148"/>
        <v>0</v>
      </c>
      <c r="M148" s="158" t="s">
        <v>586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670</v>
      </c>
      <c r="B149" s="145">
        <f t="shared" si="3"/>
        <v>308.8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9">$G149/100*B149</f>
        <v>0</v>
      </c>
      <c r="I149" s="145">
        <f t="shared" si="149"/>
        <v>0</v>
      </c>
      <c r="J149" s="145">
        <f t="shared" si="149"/>
        <v>0</v>
      </c>
      <c r="K149" s="145">
        <f t="shared" si="149"/>
        <v>0</v>
      </c>
      <c r="L149" s="162">
        <f t="shared" si="149"/>
        <v>0</v>
      </c>
      <c r="M149" s="158" t="s">
        <v>545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671</v>
      </c>
      <c r="B150" s="145">
        <f t="shared" si="3"/>
        <v>50.7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50">$G150/100*B150</f>
        <v>0</v>
      </c>
      <c r="I150" s="145">
        <f t="shared" si="150"/>
        <v>0</v>
      </c>
      <c r="J150" s="145">
        <f t="shared" si="150"/>
        <v>0</v>
      </c>
      <c r="K150" s="145">
        <f t="shared" si="150"/>
        <v>0</v>
      </c>
      <c r="L150" s="162">
        <f t="shared" si="150"/>
        <v>0</v>
      </c>
      <c r="M150" s="158" t="s">
        <v>514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672</v>
      </c>
      <c r="B151" s="145">
        <f t="shared" si="3"/>
        <v>48.51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1">$G151/100*B151</f>
        <v>0</v>
      </c>
      <c r="I151" s="145">
        <f t="shared" si="151"/>
        <v>0</v>
      </c>
      <c r="J151" s="145">
        <f t="shared" si="151"/>
        <v>0</v>
      </c>
      <c r="K151" s="145">
        <f t="shared" si="151"/>
        <v>0</v>
      </c>
      <c r="L151" s="162">
        <f t="shared" si="151"/>
        <v>0</v>
      </c>
      <c r="M151" s="158" t="s">
        <v>524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673</v>
      </c>
      <c r="B152" s="145">
        <f t="shared" si="3"/>
        <v>113.83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2">$G152/100*B152</f>
        <v>0</v>
      </c>
      <c r="I152" s="145">
        <f t="shared" si="152"/>
        <v>0</v>
      </c>
      <c r="J152" s="145">
        <f t="shared" si="152"/>
        <v>0</v>
      </c>
      <c r="K152" s="145">
        <f t="shared" si="152"/>
        <v>0</v>
      </c>
      <c r="L152" s="162">
        <f t="shared" si="152"/>
        <v>0</v>
      </c>
      <c r="M152" s="158" t="s">
        <v>533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674</v>
      </c>
      <c r="B153" s="145">
        <f t="shared" si="3"/>
        <v>44.59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3">$G153/100*B153</f>
        <v>0</v>
      </c>
      <c r="I153" s="145">
        <f t="shared" si="153"/>
        <v>0</v>
      </c>
      <c r="J153" s="145">
        <f t="shared" si="153"/>
        <v>0</v>
      </c>
      <c r="K153" s="145">
        <f t="shared" si="153"/>
        <v>0</v>
      </c>
      <c r="L153" s="162">
        <f t="shared" si="153"/>
        <v>0</v>
      </c>
      <c r="M153" s="158" t="s">
        <v>520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675</v>
      </c>
      <c r="B154" s="145">
        <f t="shared" si="3"/>
        <v>80.13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4">$G154/100*B154</f>
        <v>0</v>
      </c>
      <c r="I154" s="145">
        <f t="shared" si="154"/>
        <v>0</v>
      </c>
      <c r="J154" s="145">
        <f t="shared" si="154"/>
        <v>0</v>
      </c>
      <c r="K154" s="145">
        <f t="shared" si="154"/>
        <v>0</v>
      </c>
      <c r="L154" s="162">
        <f t="shared" si="154"/>
        <v>0</v>
      </c>
      <c r="M154" s="158" t="s">
        <v>520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676</v>
      </c>
      <c r="B155" s="145">
        <f t="shared" si="3"/>
        <v>38.95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5">$G155/100*B155</f>
        <v>0</v>
      </c>
      <c r="I155" s="145">
        <f t="shared" si="155"/>
        <v>0</v>
      </c>
      <c r="J155" s="145">
        <f t="shared" si="155"/>
        <v>0</v>
      </c>
      <c r="K155" s="145">
        <f t="shared" si="155"/>
        <v>0</v>
      </c>
      <c r="L155" s="162">
        <f t="shared" si="155"/>
        <v>0</v>
      </c>
      <c r="M155" s="158" t="s">
        <v>520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677</v>
      </c>
      <c r="B156" s="145">
        <f t="shared" si="3"/>
        <v>14.36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6">$G156/100*B156</f>
        <v>0</v>
      </c>
      <c r="I156" s="145">
        <f t="shared" si="156"/>
        <v>0</v>
      </c>
      <c r="J156" s="145">
        <f t="shared" si="156"/>
        <v>0</v>
      </c>
      <c r="K156" s="145">
        <f t="shared" si="156"/>
        <v>0</v>
      </c>
      <c r="L156" s="162">
        <f t="shared" si="156"/>
        <v>0</v>
      </c>
      <c r="M156" s="158" t="s">
        <v>520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678</v>
      </c>
      <c r="B157" s="145">
        <f t="shared" si="3"/>
        <v>49.69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7">$G157/100*B157</f>
        <v>0</v>
      </c>
      <c r="I157" s="145">
        <f t="shared" si="157"/>
        <v>0</v>
      </c>
      <c r="J157" s="145">
        <f t="shared" si="157"/>
        <v>0</v>
      </c>
      <c r="K157" s="145">
        <f t="shared" si="157"/>
        <v>0</v>
      </c>
      <c r="L157" s="162">
        <f t="shared" si="157"/>
        <v>0</v>
      </c>
      <c r="M157" s="158" t="s">
        <v>520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679</v>
      </c>
      <c r="B158" s="145">
        <f t="shared" si="3"/>
        <v>59.44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8">$G158/100*B158</f>
        <v>0</v>
      </c>
      <c r="I158" s="145">
        <f t="shared" si="158"/>
        <v>0</v>
      </c>
      <c r="J158" s="145">
        <f t="shared" si="158"/>
        <v>0</v>
      </c>
      <c r="K158" s="145">
        <f t="shared" si="158"/>
        <v>0</v>
      </c>
      <c r="L158" s="162">
        <f t="shared" si="158"/>
        <v>0</v>
      </c>
      <c r="M158" s="158" t="s">
        <v>520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680</v>
      </c>
      <c r="B159" s="145">
        <f t="shared" si="3"/>
        <v>38.78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9">$G159/100*B159</f>
        <v>0</v>
      </c>
      <c r="I159" s="145">
        <f t="shared" si="159"/>
        <v>0</v>
      </c>
      <c r="J159" s="145">
        <f t="shared" si="159"/>
        <v>0</v>
      </c>
      <c r="K159" s="145">
        <f t="shared" si="159"/>
        <v>0</v>
      </c>
      <c r="L159" s="162">
        <f t="shared" si="159"/>
        <v>0</v>
      </c>
      <c r="M159" s="158" t="s">
        <v>520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681</v>
      </c>
      <c r="B160" s="145">
        <f t="shared" si="3"/>
        <v>29.14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60">$G160/100*B160</f>
        <v>0</v>
      </c>
      <c r="I160" s="145">
        <f t="shared" si="160"/>
        <v>0</v>
      </c>
      <c r="J160" s="145">
        <f t="shared" si="160"/>
        <v>0</v>
      </c>
      <c r="K160" s="145">
        <f t="shared" si="160"/>
        <v>0</v>
      </c>
      <c r="L160" s="162">
        <f t="shared" si="160"/>
        <v>0</v>
      </c>
      <c r="M160" s="158" t="s">
        <v>520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682</v>
      </c>
      <c r="B161" s="145">
        <f t="shared" si="3"/>
        <v>44.38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1">$G161/100*B161</f>
        <v>0</v>
      </c>
      <c r="I161" s="145">
        <f t="shared" si="161"/>
        <v>0</v>
      </c>
      <c r="J161" s="145">
        <f t="shared" si="161"/>
        <v>0</v>
      </c>
      <c r="K161" s="145">
        <f t="shared" si="161"/>
        <v>0</v>
      </c>
      <c r="L161" s="162">
        <f t="shared" si="161"/>
        <v>0</v>
      </c>
      <c r="M161" s="158" t="s">
        <v>520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683</v>
      </c>
      <c r="B162" s="145">
        <f t="shared" si="3"/>
        <v>54.76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2">$G162/100*B162</f>
        <v>0</v>
      </c>
      <c r="I162" s="145">
        <f t="shared" si="162"/>
        <v>0</v>
      </c>
      <c r="J162" s="145">
        <f t="shared" si="162"/>
        <v>0</v>
      </c>
      <c r="K162" s="145">
        <f t="shared" si="162"/>
        <v>0</v>
      </c>
      <c r="L162" s="162">
        <f t="shared" si="162"/>
        <v>0</v>
      </c>
      <c r="M162" s="158" t="s">
        <v>520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684</v>
      </c>
      <c r="B163" s="145">
        <f t="shared" si="3"/>
        <v>45.27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3">$G163/100*B163</f>
        <v>0</v>
      </c>
      <c r="I163" s="145">
        <f t="shared" si="163"/>
        <v>0</v>
      </c>
      <c r="J163" s="145">
        <f t="shared" si="163"/>
        <v>0</v>
      </c>
      <c r="K163" s="145">
        <f t="shared" si="163"/>
        <v>0</v>
      </c>
      <c r="L163" s="162">
        <f t="shared" si="163"/>
        <v>0</v>
      </c>
      <c r="M163" s="158" t="s">
        <v>520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685</v>
      </c>
      <c r="B164" s="145">
        <f t="shared" si="3"/>
        <v>46.17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4">$G164/100*B164</f>
        <v>0</v>
      </c>
      <c r="I164" s="145">
        <f t="shared" si="164"/>
        <v>0</v>
      </c>
      <c r="J164" s="145">
        <f t="shared" si="164"/>
        <v>0</v>
      </c>
      <c r="K164" s="145">
        <f t="shared" si="164"/>
        <v>0</v>
      </c>
      <c r="L164" s="162">
        <f t="shared" si="164"/>
        <v>0</v>
      </c>
      <c r="M164" s="158" t="s">
        <v>520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686</v>
      </c>
      <c r="B165" s="145">
        <f t="shared" si="3"/>
        <v>54.2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5">$G165/100*B165</f>
        <v>0</v>
      </c>
      <c r="I165" s="145">
        <f t="shared" si="165"/>
        <v>0</v>
      </c>
      <c r="J165" s="145">
        <f t="shared" si="165"/>
        <v>0</v>
      </c>
      <c r="K165" s="145">
        <f t="shared" si="165"/>
        <v>0</v>
      </c>
      <c r="L165" s="162">
        <f t="shared" si="165"/>
        <v>0</v>
      </c>
      <c r="M165" s="158" t="s">
        <v>520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687</v>
      </c>
      <c r="B166" s="145">
        <f t="shared" si="3"/>
        <v>69.45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6">$G166/100*B166</f>
        <v>0</v>
      </c>
      <c r="I166" s="145">
        <f t="shared" si="166"/>
        <v>0</v>
      </c>
      <c r="J166" s="145">
        <f t="shared" si="166"/>
        <v>0</v>
      </c>
      <c r="K166" s="145">
        <f t="shared" si="166"/>
        <v>0</v>
      </c>
      <c r="L166" s="162">
        <f t="shared" si="166"/>
        <v>0</v>
      </c>
      <c r="M166" s="158" t="s">
        <v>520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688</v>
      </c>
      <c r="B167" s="145">
        <f t="shared" si="3"/>
        <v>50.7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7">$G167/100*B167</f>
        <v>0</v>
      </c>
      <c r="I167" s="145">
        <f t="shared" si="167"/>
        <v>0</v>
      </c>
      <c r="J167" s="145">
        <f t="shared" si="167"/>
        <v>0</v>
      </c>
      <c r="K167" s="145">
        <f t="shared" si="167"/>
        <v>0</v>
      </c>
      <c r="L167" s="162">
        <f t="shared" si="167"/>
        <v>0</v>
      </c>
      <c r="M167" s="158" t="s">
        <v>524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689</v>
      </c>
      <c r="B168" s="145">
        <f t="shared" si="3"/>
        <v>177.62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8">$G168/100*B168</f>
        <v>0</v>
      </c>
      <c r="I168" s="145">
        <f t="shared" si="168"/>
        <v>0</v>
      </c>
      <c r="J168" s="145">
        <f t="shared" si="168"/>
        <v>0</v>
      </c>
      <c r="K168" s="145">
        <f t="shared" si="168"/>
        <v>0</v>
      </c>
      <c r="L168" s="162">
        <f t="shared" si="168"/>
        <v>0</v>
      </c>
      <c r="M168" s="158" t="s">
        <v>524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690</v>
      </c>
      <c r="B169" s="145">
        <f t="shared" si="3"/>
        <v>317.67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9">$G169/100*B169</f>
        <v>0</v>
      </c>
      <c r="I169" s="145">
        <f t="shared" si="169"/>
        <v>0</v>
      </c>
      <c r="J169" s="145">
        <f t="shared" si="169"/>
        <v>0</v>
      </c>
      <c r="K169" s="145">
        <f t="shared" si="169"/>
        <v>0</v>
      </c>
      <c r="L169" s="162">
        <f t="shared" si="169"/>
        <v>0</v>
      </c>
      <c r="M169" s="158" t="s">
        <v>527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691</v>
      </c>
      <c r="B170" s="145">
        <f t="shared" si="3"/>
        <v>44.57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70">$G170/100*B170</f>
        <v>0</v>
      </c>
      <c r="I170" s="145">
        <f t="shared" si="170"/>
        <v>0</v>
      </c>
      <c r="J170" s="145">
        <f t="shared" si="170"/>
        <v>0</v>
      </c>
      <c r="K170" s="145">
        <f t="shared" si="170"/>
        <v>0</v>
      </c>
      <c r="L170" s="162">
        <f t="shared" si="170"/>
        <v>0</v>
      </c>
      <c r="M170" s="158" t="s">
        <v>514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692</v>
      </c>
      <c r="B171" s="145">
        <f t="shared" si="3"/>
        <v>238.88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1">$G171/100*B171</f>
        <v>0</v>
      </c>
      <c r="I171" s="145">
        <f t="shared" si="171"/>
        <v>0</v>
      </c>
      <c r="J171" s="145">
        <f t="shared" si="171"/>
        <v>0</v>
      </c>
      <c r="K171" s="145">
        <f t="shared" si="171"/>
        <v>0</v>
      </c>
      <c r="L171" s="162">
        <f t="shared" si="171"/>
        <v>0</v>
      </c>
      <c r="M171" s="158" t="s">
        <v>518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693</v>
      </c>
      <c r="B172" s="145">
        <f t="shared" si="3"/>
        <v>407.59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2">$G172/100*B172</f>
        <v>0</v>
      </c>
      <c r="I172" s="145">
        <f t="shared" si="172"/>
        <v>0</v>
      </c>
      <c r="J172" s="145">
        <f t="shared" si="172"/>
        <v>0</v>
      </c>
      <c r="K172" s="145">
        <f t="shared" si="172"/>
        <v>0</v>
      </c>
      <c r="L172" s="162">
        <f t="shared" si="172"/>
        <v>0</v>
      </c>
      <c r="M172" s="158" t="s">
        <v>518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694</v>
      </c>
      <c r="B173" s="145">
        <f t="shared" si="3"/>
        <v>57.78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3">$G173/100*B173</f>
        <v>0</v>
      </c>
      <c r="I173" s="145">
        <f t="shared" si="173"/>
        <v>0</v>
      </c>
      <c r="J173" s="145">
        <f t="shared" si="173"/>
        <v>0</v>
      </c>
      <c r="K173" s="145">
        <f t="shared" si="173"/>
        <v>0</v>
      </c>
      <c r="L173" s="162">
        <f t="shared" si="173"/>
        <v>0</v>
      </c>
      <c r="M173" s="158" t="s">
        <v>510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695</v>
      </c>
      <c r="B174" s="145">
        <f t="shared" si="3"/>
        <v>17.84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4">$G174/100*B174</f>
        <v>0</v>
      </c>
      <c r="I174" s="145">
        <f t="shared" si="174"/>
        <v>0</v>
      </c>
      <c r="J174" s="145">
        <f t="shared" si="174"/>
        <v>0</v>
      </c>
      <c r="K174" s="145">
        <f t="shared" si="174"/>
        <v>0</v>
      </c>
      <c r="L174" s="162">
        <f t="shared" si="174"/>
        <v>0</v>
      </c>
      <c r="M174" s="158" t="s">
        <v>524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696</v>
      </c>
      <c r="B175" s="145">
        <f t="shared" si="3"/>
        <v>263.92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5">$G175/100*B175</f>
        <v>0</v>
      </c>
      <c r="I175" s="145">
        <f t="shared" si="175"/>
        <v>0</v>
      </c>
      <c r="J175" s="145">
        <f t="shared" si="175"/>
        <v>0</v>
      </c>
      <c r="K175" s="145">
        <f t="shared" si="175"/>
        <v>0</v>
      </c>
      <c r="L175" s="162">
        <f t="shared" si="175"/>
        <v>0</v>
      </c>
      <c r="M175" s="158" t="s">
        <v>527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697</v>
      </c>
      <c r="B176" s="145">
        <f t="shared" si="3"/>
        <v>91.83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6">$G176/100*B176</f>
        <v>0</v>
      </c>
      <c r="I176" s="145">
        <f t="shared" si="176"/>
        <v>0</v>
      </c>
      <c r="J176" s="145">
        <f t="shared" si="176"/>
        <v>0</v>
      </c>
      <c r="K176" s="145">
        <f t="shared" si="176"/>
        <v>0</v>
      </c>
      <c r="L176" s="162">
        <f t="shared" si="176"/>
        <v>0</v>
      </c>
      <c r="M176" s="158" t="s">
        <v>514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698</v>
      </c>
      <c r="B177" s="145">
        <f t="shared" si="3"/>
        <v>52.36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7">$G177/100*B177</f>
        <v>0</v>
      </c>
      <c r="I177" s="145">
        <f t="shared" si="177"/>
        <v>0</v>
      </c>
      <c r="J177" s="145">
        <f t="shared" si="177"/>
        <v>0</v>
      </c>
      <c r="K177" s="145">
        <f t="shared" si="177"/>
        <v>0</v>
      </c>
      <c r="L177" s="162">
        <f t="shared" si="177"/>
        <v>0</v>
      </c>
      <c r="M177" s="158" t="s">
        <v>510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699</v>
      </c>
      <c r="B178" s="145">
        <f t="shared" si="3"/>
        <v>1202.44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8">$G178/100*B178</f>
        <v>0</v>
      </c>
      <c r="I178" s="145">
        <f t="shared" si="178"/>
        <v>0</v>
      </c>
      <c r="J178" s="145">
        <f t="shared" si="178"/>
        <v>0</v>
      </c>
      <c r="K178" s="145">
        <f t="shared" si="178"/>
        <v>0</v>
      </c>
      <c r="L178" s="162">
        <f t="shared" si="178"/>
        <v>0</v>
      </c>
      <c r="M178" s="158" t="s">
        <v>533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700</v>
      </c>
      <c r="B179" s="145">
        <f t="shared" si="3"/>
        <v>325.79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9">$G179/100*B179</f>
        <v>0</v>
      </c>
      <c r="I179" s="145">
        <f t="shared" si="179"/>
        <v>0</v>
      </c>
      <c r="J179" s="145">
        <f t="shared" si="179"/>
        <v>0</v>
      </c>
      <c r="K179" s="145">
        <f t="shared" si="179"/>
        <v>0</v>
      </c>
      <c r="L179" s="162">
        <f t="shared" si="179"/>
        <v>0</v>
      </c>
      <c r="M179" s="158" t="s">
        <v>533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701</v>
      </c>
      <c r="B180" s="145">
        <f t="shared" si="3"/>
        <v>663.1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80">$G180/100*B180</f>
        <v>0</v>
      </c>
      <c r="I180" s="145">
        <f t="shared" si="180"/>
        <v>0</v>
      </c>
      <c r="J180" s="145">
        <f t="shared" si="180"/>
        <v>0</v>
      </c>
      <c r="K180" s="145">
        <f t="shared" si="180"/>
        <v>0</v>
      </c>
      <c r="L180" s="162">
        <f t="shared" si="180"/>
        <v>0</v>
      </c>
      <c r="M180" s="158" t="s">
        <v>547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702</v>
      </c>
      <c r="B181" s="145">
        <f t="shared" si="3"/>
        <v>900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1">$G181/100*B181</f>
        <v>0</v>
      </c>
      <c r="I181" s="145">
        <f t="shared" si="181"/>
        <v>0</v>
      </c>
      <c r="J181" s="145">
        <f t="shared" si="181"/>
        <v>0</v>
      </c>
      <c r="K181" s="145">
        <f t="shared" si="181"/>
        <v>0</v>
      </c>
      <c r="L181" s="162">
        <f t="shared" si="181"/>
        <v>0</v>
      </c>
      <c r="M181" s="158" t="s">
        <v>538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703</v>
      </c>
      <c r="B182" s="145">
        <f t="shared" si="3"/>
        <v>57.06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2">$G182/100*B182</f>
        <v>0</v>
      </c>
      <c r="I182" s="145">
        <f t="shared" si="182"/>
        <v>0</v>
      </c>
      <c r="J182" s="145">
        <f t="shared" si="182"/>
        <v>0</v>
      </c>
      <c r="K182" s="145">
        <f t="shared" si="182"/>
        <v>0</v>
      </c>
      <c r="L182" s="162">
        <f t="shared" si="182"/>
        <v>0</v>
      </c>
      <c r="M182" s="158" t="s">
        <v>524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704</v>
      </c>
      <c r="B183" s="145">
        <f t="shared" si="3"/>
        <v>32.45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3">$G183/100*B183</f>
        <v>0</v>
      </c>
      <c r="I183" s="145">
        <f t="shared" si="183"/>
        <v>0</v>
      </c>
      <c r="J183" s="145">
        <f t="shared" si="183"/>
        <v>0</v>
      </c>
      <c r="K183" s="145">
        <f t="shared" si="183"/>
        <v>0</v>
      </c>
      <c r="L183" s="162">
        <f t="shared" si="183"/>
        <v>0</v>
      </c>
      <c r="M183" s="158" t="s">
        <v>510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705</v>
      </c>
      <c r="B184" s="145">
        <f t="shared" si="3"/>
        <v>127.59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4">$G184/100*B184</f>
        <v>0</v>
      </c>
      <c r="I184" s="145">
        <f t="shared" si="184"/>
        <v>0</v>
      </c>
      <c r="J184" s="145">
        <f t="shared" si="184"/>
        <v>0</v>
      </c>
      <c r="K184" s="145">
        <f t="shared" si="184"/>
        <v>0</v>
      </c>
      <c r="L184" s="162">
        <f t="shared" si="184"/>
        <v>0</v>
      </c>
      <c r="M184" s="158" t="s">
        <v>524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706</v>
      </c>
      <c r="B185" s="145">
        <f t="shared" si="3"/>
        <v>228.54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5">$G185/100*B185</f>
        <v>0</v>
      </c>
      <c r="I185" s="145">
        <f t="shared" si="185"/>
        <v>0</v>
      </c>
      <c r="J185" s="145">
        <f t="shared" si="185"/>
        <v>0</v>
      </c>
      <c r="K185" s="145">
        <f t="shared" si="185"/>
        <v>0</v>
      </c>
      <c r="L185" s="162">
        <f t="shared" si="185"/>
        <v>0</v>
      </c>
      <c r="M185" s="158" t="s">
        <v>518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707</v>
      </c>
      <c r="B186" s="145">
        <f t="shared" si="3"/>
        <v>308.56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6">$G186/100*B186</f>
        <v>0</v>
      </c>
      <c r="I186" s="145">
        <f t="shared" si="186"/>
        <v>0</v>
      </c>
      <c r="J186" s="145">
        <f t="shared" si="186"/>
        <v>0</v>
      </c>
      <c r="K186" s="145">
        <f t="shared" si="186"/>
        <v>0</v>
      </c>
      <c r="L186" s="162">
        <f t="shared" si="186"/>
        <v>0</v>
      </c>
      <c r="M186" s="158" t="s">
        <v>518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708</v>
      </c>
      <c r="B187" s="145">
        <f t="shared" si="3"/>
        <v>11.69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7">$G187/100*B187</f>
        <v>0</v>
      </c>
      <c r="I187" s="145">
        <f t="shared" si="187"/>
        <v>0</v>
      </c>
      <c r="J187" s="145">
        <f t="shared" si="187"/>
        <v>0</v>
      </c>
      <c r="K187" s="145">
        <f t="shared" si="187"/>
        <v>0</v>
      </c>
      <c r="L187" s="162">
        <f t="shared" si="187"/>
        <v>0</v>
      </c>
      <c r="M187" s="158" t="s">
        <v>524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709</v>
      </c>
      <c r="B188" s="145">
        <f t="shared" si="3"/>
        <v>13.64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8">$G188/100*B188</f>
        <v>0</v>
      </c>
      <c r="I188" s="145">
        <f t="shared" si="188"/>
        <v>0</v>
      </c>
      <c r="J188" s="145">
        <f t="shared" si="188"/>
        <v>0</v>
      </c>
      <c r="K188" s="145">
        <f t="shared" si="188"/>
        <v>0</v>
      </c>
      <c r="L188" s="162">
        <f t="shared" si="188"/>
        <v>0</v>
      </c>
      <c r="M188" s="158" t="s">
        <v>524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710</v>
      </c>
      <c r="B189" s="145">
        <f t="shared" si="3"/>
        <v>11.52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9">$G189/100*B189</f>
        <v>0</v>
      </c>
      <c r="I189" s="145">
        <f t="shared" si="189"/>
        <v>0</v>
      </c>
      <c r="J189" s="145">
        <f t="shared" si="189"/>
        <v>0</v>
      </c>
      <c r="K189" s="145">
        <f t="shared" si="189"/>
        <v>0</v>
      </c>
      <c r="L189" s="162">
        <f t="shared" si="189"/>
        <v>0</v>
      </c>
      <c r="M189" s="158" t="s">
        <v>524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711</v>
      </c>
      <c r="B190" s="145">
        <f t="shared" si="3"/>
        <v>12.18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90">$G190/100*B190</f>
        <v>0</v>
      </c>
      <c r="I190" s="145">
        <f t="shared" si="190"/>
        <v>0</v>
      </c>
      <c r="J190" s="145">
        <f t="shared" si="190"/>
        <v>0</v>
      </c>
      <c r="K190" s="145">
        <f t="shared" si="190"/>
        <v>0</v>
      </c>
      <c r="L190" s="162">
        <f t="shared" si="190"/>
        <v>0</v>
      </c>
      <c r="M190" s="158" t="s">
        <v>524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712</v>
      </c>
      <c r="B191" s="145">
        <f t="shared" si="3"/>
        <v>265.46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1">$G191/100*B191</f>
        <v>0</v>
      </c>
      <c r="I191" s="145">
        <f t="shared" si="191"/>
        <v>0</v>
      </c>
      <c r="J191" s="145">
        <f t="shared" si="191"/>
        <v>0</v>
      </c>
      <c r="K191" s="145">
        <f t="shared" si="191"/>
        <v>0</v>
      </c>
      <c r="L191" s="162">
        <f t="shared" si="191"/>
        <v>0</v>
      </c>
      <c r="M191" s="158" t="s">
        <v>518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713</v>
      </c>
      <c r="B192" s="145">
        <f t="shared" si="3"/>
        <v>34.63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2">$G192/100*B192</f>
        <v>0</v>
      </c>
      <c r="I192" s="145">
        <f t="shared" si="192"/>
        <v>0</v>
      </c>
      <c r="J192" s="145">
        <f t="shared" si="192"/>
        <v>0</v>
      </c>
      <c r="K192" s="145">
        <f t="shared" si="192"/>
        <v>0</v>
      </c>
      <c r="L192" s="162">
        <f t="shared" si="192"/>
        <v>0</v>
      </c>
      <c r="M192" s="158" t="s">
        <v>510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714</v>
      </c>
      <c r="B193" s="145">
        <f t="shared" si="3"/>
        <v>27.65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3">$G193/100*B193</f>
        <v>0</v>
      </c>
      <c r="I193" s="145">
        <f t="shared" si="193"/>
        <v>0</v>
      </c>
      <c r="J193" s="145">
        <f t="shared" si="193"/>
        <v>0</v>
      </c>
      <c r="K193" s="145">
        <f t="shared" si="193"/>
        <v>0</v>
      </c>
      <c r="L193" s="162">
        <f t="shared" si="193"/>
        <v>0</v>
      </c>
      <c r="M193" s="158" t="s">
        <v>510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715</v>
      </c>
      <c r="B194" s="145">
        <f t="shared" si="3"/>
        <v>73.2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4">$G194/100*B194</f>
        <v>0</v>
      </c>
      <c r="I194" s="145">
        <f t="shared" si="194"/>
        <v>0</v>
      </c>
      <c r="J194" s="145">
        <f t="shared" si="194"/>
        <v>0</v>
      </c>
      <c r="K194" s="145">
        <f t="shared" si="194"/>
        <v>0</v>
      </c>
      <c r="L194" s="162">
        <f t="shared" si="194"/>
        <v>0</v>
      </c>
      <c r="M194" s="158" t="s">
        <v>508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716</v>
      </c>
      <c r="B195" s="145">
        <f t="shared" si="3"/>
        <v>59.27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5">$G195/100*B195</f>
        <v>0</v>
      </c>
      <c r="I195" s="145">
        <f t="shared" si="195"/>
        <v>0</v>
      </c>
      <c r="J195" s="145">
        <f t="shared" si="195"/>
        <v>0</v>
      </c>
      <c r="K195" s="145">
        <f t="shared" si="195"/>
        <v>0</v>
      </c>
      <c r="L195" s="162">
        <f t="shared" si="195"/>
        <v>0</v>
      </c>
      <c r="M195" s="158" t="s">
        <v>524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717</v>
      </c>
      <c r="B196" s="145">
        <f t="shared" si="3"/>
        <v>88.37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6">$G196/100*B196</f>
        <v>0</v>
      </c>
      <c r="I196" s="145">
        <f t="shared" si="196"/>
        <v>0</v>
      </c>
      <c r="J196" s="145">
        <f t="shared" si="196"/>
        <v>0</v>
      </c>
      <c r="K196" s="145">
        <f t="shared" si="196"/>
        <v>0</v>
      </c>
      <c r="L196" s="162">
        <f t="shared" si="196"/>
        <v>0</v>
      </c>
      <c r="M196" s="158" t="s">
        <v>596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718</v>
      </c>
      <c r="B197" s="145">
        <f t="shared" si="3"/>
        <v>66.08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7">$G197/100*B197</f>
        <v>0</v>
      </c>
      <c r="I197" s="145">
        <f t="shared" si="197"/>
        <v>0</v>
      </c>
      <c r="J197" s="145">
        <f t="shared" si="197"/>
        <v>0</v>
      </c>
      <c r="K197" s="145">
        <f t="shared" si="197"/>
        <v>0</v>
      </c>
      <c r="L197" s="162">
        <f t="shared" si="197"/>
        <v>0</v>
      </c>
      <c r="M197" s="158" t="s">
        <v>510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719</v>
      </c>
      <c r="B198" s="145">
        <f t="shared" si="3"/>
        <v>734.08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8">$G198/100*B198</f>
        <v>0</v>
      </c>
      <c r="I198" s="145">
        <f t="shared" si="198"/>
        <v>0</v>
      </c>
      <c r="J198" s="145">
        <f t="shared" si="198"/>
        <v>0</v>
      </c>
      <c r="K198" s="145">
        <f t="shared" si="198"/>
        <v>0</v>
      </c>
      <c r="L198" s="162">
        <f t="shared" si="198"/>
        <v>0</v>
      </c>
      <c r="M198" s="158" t="s">
        <v>512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720</v>
      </c>
      <c r="B199" s="145">
        <f t="shared" si="3"/>
        <v>199.5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9">$G199/100*B199</f>
        <v>0</v>
      </c>
      <c r="I199" s="145">
        <f t="shared" si="199"/>
        <v>0</v>
      </c>
      <c r="J199" s="145">
        <f t="shared" si="199"/>
        <v>0</v>
      </c>
      <c r="K199" s="145">
        <f t="shared" si="199"/>
        <v>0</v>
      </c>
      <c r="L199" s="162">
        <f t="shared" si="199"/>
        <v>0</v>
      </c>
      <c r="M199" s="158" t="s">
        <v>545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721</v>
      </c>
      <c r="B200" s="145">
        <f t="shared" si="3"/>
        <v>59.06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200">$G200/100*B200</f>
        <v>0</v>
      </c>
      <c r="I200" s="145">
        <f t="shared" si="200"/>
        <v>0</v>
      </c>
      <c r="J200" s="145">
        <f t="shared" si="200"/>
        <v>0</v>
      </c>
      <c r="K200" s="145">
        <f t="shared" si="200"/>
        <v>0</v>
      </c>
      <c r="L200" s="162">
        <f t="shared" si="200"/>
        <v>0</v>
      </c>
      <c r="M200" s="158" t="s">
        <v>510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722</v>
      </c>
      <c r="B201" s="145">
        <f t="shared" si="3"/>
        <v>356.71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1">$G201/100*B201</f>
        <v>0</v>
      </c>
      <c r="I201" s="188">
        <f t="shared" si="201"/>
        <v>0</v>
      </c>
      <c r="J201" s="188">
        <f t="shared" si="201"/>
        <v>0</v>
      </c>
      <c r="K201" s="188">
        <f t="shared" si="201"/>
        <v>0</v>
      </c>
      <c r="L201" s="189">
        <f t="shared" si="201"/>
        <v>0</v>
      </c>
      <c r="M201" s="191" t="s">
        <v>516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723</v>
      </c>
      <c r="B202" s="145">
        <f t="shared" si="3"/>
        <v>729.83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2">$G202/100*B202</f>
        <v>0</v>
      </c>
      <c r="I202" s="188">
        <f t="shared" si="202"/>
        <v>0</v>
      </c>
      <c r="J202" s="188">
        <f t="shared" si="202"/>
        <v>0</v>
      </c>
      <c r="K202" s="188">
        <f t="shared" si="202"/>
        <v>0</v>
      </c>
      <c r="L202" s="189">
        <f t="shared" si="202"/>
        <v>0</v>
      </c>
      <c r="M202" s="191" t="s">
        <v>538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724</v>
      </c>
      <c r="B203" s="145">
        <f t="shared" si="3"/>
        <v>701.37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3">$G203/100*B203</f>
        <v>0</v>
      </c>
      <c r="I203" s="188">
        <f t="shared" si="203"/>
        <v>0</v>
      </c>
      <c r="J203" s="188">
        <f t="shared" si="203"/>
        <v>0</v>
      </c>
      <c r="K203" s="188">
        <f t="shared" si="203"/>
        <v>0</v>
      </c>
      <c r="L203" s="189">
        <f t="shared" si="203"/>
        <v>0</v>
      </c>
      <c r="M203" s="191" t="s">
        <v>581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725</v>
      </c>
      <c r="B204" s="145">
        <f t="shared" si="3"/>
        <v>40.02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4">$G204/100*B204</f>
        <v>0</v>
      </c>
      <c r="I204" s="188">
        <f t="shared" si="204"/>
        <v>0</v>
      </c>
      <c r="J204" s="188">
        <f t="shared" si="204"/>
        <v>0</v>
      </c>
      <c r="K204" s="188">
        <f t="shared" si="204"/>
        <v>0</v>
      </c>
      <c r="L204" s="189">
        <f t="shared" si="204"/>
        <v>0</v>
      </c>
      <c r="M204" s="191" t="s">
        <v>586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726</v>
      </c>
      <c r="B205" s="145">
        <f t="shared" si="3"/>
        <v>322.06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5">$G205/100*B205</f>
        <v>0</v>
      </c>
      <c r="I205" s="188">
        <f t="shared" si="205"/>
        <v>0</v>
      </c>
      <c r="J205" s="188">
        <f t="shared" si="205"/>
        <v>0</v>
      </c>
      <c r="K205" s="188">
        <f t="shared" si="205"/>
        <v>0</v>
      </c>
      <c r="L205" s="189">
        <f t="shared" si="205"/>
        <v>0</v>
      </c>
      <c r="M205" s="191" t="s">
        <v>586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727</v>
      </c>
      <c r="B206" s="145">
        <f t="shared" si="3"/>
        <v>68.85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6">$G206/100*B206</f>
        <v>0</v>
      </c>
      <c r="I206" s="188">
        <f t="shared" si="206"/>
        <v>0</v>
      </c>
      <c r="J206" s="188">
        <f t="shared" si="206"/>
        <v>0</v>
      </c>
      <c r="K206" s="188">
        <f t="shared" si="206"/>
        <v>0</v>
      </c>
      <c r="L206" s="189">
        <f t="shared" si="206"/>
        <v>0</v>
      </c>
      <c r="M206" s="191" t="s">
        <v>586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728</v>
      </c>
      <c r="B207" s="145">
        <f t="shared" si="3"/>
        <v>70.51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7">$G207/100*B207</f>
        <v>0</v>
      </c>
      <c r="I207" s="188">
        <f t="shared" si="207"/>
        <v>0</v>
      </c>
      <c r="J207" s="188">
        <f t="shared" si="207"/>
        <v>0</v>
      </c>
      <c r="K207" s="188">
        <f t="shared" si="207"/>
        <v>0</v>
      </c>
      <c r="L207" s="189">
        <f t="shared" si="207"/>
        <v>0</v>
      </c>
      <c r="M207" s="191" t="s">
        <v>586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729</v>
      </c>
      <c r="B208" s="145">
        <f t="shared" si="3"/>
        <v>49.92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8">$G208/100*B208</f>
        <v>0</v>
      </c>
      <c r="I208" s="188">
        <f t="shared" si="208"/>
        <v>0</v>
      </c>
      <c r="J208" s="188">
        <f t="shared" si="208"/>
        <v>0</v>
      </c>
      <c r="K208" s="188">
        <f t="shared" si="208"/>
        <v>0</v>
      </c>
      <c r="L208" s="189">
        <f t="shared" si="208"/>
        <v>0</v>
      </c>
      <c r="M208" s="191" t="s">
        <v>586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730</v>
      </c>
      <c r="B209" s="145">
        <f t="shared" si="3"/>
        <v>60.32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9">$G209/100*B209</f>
        <v>0</v>
      </c>
      <c r="I209" s="188">
        <f t="shared" si="209"/>
        <v>0</v>
      </c>
      <c r="J209" s="188">
        <f t="shared" si="209"/>
        <v>0</v>
      </c>
      <c r="K209" s="188">
        <f t="shared" si="209"/>
        <v>0</v>
      </c>
      <c r="L209" s="189">
        <f t="shared" si="209"/>
        <v>0</v>
      </c>
      <c r="M209" s="191" t="s">
        <v>586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730</v>
      </c>
      <c r="B210" s="145">
        <f t="shared" si="3"/>
        <v>60.32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10">$G210/100*B210</f>
        <v>0</v>
      </c>
      <c r="I210" s="188">
        <f t="shared" si="210"/>
        <v>0</v>
      </c>
      <c r="J210" s="188">
        <f t="shared" si="210"/>
        <v>0</v>
      </c>
      <c r="K210" s="188">
        <f t="shared" si="210"/>
        <v>0</v>
      </c>
      <c r="L210" s="189">
        <f t="shared" si="210"/>
        <v>0</v>
      </c>
      <c r="M210" s="191" t="s">
        <v>586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730</v>
      </c>
      <c r="B211" s="145">
        <f t="shared" si="3"/>
        <v>60.32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1">$G211/100*B211</f>
        <v>0</v>
      </c>
      <c r="I211" s="188">
        <f t="shared" si="211"/>
        <v>0</v>
      </c>
      <c r="J211" s="188">
        <f t="shared" si="211"/>
        <v>0</v>
      </c>
      <c r="K211" s="188">
        <f t="shared" si="211"/>
        <v>0</v>
      </c>
      <c r="L211" s="189">
        <f t="shared" si="211"/>
        <v>0</v>
      </c>
      <c r="M211" s="191" t="s">
        <v>586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731</v>
      </c>
      <c r="B212" s="145">
        <f t="shared" si="3"/>
        <v>332.26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2">$G212/100*B212</f>
        <v>0</v>
      </c>
      <c r="I212" s="188">
        <f t="shared" si="212"/>
        <v>0</v>
      </c>
      <c r="J212" s="188">
        <f t="shared" si="212"/>
        <v>0</v>
      </c>
      <c r="K212" s="188">
        <f t="shared" si="212"/>
        <v>0</v>
      </c>
      <c r="L212" s="189">
        <f t="shared" si="212"/>
        <v>0</v>
      </c>
      <c r="M212" s="191" t="s">
        <v>527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732</v>
      </c>
      <c r="B213" s="145">
        <f t="shared" si="3"/>
        <v>332.96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3">$G213/100*B213</f>
        <v>0</v>
      </c>
      <c r="I213" s="188">
        <f t="shared" si="213"/>
        <v>0</v>
      </c>
      <c r="J213" s="188">
        <f t="shared" si="213"/>
        <v>0</v>
      </c>
      <c r="K213" s="188">
        <f t="shared" si="213"/>
        <v>0</v>
      </c>
      <c r="L213" s="189">
        <f t="shared" si="213"/>
        <v>0</v>
      </c>
      <c r="M213" s="191" t="s">
        <v>527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733</v>
      </c>
      <c r="B214" s="145">
        <f t="shared" si="3"/>
        <v>353.34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4">$G214/100*B214</f>
        <v>0</v>
      </c>
      <c r="I214" s="188">
        <f t="shared" si="214"/>
        <v>0</v>
      </c>
      <c r="J214" s="188">
        <f t="shared" si="214"/>
        <v>0</v>
      </c>
      <c r="K214" s="188">
        <f t="shared" si="214"/>
        <v>0</v>
      </c>
      <c r="L214" s="189">
        <f t="shared" si="214"/>
        <v>0</v>
      </c>
      <c r="M214" s="191" t="s">
        <v>527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734</v>
      </c>
      <c r="B215" s="145">
        <f t="shared" si="3"/>
        <v>169.68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5">$G215/100*B215</f>
        <v>0</v>
      </c>
      <c r="I215" s="188">
        <f t="shared" si="215"/>
        <v>0</v>
      </c>
      <c r="J215" s="188">
        <f t="shared" si="215"/>
        <v>0</v>
      </c>
      <c r="K215" s="188">
        <f t="shared" si="215"/>
        <v>0</v>
      </c>
      <c r="L215" s="189">
        <f t="shared" si="215"/>
        <v>0</v>
      </c>
      <c r="M215" s="191" t="s">
        <v>581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735</v>
      </c>
      <c r="B216" s="145">
        <f t="shared" si="3"/>
        <v>183.09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6">$G216/100*B216</f>
        <v>0</v>
      </c>
      <c r="I216" s="188">
        <f t="shared" si="216"/>
        <v>0</v>
      </c>
      <c r="J216" s="188">
        <f t="shared" si="216"/>
        <v>0</v>
      </c>
      <c r="K216" s="188">
        <f t="shared" si="216"/>
        <v>0</v>
      </c>
      <c r="L216" s="189">
        <f t="shared" si="216"/>
        <v>0</v>
      </c>
      <c r="M216" s="191" t="s">
        <v>518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736</v>
      </c>
      <c r="B217" s="145">
        <f t="shared" si="3"/>
        <v>217.05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7">$G217/100*B217</f>
        <v>0</v>
      </c>
      <c r="I217" s="188">
        <f t="shared" si="217"/>
        <v>0</v>
      </c>
      <c r="J217" s="188">
        <f t="shared" si="217"/>
        <v>0</v>
      </c>
      <c r="K217" s="188">
        <f t="shared" si="217"/>
        <v>0</v>
      </c>
      <c r="L217" s="189">
        <f t="shared" si="217"/>
        <v>0</v>
      </c>
      <c r="M217" s="191" t="s">
        <v>527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737</v>
      </c>
      <c r="B218" s="145">
        <f t="shared" si="3"/>
        <v>292.23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8">$G218/100*B218</f>
        <v>0</v>
      </c>
      <c r="I218" s="188">
        <f t="shared" si="218"/>
        <v>0</v>
      </c>
      <c r="J218" s="188">
        <f t="shared" si="218"/>
        <v>0</v>
      </c>
      <c r="K218" s="188">
        <f t="shared" si="218"/>
        <v>0</v>
      </c>
      <c r="L218" s="189">
        <f t="shared" si="218"/>
        <v>0</v>
      </c>
      <c r="M218" s="191" t="s">
        <v>516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738</v>
      </c>
      <c r="B219" s="145">
        <f t="shared" si="3"/>
        <v>111.8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9">$G219/100*B219</f>
        <v>0</v>
      </c>
      <c r="I219" s="188">
        <f t="shared" si="219"/>
        <v>0</v>
      </c>
      <c r="J219" s="188">
        <f t="shared" si="219"/>
        <v>0</v>
      </c>
      <c r="K219" s="188">
        <f t="shared" si="219"/>
        <v>0</v>
      </c>
      <c r="L219" s="189">
        <f t="shared" si="219"/>
        <v>0</v>
      </c>
      <c r="M219" s="191" t="s">
        <v>545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739</v>
      </c>
      <c r="B220" s="145">
        <f t="shared" si="3"/>
        <v>286.97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20">$G220/100*B220</f>
        <v>0</v>
      </c>
      <c r="I220" s="188">
        <f t="shared" si="220"/>
        <v>0</v>
      </c>
      <c r="J220" s="188">
        <f t="shared" si="220"/>
        <v>0</v>
      </c>
      <c r="K220" s="188">
        <f t="shared" si="220"/>
        <v>0</v>
      </c>
      <c r="L220" s="189">
        <f t="shared" si="220"/>
        <v>0</v>
      </c>
      <c r="M220" s="191" t="s">
        <v>518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740</v>
      </c>
      <c r="B221" s="145">
        <f t="shared" si="3"/>
        <v>22.59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1">$G221/100*B221</f>
        <v>0</v>
      </c>
      <c r="I221" s="188">
        <f t="shared" si="221"/>
        <v>0</v>
      </c>
      <c r="J221" s="188">
        <f t="shared" si="221"/>
        <v>0</v>
      </c>
      <c r="K221" s="188">
        <f t="shared" si="221"/>
        <v>0</v>
      </c>
      <c r="L221" s="189">
        <f t="shared" si="221"/>
        <v>0</v>
      </c>
      <c r="M221" s="191" t="s">
        <v>524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741</v>
      </c>
      <c r="B222" s="145">
        <f t="shared" si="3"/>
        <v>25.33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2">$G222/100*B222</f>
        <v>0</v>
      </c>
      <c r="I222" s="188">
        <f t="shared" si="222"/>
        <v>0</v>
      </c>
      <c r="J222" s="188">
        <f t="shared" si="222"/>
        <v>0</v>
      </c>
      <c r="K222" s="188">
        <f t="shared" si="222"/>
        <v>0</v>
      </c>
      <c r="L222" s="189">
        <f t="shared" si="222"/>
        <v>0</v>
      </c>
      <c r="M222" s="191" t="s">
        <v>524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742</v>
      </c>
      <c r="B223" s="145">
        <f t="shared" si="3"/>
        <v>33.39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3">$G223/100*B223</f>
        <v>0</v>
      </c>
      <c r="I223" s="188">
        <f t="shared" si="223"/>
        <v>0</v>
      </c>
      <c r="J223" s="188">
        <f t="shared" si="223"/>
        <v>0</v>
      </c>
      <c r="K223" s="188">
        <f t="shared" si="223"/>
        <v>0</v>
      </c>
      <c r="L223" s="189">
        <f t="shared" si="223"/>
        <v>0</v>
      </c>
      <c r="M223" s="191" t="s">
        <v>524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743</v>
      </c>
      <c r="B224" s="145">
        <f t="shared" si="3"/>
        <v>26.17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4">$G224/100*B224</f>
        <v>0</v>
      </c>
      <c r="I224" s="188">
        <f t="shared" si="224"/>
        <v>0</v>
      </c>
      <c r="J224" s="188">
        <f t="shared" si="224"/>
        <v>0</v>
      </c>
      <c r="K224" s="188">
        <f t="shared" si="224"/>
        <v>0</v>
      </c>
      <c r="L224" s="189">
        <f t="shared" si="224"/>
        <v>0</v>
      </c>
      <c r="M224" s="191" t="s">
        <v>524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744</v>
      </c>
      <c r="B225" s="145">
        <f t="shared" si="3"/>
        <v>26.77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5">$G225/100*B225</f>
        <v>0</v>
      </c>
      <c r="I225" s="188">
        <f t="shared" si="225"/>
        <v>0</v>
      </c>
      <c r="J225" s="188">
        <f t="shared" si="225"/>
        <v>0</v>
      </c>
      <c r="K225" s="188">
        <f t="shared" si="225"/>
        <v>0</v>
      </c>
      <c r="L225" s="189">
        <f t="shared" si="225"/>
        <v>0</v>
      </c>
      <c r="M225" s="191" t="s">
        <v>524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745</v>
      </c>
      <c r="B226" s="145">
        <f t="shared" si="3"/>
        <v>31.62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6">$G226/100*B226</f>
        <v>0</v>
      </c>
      <c r="I226" s="188">
        <f t="shared" si="226"/>
        <v>0</v>
      </c>
      <c r="J226" s="188">
        <f t="shared" si="226"/>
        <v>0</v>
      </c>
      <c r="K226" s="188">
        <f t="shared" si="226"/>
        <v>0</v>
      </c>
      <c r="L226" s="189">
        <f t="shared" si="226"/>
        <v>0</v>
      </c>
      <c r="M226" s="191" t="s">
        <v>524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746</v>
      </c>
      <c r="B227" s="145">
        <f t="shared" si="3"/>
        <v>22.14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7">$G227/100*B227</f>
        <v>0</v>
      </c>
      <c r="I227" s="188">
        <f t="shared" si="227"/>
        <v>0</v>
      </c>
      <c r="J227" s="188">
        <f t="shared" si="227"/>
        <v>0</v>
      </c>
      <c r="K227" s="188">
        <f t="shared" si="227"/>
        <v>0</v>
      </c>
      <c r="L227" s="189">
        <f t="shared" si="227"/>
        <v>0</v>
      </c>
      <c r="M227" s="191" t="s">
        <v>524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747</v>
      </c>
      <c r="B228" s="145">
        <f t="shared" si="3"/>
        <v>296.61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8">$G228/100*B228</f>
        <v>0</v>
      </c>
      <c r="I228" s="188">
        <f t="shared" si="228"/>
        <v>0</v>
      </c>
      <c r="J228" s="188">
        <f t="shared" si="228"/>
        <v>0</v>
      </c>
      <c r="K228" s="188">
        <f t="shared" si="228"/>
        <v>0</v>
      </c>
      <c r="L228" s="189">
        <f t="shared" si="228"/>
        <v>0</v>
      </c>
      <c r="M228" s="191" t="s">
        <v>524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748</v>
      </c>
      <c r="B229" s="145">
        <f t="shared" si="3"/>
        <v>268.75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9">$G229/100*B229</f>
        <v>0</v>
      </c>
      <c r="I229" s="188">
        <f t="shared" si="229"/>
        <v>0</v>
      </c>
      <c r="J229" s="188">
        <f t="shared" si="229"/>
        <v>0</v>
      </c>
      <c r="K229" s="188">
        <f t="shared" si="229"/>
        <v>0</v>
      </c>
      <c r="L229" s="189">
        <f t="shared" si="229"/>
        <v>0</v>
      </c>
      <c r="M229" s="191" t="s">
        <v>524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749</v>
      </c>
      <c r="B230" s="145">
        <f t="shared" si="3"/>
        <v>24.07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30">$G230/100*B230</f>
        <v>0</v>
      </c>
      <c r="I230" s="188">
        <f t="shared" si="230"/>
        <v>0</v>
      </c>
      <c r="J230" s="188">
        <f t="shared" si="230"/>
        <v>0</v>
      </c>
      <c r="K230" s="188">
        <f t="shared" si="230"/>
        <v>0</v>
      </c>
      <c r="L230" s="189">
        <f t="shared" si="230"/>
        <v>0</v>
      </c>
      <c r="M230" s="191" t="s">
        <v>524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750</v>
      </c>
      <c r="B231" s="145">
        <f t="shared" si="3"/>
        <v>81.83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1">$G231/100*B231</f>
        <v>0</v>
      </c>
      <c r="I231" s="188">
        <f t="shared" si="231"/>
        <v>0</v>
      </c>
      <c r="J231" s="188">
        <f t="shared" si="231"/>
        <v>0</v>
      </c>
      <c r="K231" s="188">
        <f t="shared" si="231"/>
        <v>0</v>
      </c>
      <c r="L231" s="189">
        <f t="shared" si="231"/>
        <v>0</v>
      </c>
      <c r="M231" s="191" t="s">
        <v>508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751</v>
      </c>
      <c r="B232" s="145">
        <f t="shared" si="3"/>
        <v>54.77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2">$G232/100*B232</f>
        <v>0</v>
      </c>
      <c r="I232" s="188">
        <f t="shared" si="232"/>
        <v>0</v>
      </c>
      <c r="J232" s="188">
        <f t="shared" si="232"/>
        <v>0</v>
      </c>
      <c r="K232" s="188">
        <f t="shared" si="232"/>
        <v>0</v>
      </c>
      <c r="L232" s="189">
        <f t="shared" si="232"/>
        <v>0</v>
      </c>
      <c r="M232" s="191" t="s">
        <v>581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752</v>
      </c>
      <c r="B233" s="145">
        <f t="shared" si="3"/>
        <v>18.84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3">$G233/100*B233</f>
        <v>0</v>
      </c>
      <c r="I233" s="188">
        <f t="shared" si="233"/>
        <v>0</v>
      </c>
      <c r="J233" s="188">
        <f t="shared" si="233"/>
        <v>0</v>
      </c>
      <c r="K233" s="188">
        <f t="shared" si="233"/>
        <v>0</v>
      </c>
      <c r="L233" s="189">
        <f t="shared" si="233"/>
        <v>0</v>
      </c>
      <c r="M233" s="191" t="s">
        <v>524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753</v>
      </c>
      <c r="B234" s="145">
        <f t="shared" si="3"/>
        <v>103.1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4">$G234/100*B234</f>
        <v>0</v>
      </c>
      <c r="I234" s="188">
        <f t="shared" si="234"/>
        <v>0</v>
      </c>
      <c r="J234" s="188">
        <f t="shared" si="234"/>
        <v>0</v>
      </c>
      <c r="K234" s="188">
        <f t="shared" si="234"/>
        <v>0</v>
      </c>
      <c r="L234" s="189">
        <f t="shared" si="234"/>
        <v>0</v>
      </c>
      <c r="M234" s="191" t="s">
        <v>547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754</v>
      </c>
      <c r="B235" s="145">
        <f t="shared" si="3"/>
        <v>154.5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5">$G235/100*B235</f>
        <v>0</v>
      </c>
      <c r="I235" s="188">
        <f t="shared" si="235"/>
        <v>0</v>
      </c>
      <c r="J235" s="188">
        <f t="shared" si="235"/>
        <v>0</v>
      </c>
      <c r="K235" s="188">
        <f t="shared" si="235"/>
        <v>0</v>
      </c>
      <c r="L235" s="189">
        <f t="shared" si="235"/>
        <v>0</v>
      </c>
      <c r="M235" s="191" t="s">
        <v>518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755</v>
      </c>
      <c r="B236" s="145">
        <f t="shared" si="3"/>
        <v>244.66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6">$G236/100*B236</f>
        <v>0</v>
      </c>
      <c r="I236" s="188">
        <f t="shared" si="236"/>
        <v>0</v>
      </c>
      <c r="J236" s="188">
        <f t="shared" si="236"/>
        <v>0</v>
      </c>
      <c r="K236" s="188">
        <f t="shared" si="236"/>
        <v>0</v>
      </c>
      <c r="L236" s="189">
        <f t="shared" si="236"/>
        <v>0</v>
      </c>
      <c r="M236" s="191" t="s">
        <v>518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756</v>
      </c>
      <c r="B237" s="145">
        <f t="shared" si="3"/>
        <v>41.81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7">$G237/100*B237</f>
        <v>0</v>
      </c>
      <c r="I237" s="188">
        <f t="shared" si="237"/>
        <v>0</v>
      </c>
      <c r="J237" s="188">
        <f t="shared" si="237"/>
        <v>0</v>
      </c>
      <c r="K237" s="188">
        <f t="shared" si="237"/>
        <v>0</v>
      </c>
      <c r="L237" s="189">
        <f t="shared" si="237"/>
        <v>0</v>
      </c>
      <c r="M237" s="191" t="s">
        <v>510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757</v>
      </c>
      <c r="B238" s="145">
        <f t="shared" si="3"/>
        <v>420.69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8">$G238/100*B238</f>
        <v>0</v>
      </c>
      <c r="I238" s="188">
        <f t="shared" si="238"/>
        <v>0</v>
      </c>
      <c r="J238" s="188">
        <f t="shared" si="238"/>
        <v>0</v>
      </c>
      <c r="K238" s="188">
        <f t="shared" si="238"/>
        <v>0</v>
      </c>
      <c r="L238" s="189">
        <f t="shared" si="238"/>
        <v>0</v>
      </c>
      <c r="M238" s="191" t="s">
        <v>527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758</v>
      </c>
      <c r="B239" s="145">
        <f t="shared" si="3"/>
        <v>354.84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9">$G239/100*B239</f>
        <v>0</v>
      </c>
      <c r="I239" s="188">
        <f t="shared" si="239"/>
        <v>0</v>
      </c>
      <c r="J239" s="188">
        <f t="shared" si="239"/>
        <v>0</v>
      </c>
      <c r="K239" s="188">
        <f t="shared" si="239"/>
        <v>0</v>
      </c>
      <c r="L239" s="189">
        <f t="shared" si="239"/>
        <v>0</v>
      </c>
      <c r="M239" s="191" t="s">
        <v>527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759</v>
      </c>
      <c r="B240" s="145">
        <f t="shared" si="3"/>
        <v>325.02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40">$G240/100*B240</f>
        <v>0</v>
      </c>
      <c r="I240" s="188">
        <f t="shared" si="240"/>
        <v>0</v>
      </c>
      <c r="J240" s="188">
        <f t="shared" si="240"/>
        <v>0</v>
      </c>
      <c r="K240" s="188">
        <f t="shared" si="240"/>
        <v>0</v>
      </c>
      <c r="L240" s="189">
        <f t="shared" si="240"/>
        <v>0</v>
      </c>
      <c r="M240" s="191" t="s">
        <v>527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760</v>
      </c>
      <c r="B241" s="145">
        <f t="shared" si="3"/>
        <v>246.64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1">$G241/100*B241</f>
        <v>0</v>
      </c>
      <c r="I241" s="188">
        <f t="shared" si="241"/>
        <v>0</v>
      </c>
      <c r="J241" s="188">
        <f t="shared" si="241"/>
        <v>0</v>
      </c>
      <c r="K241" s="188">
        <f t="shared" si="241"/>
        <v>0</v>
      </c>
      <c r="L241" s="189">
        <f t="shared" si="241"/>
        <v>0</v>
      </c>
      <c r="M241" s="191" t="s">
        <v>527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761</v>
      </c>
      <c r="B242" s="145">
        <f t="shared" si="3"/>
        <v>44.62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2">$G242/100*B242</f>
        <v>0</v>
      </c>
      <c r="I242" s="188">
        <f t="shared" si="242"/>
        <v>0</v>
      </c>
      <c r="J242" s="188">
        <f t="shared" si="242"/>
        <v>0</v>
      </c>
      <c r="K242" s="188">
        <f t="shared" si="242"/>
        <v>0</v>
      </c>
      <c r="L242" s="189">
        <f t="shared" si="242"/>
        <v>0</v>
      </c>
      <c r="M242" s="191" t="s">
        <v>514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762</v>
      </c>
      <c r="B243" s="145">
        <f t="shared" si="3"/>
        <v>338.93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3">$G243/100*B243</f>
        <v>0</v>
      </c>
      <c r="I243" s="188">
        <f t="shared" si="243"/>
        <v>0</v>
      </c>
      <c r="J243" s="188">
        <f t="shared" si="243"/>
        <v>0</v>
      </c>
      <c r="K243" s="188">
        <f t="shared" si="243"/>
        <v>0</v>
      </c>
      <c r="L243" s="189">
        <f t="shared" si="243"/>
        <v>0</v>
      </c>
      <c r="M243" s="191" t="s">
        <v>527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763</v>
      </c>
      <c r="B244" s="145">
        <f t="shared" si="3"/>
        <v>346.93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4">$G244/100*B244</f>
        <v>0</v>
      </c>
      <c r="I244" s="188">
        <f t="shared" si="244"/>
        <v>0</v>
      </c>
      <c r="J244" s="188">
        <f t="shared" si="244"/>
        <v>0</v>
      </c>
      <c r="K244" s="188">
        <f t="shared" si="244"/>
        <v>0</v>
      </c>
      <c r="L244" s="189">
        <f t="shared" si="244"/>
        <v>0</v>
      </c>
      <c r="M244" s="191" t="s">
        <v>527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764</v>
      </c>
      <c r="B245" s="145">
        <f t="shared" si="3"/>
        <v>74.84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5">$G245/100*B245</f>
        <v>0</v>
      </c>
      <c r="I245" s="188">
        <f t="shared" si="245"/>
        <v>0</v>
      </c>
      <c r="J245" s="188">
        <f t="shared" si="245"/>
        <v>0</v>
      </c>
      <c r="K245" s="188">
        <f t="shared" si="245"/>
        <v>0</v>
      </c>
      <c r="L245" s="189">
        <f t="shared" si="245"/>
        <v>0</v>
      </c>
      <c r="M245" s="191" t="s">
        <v>508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765</v>
      </c>
      <c r="B246" s="145">
        <f t="shared" si="3"/>
        <v>76.85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6">$G246/100*B246</f>
        <v>0</v>
      </c>
      <c r="I246" s="188">
        <f t="shared" si="246"/>
        <v>0</v>
      </c>
      <c r="J246" s="188">
        <f t="shared" si="246"/>
        <v>0</v>
      </c>
      <c r="K246" s="188">
        <f t="shared" si="246"/>
        <v>0</v>
      </c>
      <c r="L246" s="189">
        <f t="shared" si="246"/>
        <v>0</v>
      </c>
      <c r="M246" s="191" t="s">
        <v>518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766</v>
      </c>
      <c r="B247" s="145">
        <f t="shared" si="3"/>
        <v>23.72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7">$G247/100*B247</f>
        <v>0</v>
      </c>
      <c r="I247" s="188">
        <f t="shared" si="247"/>
        <v>0</v>
      </c>
      <c r="J247" s="188">
        <f t="shared" si="247"/>
        <v>0</v>
      </c>
      <c r="K247" s="188">
        <f t="shared" si="247"/>
        <v>0</v>
      </c>
      <c r="L247" s="189">
        <f t="shared" si="247"/>
        <v>0</v>
      </c>
      <c r="M247" s="191" t="s">
        <v>524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767</v>
      </c>
      <c r="B248" s="145">
        <f t="shared" si="3"/>
        <v>111.59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8">$G248/100*B248</f>
        <v>0</v>
      </c>
      <c r="I248" s="188">
        <f t="shared" si="248"/>
        <v>0</v>
      </c>
      <c r="J248" s="188">
        <f t="shared" si="248"/>
        <v>0</v>
      </c>
      <c r="K248" s="188">
        <f t="shared" si="248"/>
        <v>0</v>
      </c>
      <c r="L248" s="189">
        <f t="shared" si="248"/>
        <v>0</v>
      </c>
      <c r="M248" s="191" t="s">
        <v>510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768</v>
      </c>
      <c r="B249" s="145">
        <f t="shared" si="3"/>
        <v>900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9">$G249/100*B249</f>
        <v>0</v>
      </c>
      <c r="I249" s="188">
        <f t="shared" si="249"/>
        <v>0</v>
      </c>
      <c r="J249" s="188">
        <f t="shared" si="249"/>
        <v>0</v>
      </c>
      <c r="K249" s="188">
        <f t="shared" si="249"/>
        <v>0</v>
      </c>
      <c r="L249" s="189">
        <f t="shared" si="249"/>
        <v>0</v>
      </c>
      <c r="M249" s="191" t="s">
        <v>538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769</v>
      </c>
      <c r="B250" s="145">
        <f t="shared" si="3"/>
        <v>34.94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50">$G250/100*B250</f>
        <v>0</v>
      </c>
      <c r="I250" s="188">
        <f t="shared" si="250"/>
        <v>0</v>
      </c>
      <c r="J250" s="188">
        <f t="shared" si="250"/>
        <v>0</v>
      </c>
      <c r="K250" s="188">
        <f t="shared" si="250"/>
        <v>0</v>
      </c>
      <c r="L250" s="189">
        <f t="shared" si="250"/>
        <v>0</v>
      </c>
      <c r="M250" s="191" t="s">
        <v>524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770</v>
      </c>
      <c r="B251" s="145">
        <f t="shared" si="3"/>
        <v>40.09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1">$G251/100*B251</f>
        <v>0</v>
      </c>
      <c r="I251" s="188">
        <f t="shared" si="251"/>
        <v>0</v>
      </c>
      <c r="J251" s="188">
        <f t="shared" si="251"/>
        <v>0</v>
      </c>
      <c r="K251" s="188">
        <f t="shared" si="251"/>
        <v>0</v>
      </c>
      <c r="L251" s="189">
        <f t="shared" si="251"/>
        <v>0</v>
      </c>
      <c r="M251" s="191" t="s">
        <v>510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771</v>
      </c>
      <c r="B252" s="145">
        <f t="shared" si="3"/>
        <v>48.63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2">$G252/100*B252</f>
        <v>0</v>
      </c>
      <c r="I252" s="188">
        <f t="shared" si="252"/>
        <v>0</v>
      </c>
      <c r="J252" s="188">
        <f t="shared" si="252"/>
        <v>0</v>
      </c>
      <c r="K252" s="188">
        <f t="shared" si="252"/>
        <v>0</v>
      </c>
      <c r="L252" s="189">
        <f t="shared" si="252"/>
        <v>0</v>
      </c>
      <c r="M252" s="191" t="s">
        <v>508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772</v>
      </c>
      <c r="B253" s="145">
        <f t="shared" si="3"/>
        <v>900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3">$G253/100*B253</f>
        <v>0</v>
      </c>
      <c r="I253" s="188">
        <f t="shared" si="253"/>
        <v>0</v>
      </c>
      <c r="J253" s="188">
        <f t="shared" si="253"/>
        <v>0</v>
      </c>
      <c r="K253" s="188">
        <f t="shared" si="253"/>
        <v>0</v>
      </c>
      <c r="L253" s="189">
        <f t="shared" si="253"/>
        <v>0</v>
      </c>
      <c r="M253" s="191" t="s">
        <v>538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773</v>
      </c>
      <c r="B254" s="145">
        <f t="shared" si="3"/>
        <v>40.19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4">$G254/100*B254</f>
        <v>0</v>
      </c>
      <c r="I254" s="188">
        <f t="shared" si="254"/>
        <v>0</v>
      </c>
      <c r="J254" s="188">
        <f t="shared" si="254"/>
        <v>0</v>
      </c>
      <c r="K254" s="188">
        <f t="shared" si="254"/>
        <v>0</v>
      </c>
      <c r="L254" s="189">
        <f t="shared" si="254"/>
        <v>0</v>
      </c>
      <c r="M254" s="191" t="s">
        <v>510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774</v>
      </c>
      <c r="B255" s="145">
        <f t="shared" si="3"/>
        <v>30.9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5">$G255/100*B255</f>
        <v>0</v>
      </c>
      <c r="I255" s="188">
        <f t="shared" si="255"/>
        <v>0</v>
      </c>
      <c r="J255" s="188">
        <f t="shared" si="255"/>
        <v>0</v>
      </c>
      <c r="K255" s="188">
        <f t="shared" si="255"/>
        <v>0</v>
      </c>
      <c r="L255" s="189">
        <f t="shared" si="255"/>
        <v>0</v>
      </c>
      <c r="M255" s="191" t="s">
        <v>524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775</v>
      </c>
      <c r="B256" s="145">
        <f t="shared" si="3"/>
        <v>58.59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6">$G256/100*B256</f>
        <v>0</v>
      </c>
      <c r="I256" s="188">
        <f t="shared" si="256"/>
        <v>0</v>
      </c>
      <c r="J256" s="188">
        <f t="shared" si="256"/>
        <v>0</v>
      </c>
      <c r="K256" s="188">
        <f t="shared" si="256"/>
        <v>0</v>
      </c>
      <c r="L256" s="189">
        <f t="shared" si="256"/>
        <v>0</v>
      </c>
      <c r="M256" s="191" t="s">
        <v>524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776</v>
      </c>
      <c r="B257" s="145">
        <f t="shared" si="3"/>
        <v>37.5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7">$G257/100*B257</f>
        <v>0</v>
      </c>
      <c r="I257" s="188">
        <f t="shared" si="257"/>
        <v>0</v>
      </c>
      <c r="J257" s="188">
        <f t="shared" si="257"/>
        <v>0</v>
      </c>
      <c r="K257" s="188">
        <f t="shared" si="257"/>
        <v>0</v>
      </c>
      <c r="L257" s="189">
        <f t="shared" si="257"/>
        <v>0</v>
      </c>
      <c r="M257" s="191" t="s">
        <v>510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777</v>
      </c>
      <c r="B258" s="145">
        <f t="shared" si="3"/>
        <v>575.64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8">$G258/100*B258</f>
        <v>0</v>
      </c>
      <c r="I258" s="188">
        <f t="shared" si="258"/>
        <v>0</v>
      </c>
      <c r="J258" s="188">
        <f t="shared" si="258"/>
        <v>0</v>
      </c>
      <c r="K258" s="188">
        <f t="shared" si="258"/>
        <v>0</v>
      </c>
      <c r="L258" s="189">
        <f t="shared" si="258"/>
        <v>0</v>
      </c>
      <c r="M258" s="191" t="s">
        <v>512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778</v>
      </c>
      <c r="B259" s="145">
        <f t="shared" si="3"/>
        <v>599.44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9">$G259/100*B259</f>
        <v>0</v>
      </c>
      <c r="I259" s="188">
        <f t="shared" si="259"/>
        <v>0</v>
      </c>
      <c r="J259" s="188">
        <f t="shared" si="259"/>
        <v>0</v>
      </c>
      <c r="K259" s="188">
        <f t="shared" si="259"/>
        <v>0</v>
      </c>
      <c r="L259" s="189">
        <f t="shared" si="259"/>
        <v>0</v>
      </c>
      <c r="M259" s="191" t="s">
        <v>512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779</v>
      </c>
      <c r="B260" s="145">
        <f t="shared" si="3"/>
        <v>50.86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60">$G260/100*B260</f>
        <v>0</v>
      </c>
      <c r="I260" s="188">
        <f t="shared" si="260"/>
        <v>0</v>
      </c>
      <c r="J260" s="188">
        <f t="shared" si="260"/>
        <v>0</v>
      </c>
      <c r="K260" s="188">
        <f t="shared" si="260"/>
        <v>0</v>
      </c>
      <c r="L260" s="189">
        <f t="shared" si="260"/>
        <v>0</v>
      </c>
      <c r="M260" s="191" t="s">
        <v>510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780</v>
      </c>
      <c r="B261" s="145">
        <f t="shared" si="3"/>
        <v>298.36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1">$G261/100*B261</f>
        <v>0</v>
      </c>
      <c r="I261" s="188">
        <f t="shared" si="261"/>
        <v>0</v>
      </c>
      <c r="J261" s="188">
        <f t="shared" si="261"/>
        <v>0</v>
      </c>
      <c r="K261" s="188">
        <f t="shared" si="261"/>
        <v>0</v>
      </c>
      <c r="L261" s="189">
        <f t="shared" si="261"/>
        <v>0</v>
      </c>
      <c r="M261" s="191" t="s">
        <v>518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781</v>
      </c>
      <c r="B262" s="145">
        <f t="shared" si="3"/>
        <v>32.5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2">$G262/100*B262</f>
        <v>0</v>
      </c>
      <c r="I262" s="188">
        <f t="shared" si="262"/>
        <v>0</v>
      </c>
      <c r="J262" s="188">
        <f t="shared" si="262"/>
        <v>0</v>
      </c>
      <c r="K262" s="188">
        <f t="shared" si="262"/>
        <v>0</v>
      </c>
      <c r="L262" s="189">
        <f t="shared" si="262"/>
        <v>0</v>
      </c>
      <c r="M262" s="191" t="s">
        <v>524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782</v>
      </c>
      <c r="B263" s="145">
        <f t="shared" si="3"/>
        <v>61.86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3">$G263/100*B263</f>
        <v>0</v>
      </c>
      <c r="I263" s="188">
        <f t="shared" si="263"/>
        <v>0</v>
      </c>
      <c r="J263" s="188">
        <f t="shared" si="263"/>
        <v>0</v>
      </c>
      <c r="K263" s="188">
        <f t="shared" si="263"/>
        <v>0</v>
      </c>
      <c r="L263" s="189">
        <f t="shared" si="263"/>
        <v>0</v>
      </c>
      <c r="M263" s="191" t="s">
        <v>524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783</v>
      </c>
      <c r="B264" s="145">
        <f t="shared" si="3"/>
        <v>245.31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4">$G264/100*B264</f>
        <v>0</v>
      </c>
      <c r="I264" s="188">
        <f t="shared" si="264"/>
        <v>0</v>
      </c>
      <c r="J264" s="188">
        <f t="shared" si="264"/>
        <v>0</v>
      </c>
      <c r="K264" s="188">
        <f t="shared" si="264"/>
        <v>0</v>
      </c>
      <c r="L264" s="189">
        <f t="shared" si="264"/>
        <v>0</v>
      </c>
      <c r="M264" s="191" t="s">
        <v>518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784</v>
      </c>
      <c r="B265" s="145">
        <f t="shared" si="3"/>
        <v>699.37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5">$G265/100*B265</f>
        <v>0</v>
      </c>
      <c r="I265" s="188">
        <f t="shared" si="265"/>
        <v>0</v>
      </c>
      <c r="J265" s="188">
        <f t="shared" si="265"/>
        <v>0</v>
      </c>
      <c r="K265" s="188">
        <f t="shared" si="265"/>
        <v>0</v>
      </c>
      <c r="L265" s="189">
        <f t="shared" si="265"/>
        <v>0</v>
      </c>
      <c r="M265" s="191" t="s">
        <v>512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785</v>
      </c>
      <c r="B266" s="145">
        <f t="shared" si="3"/>
        <v>222.23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6">$G266/100*B266</f>
        <v>0</v>
      </c>
      <c r="I266" s="188">
        <f t="shared" si="266"/>
        <v>0</v>
      </c>
      <c r="J266" s="188">
        <f t="shared" si="266"/>
        <v>0</v>
      </c>
      <c r="K266" s="188">
        <f t="shared" si="266"/>
        <v>0</v>
      </c>
      <c r="L266" s="189">
        <f t="shared" si="266"/>
        <v>0</v>
      </c>
      <c r="M266" s="191" t="s">
        <v>581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786</v>
      </c>
      <c r="B267" s="145">
        <f t="shared" si="3"/>
        <v>318.36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7">$G267/100*B267</f>
        <v>0</v>
      </c>
      <c r="I267" s="188">
        <f t="shared" si="267"/>
        <v>0</v>
      </c>
      <c r="J267" s="188">
        <f t="shared" si="267"/>
        <v>0</v>
      </c>
      <c r="K267" s="188">
        <f t="shared" si="267"/>
        <v>0</v>
      </c>
      <c r="L267" s="189">
        <f t="shared" si="267"/>
        <v>0</v>
      </c>
      <c r="M267" s="191" t="s">
        <v>581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787</v>
      </c>
      <c r="B268" s="145">
        <f t="shared" si="3"/>
        <v>225.86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8">$G268/100*B268</f>
        <v>0</v>
      </c>
      <c r="I268" s="188">
        <f t="shared" si="268"/>
        <v>0</v>
      </c>
      <c r="J268" s="188">
        <f t="shared" si="268"/>
        <v>0</v>
      </c>
      <c r="K268" s="188">
        <f t="shared" si="268"/>
        <v>0</v>
      </c>
      <c r="L268" s="189">
        <f t="shared" si="268"/>
        <v>0</v>
      </c>
      <c r="M268" s="191" t="s">
        <v>581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788</v>
      </c>
      <c r="B269" s="145">
        <f t="shared" si="3"/>
        <v>16.71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9">$G269/100*B269</f>
        <v>0</v>
      </c>
      <c r="I269" s="188">
        <f t="shared" si="269"/>
        <v>0</v>
      </c>
      <c r="J269" s="188">
        <f t="shared" si="269"/>
        <v>0</v>
      </c>
      <c r="K269" s="188">
        <f t="shared" si="269"/>
        <v>0</v>
      </c>
      <c r="L269" s="189">
        <f t="shared" si="269"/>
        <v>0</v>
      </c>
      <c r="M269" s="191" t="s">
        <v>524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789</v>
      </c>
      <c r="B270" s="145">
        <f t="shared" si="3"/>
        <v>39.67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70">$G270/100*B270</f>
        <v>0</v>
      </c>
      <c r="I270" s="188">
        <f t="shared" si="270"/>
        <v>0</v>
      </c>
      <c r="J270" s="188">
        <f t="shared" si="270"/>
        <v>0</v>
      </c>
      <c r="K270" s="188">
        <f t="shared" si="270"/>
        <v>0</v>
      </c>
      <c r="L270" s="189">
        <f t="shared" si="270"/>
        <v>0</v>
      </c>
      <c r="M270" s="191" t="s">
        <v>524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790</v>
      </c>
      <c r="B271" s="145">
        <f t="shared" si="3"/>
        <v>21.63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1">$G271/100*B271</f>
        <v>0</v>
      </c>
      <c r="I271" s="188">
        <f t="shared" si="271"/>
        <v>0</v>
      </c>
      <c r="J271" s="188">
        <f t="shared" si="271"/>
        <v>0</v>
      </c>
      <c r="K271" s="188">
        <f t="shared" si="271"/>
        <v>0</v>
      </c>
      <c r="L271" s="189">
        <f t="shared" si="271"/>
        <v>0</v>
      </c>
      <c r="M271" s="191" t="s">
        <v>524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791</v>
      </c>
      <c r="B272" s="145">
        <f t="shared" si="3"/>
        <v>21.91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2">$G272/100*B272</f>
        <v>0</v>
      </c>
      <c r="I272" s="188">
        <f t="shared" si="272"/>
        <v>0</v>
      </c>
      <c r="J272" s="188">
        <f t="shared" si="272"/>
        <v>0</v>
      </c>
      <c r="K272" s="188">
        <f t="shared" si="272"/>
        <v>0</v>
      </c>
      <c r="L272" s="189">
        <f t="shared" si="272"/>
        <v>0</v>
      </c>
      <c r="M272" s="191" t="s">
        <v>524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792</v>
      </c>
      <c r="B273" s="145">
        <f t="shared" si="3"/>
        <v>77.6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3">$G273/100*B273</f>
        <v>0</v>
      </c>
      <c r="I273" s="188">
        <f t="shared" si="273"/>
        <v>0</v>
      </c>
      <c r="J273" s="188">
        <f t="shared" si="273"/>
        <v>0</v>
      </c>
      <c r="K273" s="188">
        <f t="shared" si="273"/>
        <v>0</v>
      </c>
      <c r="L273" s="189">
        <f t="shared" si="273"/>
        <v>0</v>
      </c>
      <c r="M273" s="191" t="s">
        <v>545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793</v>
      </c>
      <c r="B274" s="145">
        <f t="shared" si="3"/>
        <v>137.45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4">$G274/100*B274</f>
        <v>0</v>
      </c>
      <c r="I274" s="188">
        <f t="shared" si="274"/>
        <v>0</v>
      </c>
      <c r="J274" s="188">
        <f t="shared" si="274"/>
        <v>0</v>
      </c>
      <c r="K274" s="188">
        <f t="shared" si="274"/>
        <v>0</v>
      </c>
      <c r="L274" s="189">
        <f t="shared" si="274"/>
        <v>0</v>
      </c>
      <c r="M274" s="191" t="s">
        <v>510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794</v>
      </c>
      <c r="B275" s="145">
        <f t="shared" si="3"/>
        <v>454.13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5">$G275/100*B275</f>
        <v>0</v>
      </c>
      <c r="I275" s="188">
        <f t="shared" si="275"/>
        <v>0</v>
      </c>
      <c r="J275" s="188">
        <f t="shared" si="275"/>
        <v>0</v>
      </c>
      <c r="K275" s="188">
        <f t="shared" si="275"/>
        <v>0</v>
      </c>
      <c r="L275" s="189">
        <f t="shared" si="275"/>
        <v>0</v>
      </c>
      <c r="M275" s="191" t="s">
        <v>547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795</v>
      </c>
      <c r="B276" s="145">
        <f t="shared" si="3"/>
        <v>239.7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6">$G276/100*B276</f>
        <v>0</v>
      </c>
      <c r="I276" s="188">
        <f t="shared" si="276"/>
        <v>0</v>
      </c>
      <c r="J276" s="188">
        <f t="shared" si="276"/>
        <v>0</v>
      </c>
      <c r="K276" s="188">
        <f t="shared" si="276"/>
        <v>0</v>
      </c>
      <c r="L276" s="189">
        <f t="shared" si="276"/>
        <v>0</v>
      </c>
      <c r="M276" s="191" t="s">
        <v>547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796</v>
      </c>
      <c r="B277" s="145">
        <f t="shared" si="3"/>
        <v>298.9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7">$G277/100*B277</f>
        <v>0</v>
      </c>
      <c r="I277" s="188">
        <f t="shared" si="277"/>
        <v>0</v>
      </c>
      <c r="J277" s="188">
        <f t="shared" si="277"/>
        <v>0</v>
      </c>
      <c r="K277" s="188">
        <f t="shared" si="277"/>
        <v>0</v>
      </c>
      <c r="L277" s="189">
        <f t="shared" si="277"/>
        <v>0</v>
      </c>
      <c r="M277" s="191" t="s">
        <v>547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797</v>
      </c>
      <c r="B278" s="145">
        <f t="shared" si="3"/>
        <v>451.4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8">$G278/100*B278</f>
        <v>0</v>
      </c>
      <c r="I278" s="188">
        <f t="shared" si="278"/>
        <v>0</v>
      </c>
      <c r="J278" s="188">
        <f t="shared" si="278"/>
        <v>0</v>
      </c>
      <c r="K278" s="188">
        <f t="shared" si="278"/>
        <v>0</v>
      </c>
      <c r="L278" s="189">
        <f t="shared" si="278"/>
        <v>0</v>
      </c>
      <c r="M278" s="191" t="s">
        <v>547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798</v>
      </c>
      <c r="B279" s="145">
        <f t="shared" si="3"/>
        <v>707.06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9">$G279/100*B279</f>
        <v>0</v>
      </c>
      <c r="I279" s="188">
        <f t="shared" si="279"/>
        <v>0</v>
      </c>
      <c r="J279" s="188">
        <f t="shared" si="279"/>
        <v>0</v>
      </c>
      <c r="K279" s="188">
        <f t="shared" si="279"/>
        <v>0</v>
      </c>
      <c r="L279" s="189">
        <f t="shared" si="279"/>
        <v>0</v>
      </c>
      <c r="M279" s="191" t="s">
        <v>512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799</v>
      </c>
      <c r="B280" s="145">
        <f t="shared" si="3"/>
        <v>45.38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80">$G280/100*B280</f>
        <v>0</v>
      </c>
      <c r="I280" s="188">
        <f t="shared" si="280"/>
        <v>0</v>
      </c>
      <c r="J280" s="188">
        <f t="shared" si="280"/>
        <v>0</v>
      </c>
      <c r="K280" s="188">
        <f t="shared" si="280"/>
        <v>0</v>
      </c>
      <c r="L280" s="189">
        <f t="shared" si="280"/>
        <v>0</v>
      </c>
      <c r="M280" s="191" t="s">
        <v>510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800</v>
      </c>
      <c r="B281" s="145">
        <f t="shared" si="3"/>
        <v>280.09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1">$G281/100*B281</f>
        <v>0</v>
      </c>
      <c r="I281" s="188">
        <f t="shared" si="281"/>
        <v>0</v>
      </c>
      <c r="J281" s="188">
        <f t="shared" si="281"/>
        <v>0</v>
      </c>
      <c r="K281" s="188">
        <f t="shared" si="281"/>
        <v>0</v>
      </c>
      <c r="L281" s="189">
        <f t="shared" si="281"/>
        <v>0</v>
      </c>
      <c r="M281" s="191" t="s">
        <v>518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801</v>
      </c>
      <c r="B282" s="145">
        <f t="shared" si="3"/>
        <v>556.88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2">$G282/100*B282</f>
        <v>0</v>
      </c>
      <c r="I282" s="188">
        <f t="shared" si="282"/>
        <v>0</v>
      </c>
      <c r="J282" s="188">
        <f t="shared" si="282"/>
        <v>0</v>
      </c>
      <c r="K282" s="188">
        <f t="shared" si="282"/>
        <v>0</v>
      </c>
      <c r="L282" s="189">
        <f t="shared" si="282"/>
        <v>0</v>
      </c>
      <c r="M282" s="191" t="s">
        <v>512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802</v>
      </c>
      <c r="B283" s="145">
        <f t="shared" si="3"/>
        <v>44.5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3">$G283/100*B283</f>
        <v>0</v>
      </c>
      <c r="I283" s="188">
        <f t="shared" si="283"/>
        <v>0</v>
      </c>
      <c r="J283" s="188">
        <f t="shared" si="283"/>
        <v>0</v>
      </c>
      <c r="K283" s="188">
        <f t="shared" si="283"/>
        <v>0</v>
      </c>
      <c r="L283" s="189">
        <f t="shared" si="283"/>
        <v>0</v>
      </c>
      <c r="M283" s="191" t="s">
        <v>510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803</v>
      </c>
      <c r="B284" s="145">
        <f t="shared" si="3"/>
        <v>472.98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4">$G284/100*B284</f>
        <v>0</v>
      </c>
      <c r="I284" s="188">
        <f t="shared" si="284"/>
        <v>0</v>
      </c>
      <c r="J284" s="188">
        <f t="shared" si="284"/>
        <v>0</v>
      </c>
      <c r="K284" s="188">
        <f t="shared" si="284"/>
        <v>0</v>
      </c>
      <c r="L284" s="189">
        <f t="shared" si="284"/>
        <v>0</v>
      </c>
      <c r="M284" s="191" t="s">
        <v>527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804</v>
      </c>
      <c r="B285" s="145">
        <f t="shared" si="3"/>
        <v>479.94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5">$G285/100*B285</f>
        <v>0</v>
      </c>
      <c r="I285" s="188">
        <f t="shared" si="285"/>
        <v>0</v>
      </c>
      <c r="J285" s="188">
        <f t="shared" si="285"/>
        <v>0</v>
      </c>
      <c r="K285" s="188">
        <f t="shared" si="285"/>
        <v>0</v>
      </c>
      <c r="L285" s="189">
        <f t="shared" si="285"/>
        <v>0</v>
      </c>
      <c r="M285" s="191" t="s">
        <v>596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805</v>
      </c>
      <c r="B286" s="145">
        <f t="shared" si="3"/>
        <v>73.99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6">$G286/100*B286</f>
        <v>0</v>
      </c>
      <c r="I286" s="188">
        <f t="shared" si="286"/>
        <v>0</v>
      </c>
      <c r="J286" s="188">
        <f t="shared" si="286"/>
        <v>0</v>
      </c>
      <c r="K286" s="188">
        <f t="shared" si="286"/>
        <v>0</v>
      </c>
      <c r="L286" s="189">
        <f t="shared" si="286"/>
        <v>0</v>
      </c>
      <c r="M286" s="191" t="s">
        <v>533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806</v>
      </c>
      <c r="B287" s="145">
        <f t="shared" si="3"/>
        <v>68.57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7">$G287/100*B287</f>
        <v>0</v>
      </c>
      <c r="I287" s="188">
        <f t="shared" si="287"/>
        <v>0</v>
      </c>
      <c r="J287" s="188">
        <f t="shared" si="287"/>
        <v>0</v>
      </c>
      <c r="K287" s="188">
        <f t="shared" si="287"/>
        <v>0</v>
      </c>
      <c r="L287" s="189">
        <f t="shared" si="287"/>
        <v>0</v>
      </c>
      <c r="M287" s="191" t="s">
        <v>533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807</v>
      </c>
      <c r="B288" s="145">
        <f t="shared" si="3"/>
        <v>16.66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8">$G288/100*B288</f>
        <v>0</v>
      </c>
      <c r="I288" s="188">
        <f t="shared" si="288"/>
        <v>0</v>
      </c>
      <c r="J288" s="188">
        <f t="shared" si="288"/>
        <v>0</v>
      </c>
      <c r="K288" s="188">
        <f t="shared" si="288"/>
        <v>0</v>
      </c>
      <c r="L288" s="189">
        <f t="shared" si="288"/>
        <v>0</v>
      </c>
      <c r="M288" s="191" t="s">
        <v>510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808</v>
      </c>
      <c r="B289" s="145">
        <f t="shared" si="3"/>
        <v>28.3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9">$G289/100*B289</f>
        <v>0</v>
      </c>
      <c r="I289" s="188">
        <f t="shared" si="289"/>
        <v>0</v>
      </c>
      <c r="J289" s="188">
        <f t="shared" si="289"/>
        <v>0</v>
      </c>
      <c r="K289" s="188">
        <f t="shared" si="289"/>
        <v>0</v>
      </c>
      <c r="L289" s="189">
        <f t="shared" si="289"/>
        <v>0</v>
      </c>
      <c r="M289" s="191" t="s">
        <v>524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809</v>
      </c>
      <c r="B290" s="145">
        <f t="shared" si="3"/>
        <v>581.03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90">$G290/100*B290</f>
        <v>0</v>
      </c>
      <c r="I290" s="188">
        <f t="shared" si="290"/>
        <v>0</v>
      </c>
      <c r="J290" s="188">
        <f t="shared" si="290"/>
        <v>0</v>
      </c>
      <c r="K290" s="188">
        <f t="shared" si="290"/>
        <v>0</v>
      </c>
      <c r="L290" s="189">
        <f t="shared" si="290"/>
        <v>0</v>
      </c>
      <c r="M290" s="191" t="s">
        <v>596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810</v>
      </c>
      <c r="B291" s="145">
        <f t="shared" si="3"/>
        <v>54.76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1">$G291/100*B291</f>
        <v>0</v>
      </c>
      <c r="I291" s="188">
        <f t="shared" si="291"/>
        <v>0</v>
      </c>
      <c r="J291" s="188">
        <f t="shared" si="291"/>
        <v>0</v>
      </c>
      <c r="K291" s="188">
        <f t="shared" si="291"/>
        <v>0</v>
      </c>
      <c r="L291" s="189">
        <f t="shared" si="291"/>
        <v>0</v>
      </c>
      <c r="M291" s="191" t="s">
        <v>510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811</v>
      </c>
      <c r="B292" s="145">
        <f t="shared" si="3"/>
        <v>334.38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2">$G292/100*B292</f>
        <v>0</v>
      </c>
      <c r="I292" s="188">
        <f t="shared" si="292"/>
        <v>0</v>
      </c>
      <c r="J292" s="188">
        <f t="shared" si="292"/>
        <v>0</v>
      </c>
      <c r="K292" s="188">
        <f t="shared" si="292"/>
        <v>0</v>
      </c>
      <c r="L292" s="189">
        <f t="shared" si="292"/>
        <v>0</v>
      </c>
      <c r="M292" s="191" t="s">
        <v>527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812</v>
      </c>
      <c r="B293" s="145">
        <f t="shared" si="3"/>
        <v>10.72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3">$G293/100*B293</f>
        <v>0</v>
      </c>
      <c r="I293" s="188">
        <f t="shared" si="293"/>
        <v>0</v>
      </c>
      <c r="J293" s="188">
        <f t="shared" si="293"/>
        <v>0</v>
      </c>
      <c r="K293" s="188">
        <f t="shared" si="293"/>
        <v>0</v>
      </c>
      <c r="L293" s="189">
        <f t="shared" si="293"/>
        <v>0</v>
      </c>
      <c r="M293" s="191" t="s">
        <v>524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813</v>
      </c>
      <c r="B294" s="145">
        <f t="shared" si="3"/>
        <v>294.13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4">$G294/100*B294</f>
        <v>0</v>
      </c>
      <c r="I294" s="188">
        <f t="shared" si="294"/>
        <v>0</v>
      </c>
      <c r="J294" s="188">
        <f t="shared" si="294"/>
        <v>0</v>
      </c>
      <c r="K294" s="188">
        <f t="shared" si="294"/>
        <v>0</v>
      </c>
      <c r="L294" s="189">
        <f t="shared" si="294"/>
        <v>0</v>
      </c>
      <c r="M294" s="191" t="s">
        <v>510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814</v>
      </c>
      <c r="B295" s="145">
        <f t="shared" si="3"/>
        <v>32.16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5">$G295/100*B295</f>
        <v>0</v>
      </c>
      <c r="I295" s="188">
        <f t="shared" si="295"/>
        <v>0</v>
      </c>
      <c r="J295" s="188">
        <f t="shared" si="295"/>
        <v>0</v>
      </c>
      <c r="K295" s="188">
        <f t="shared" si="295"/>
        <v>0</v>
      </c>
      <c r="L295" s="189">
        <f t="shared" si="295"/>
        <v>0</v>
      </c>
      <c r="M295" s="191" t="s">
        <v>510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815</v>
      </c>
      <c r="B296" s="145">
        <f t="shared" si="3"/>
        <v>15.93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6">$G296/100*B296</f>
        <v>0</v>
      </c>
      <c r="I296" s="188">
        <f t="shared" si="296"/>
        <v>0</v>
      </c>
      <c r="J296" s="188">
        <f t="shared" si="296"/>
        <v>0</v>
      </c>
      <c r="K296" s="188">
        <f t="shared" si="296"/>
        <v>0</v>
      </c>
      <c r="L296" s="189">
        <f t="shared" si="296"/>
        <v>0</v>
      </c>
      <c r="M296" s="191" t="s">
        <v>510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816</v>
      </c>
      <c r="B297" s="145">
        <f t="shared" si="3"/>
        <v>337.24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7">$G297/100*B297</f>
        <v>0</v>
      </c>
      <c r="I297" s="188">
        <f t="shared" si="297"/>
        <v>0</v>
      </c>
      <c r="J297" s="188">
        <f t="shared" si="297"/>
        <v>0</v>
      </c>
      <c r="K297" s="188">
        <f t="shared" si="297"/>
        <v>0</v>
      </c>
      <c r="L297" s="189">
        <f t="shared" si="297"/>
        <v>0</v>
      </c>
      <c r="M297" s="191" t="s">
        <v>527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817</v>
      </c>
      <c r="B298" s="145">
        <f t="shared" si="3"/>
        <v>338.22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8">$G298/100*B298</f>
        <v>0</v>
      </c>
      <c r="I298" s="188">
        <f t="shared" si="298"/>
        <v>0</v>
      </c>
      <c r="J298" s="188">
        <f t="shared" si="298"/>
        <v>0</v>
      </c>
      <c r="K298" s="188">
        <f t="shared" si="298"/>
        <v>0</v>
      </c>
      <c r="L298" s="189">
        <f t="shared" si="298"/>
        <v>0</v>
      </c>
      <c r="M298" s="191" t="s">
        <v>527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818</v>
      </c>
      <c r="B299" s="145">
        <f t="shared" si="3"/>
        <v>341.63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9">$G299/100*B299</f>
        <v>0</v>
      </c>
      <c r="I299" s="188">
        <f t="shared" si="299"/>
        <v>0</v>
      </c>
      <c r="J299" s="188">
        <f t="shared" si="299"/>
        <v>0</v>
      </c>
      <c r="K299" s="188">
        <f t="shared" si="299"/>
        <v>0</v>
      </c>
      <c r="L299" s="189">
        <f t="shared" si="299"/>
        <v>0</v>
      </c>
      <c r="M299" s="191" t="s">
        <v>527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819</v>
      </c>
      <c r="B300" s="145">
        <f t="shared" si="3"/>
        <v>323.7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300">$G300/100*B300</f>
        <v>0</v>
      </c>
      <c r="I300" s="188">
        <f t="shared" si="300"/>
        <v>0</v>
      </c>
      <c r="J300" s="188">
        <f t="shared" si="300"/>
        <v>0</v>
      </c>
      <c r="K300" s="188">
        <f t="shared" si="300"/>
        <v>0</v>
      </c>
      <c r="L300" s="189">
        <f t="shared" si="300"/>
        <v>0</v>
      </c>
      <c r="M300" s="191" t="s">
        <v>516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820</v>
      </c>
      <c r="B301" s="145">
        <f t="shared" si="3"/>
        <v>16.65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1">$G301/100*B301</f>
        <v>0</v>
      </c>
      <c r="I301" s="188">
        <f t="shared" si="301"/>
        <v>0</v>
      </c>
      <c r="J301" s="188">
        <f t="shared" si="301"/>
        <v>0</v>
      </c>
      <c r="K301" s="188">
        <f t="shared" si="301"/>
        <v>0</v>
      </c>
      <c r="L301" s="189">
        <f t="shared" si="301"/>
        <v>0</v>
      </c>
      <c r="M301" s="191" t="s">
        <v>510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821</v>
      </c>
      <c r="B302" s="145">
        <f t="shared" si="3"/>
        <v>28.44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2">$G302/100*B302</f>
        <v>0</v>
      </c>
      <c r="I302" s="188">
        <f t="shared" si="302"/>
        <v>0</v>
      </c>
      <c r="J302" s="188">
        <f t="shared" si="302"/>
        <v>0</v>
      </c>
      <c r="K302" s="188">
        <f t="shared" si="302"/>
        <v>0</v>
      </c>
      <c r="L302" s="189">
        <f t="shared" si="302"/>
        <v>0</v>
      </c>
      <c r="M302" s="191" t="s">
        <v>524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822</v>
      </c>
      <c r="B303" s="145">
        <f t="shared" si="3"/>
        <v>292.72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3">$G303/100*B303</f>
        <v>0</v>
      </c>
      <c r="I303" s="188">
        <f t="shared" si="303"/>
        <v>0</v>
      </c>
      <c r="J303" s="188">
        <f t="shared" si="303"/>
        <v>0</v>
      </c>
      <c r="K303" s="188">
        <f t="shared" si="303"/>
        <v>0</v>
      </c>
      <c r="L303" s="189">
        <f t="shared" si="303"/>
        <v>0</v>
      </c>
      <c r="M303" s="191" t="s">
        <v>527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823</v>
      </c>
      <c r="B304" s="145">
        <f t="shared" si="3"/>
        <v>258.12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4">$G304/100*B304</f>
        <v>0</v>
      </c>
      <c r="I304" s="188">
        <f t="shared" si="304"/>
        <v>0</v>
      </c>
      <c r="J304" s="188">
        <f t="shared" si="304"/>
        <v>0</v>
      </c>
      <c r="K304" s="188">
        <f t="shared" si="304"/>
        <v>0</v>
      </c>
      <c r="L304" s="189">
        <f t="shared" si="304"/>
        <v>0</v>
      </c>
      <c r="M304" s="191" t="s">
        <v>527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824</v>
      </c>
      <c r="B305" s="145">
        <f t="shared" si="3"/>
        <v>27.73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5">$G305/100*B305</f>
        <v>0</v>
      </c>
      <c r="I305" s="188">
        <f t="shared" si="305"/>
        <v>0</v>
      </c>
      <c r="J305" s="188">
        <f t="shared" si="305"/>
        <v>0</v>
      </c>
      <c r="K305" s="188">
        <f t="shared" si="305"/>
        <v>0</v>
      </c>
      <c r="L305" s="189">
        <f t="shared" si="305"/>
        <v>0</v>
      </c>
      <c r="M305" s="191" t="s">
        <v>510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825</v>
      </c>
      <c r="B306" s="145">
        <f t="shared" si="3"/>
        <v>900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6">$G306/100*B306</f>
        <v>0</v>
      </c>
      <c r="I306" s="188">
        <f t="shared" si="306"/>
        <v>0</v>
      </c>
      <c r="J306" s="188">
        <f t="shared" si="306"/>
        <v>0</v>
      </c>
      <c r="K306" s="188">
        <f t="shared" si="306"/>
        <v>0</v>
      </c>
      <c r="L306" s="189">
        <f t="shared" si="306"/>
        <v>0</v>
      </c>
      <c r="M306" s="191" t="s">
        <v>538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826</v>
      </c>
      <c r="B307" s="145">
        <f t="shared" si="3"/>
        <v>121.6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7">$G307/100*B307</f>
        <v>0</v>
      </c>
      <c r="I307" s="188">
        <f t="shared" si="307"/>
        <v>0</v>
      </c>
      <c r="J307" s="188">
        <f t="shared" si="307"/>
        <v>0</v>
      </c>
      <c r="K307" s="188">
        <f t="shared" si="307"/>
        <v>0</v>
      </c>
      <c r="L307" s="189">
        <f t="shared" si="307"/>
        <v>0</v>
      </c>
      <c r="M307" s="191" t="s">
        <v>545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827</v>
      </c>
      <c r="B308" s="145">
        <f t="shared" si="3"/>
        <v>74.67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8">$G308/100*B308</f>
        <v>0</v>
      </c>
      <c r="I308" s="188">
        <f t="shared" si="308"/>
        <v>0</v>
      </c>
      <c r="J308" s="188">
        <f t="shared" si="308"/>
        <v>0</v>
      </c>
      <c r="K308" s="188">
        <f t="shared" si="308"/>
        <v>0</v>
      </c>
      <c r="L308" s="189">
        <f t="shared" si="308"/>
        <v>0</v>
      </c>
      <c r="M308" s="191" t="s">
        <v>524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828</v>
      </c>
      <c r="B309" s="145">
        <f t="shared" si="3"/>
        <v>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9">$G309/100*B309</f>
        <v>0</v>
      </c>
      <c r="I309" s="188">
        <f t="shared" si="309"/>
        <v>0</v>
      </c>
      <c r="J309" s="188">
        <f t="shared" si="309"/>
        <v>0</v>
      </c>
      <c r="K309" s="188">
        <f t="shared" si="309"/>
        <v>0</v>
      </c>
      <c r="L309" s="189">
        <f t="shared" si="309"/>
        <v>0</v>
      </c>
      <c r="M309" s="191" t="s">
        <v>581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829</v>
      </c>
      <c r="B310" s="145">
        <f t="shared" si="3"/>
        <v>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10">$G310/100*B310</f>
        <v>0</v>
      </c>
      <c r="I310" s="188">
        <f t="shared" si="310"/>
        <v>0</v>
      </c>
      <c r="J310" s="188">
        <f t="shared" si="310"/>
        <v>0</v>
      </c>
      <c r="K310" s="188">
        <f t="shared" si="310"/>
        <v>0</v>
      </c>
      <c r="L310" s="189">
        <f t="shared" si="310"/>
        <v>0</v>
      </c>
      <c r="M310" s="191" t="s">
        <v>581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830</v>
      </c>
      <c r="B311" s="145">
        <f t="shared" si="3"/>
        <v>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1">$G311/100*B311</f>
        <v>0</v>
      </c>
      <c r="I311" s="188">
        <f t="shared" si="311"/>
        <v>0</v>
      </c>
      <c r="J311" s="188">
        <f t="shared" si="311"/>
        <v>0</v>
      </c>
      <c r="K311" s="188">
        <f t="shared" si="311"/>
        <v>0</v>
      </c>
      <c r="L311" s="189">
        <f t="shared" si="311"/>
        <v>0</v>
      </c>
      <c r="M311" s="191" t="s">
        <v>581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831</v>
      </c>
      <c r="B312" s="145">
        <f t="shared" si="3"/>
        <v>201.9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2">$G312/100*B312</f>
        <v>0</v>
      </c>
      <c r="I312" s="188">
        <f t="shared" si="312"/>
        <v>0</v>
      </c>
      <c r="J312" s="188">
        <f t="shared" si="312"/>
        <v>0</v>
      </c>
      <c r="K312" s="188">
        <f t="shared" si="312"/>
        <v>0</v>
      </c>
      <c r="L312" s="189">
        <f t="shared" si="312"/>
        <v>0</v>
      </c>
      <c r="M312" s="191" t="s">
        <v>545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832</v>
      </c>
      <c r="B313" s="145">
        <f t="shared" si="3"/>
        <v>27.33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3">$G313/100*B313</f>
        <v>0</v>
      </c>
      <c r="I313" s="188">
        <f t="shared" si="313"/>
        <v>0</v>
      </c>
      <c r="J313" s="188">
        <f t="shared" si="313"/>
        <v>0</v>
      </c>
      <c r="K313" s="188">
        <f t="shared" si="313"/>
        <v>0</v>
      </c>
      <c r="L313" s="189">
        <f t="shared" si="313"/>
        <v>0</v>
      </c>
      <c r="M313" s="191" t="s">
        <v>524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833</v>
      </c>
      <c r="B314" s="145">
        <f t="shared" si="3"/>
        <v>65.38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4">$G314/100*B314</f>
        <v>0</v>
      </c>
      <c r="I314" s="188">
        <f t="shared" si="314"/>
        <v>0</v>
      </c>
      <c r="J314" s="188">
        <f t="shared" si="314"/>
        <v>0</v>
      </c>
      <c r="K314" s="188">
        <f t="shared" si="314"/>
        <v>0</v>
      </c>
      <c r="L314" s="189">
        <f t="shared" si="314"/>
        <v>0</v>
      </c>
      <c r="M314" s="191" t="s">
        <v>508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834</v>
      </c>
      <c r="B315" s="145">
        <f t="shared" si="3"/>
        <v>223.74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5">$G315/100*B315</f>
        <v>0</v>
      </c>
      <c r="I315" s="188">
        <f t="shared" si="315"/>
        <v>0</v>
      </c>
      <c r="J315" s="188">
        <f t="shared" si="315"/>
        <v>0</v>
      </c>
      <c r="K315" s="188">
        <f t="shared" si="315"/>
        <v>0</v>
      </c>
      <c r="L315" s="189">
        <f t="shared" si="315"/>
        <v>0</v>
      </c>
      <c r="M315" s="191" t="s">
        <v>514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835</v>
      </c>
      <c r="B316" s="145">
        <f t="shared" si="3"/>
        <v>103.46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6">$G316/100*B316</f>
        <v>0</v>
      </c>
      <c r="I316" s="188">
        <f t="shared" si="316"/>
        <v>0</v>
      </c>
      <c r="J316" s="188">
        <f t="shared" si="316"/>
        <v>0</v>
      </c>
      <c r="K316" s="188">
        <f t="shared" si="316"/>
        <v>0</v>
      </c>
      <c r="L316" s="189">
        <f t="shared" si="316"/>
        <v>0</v>
      </c>
      <c r="M316" s="191" t="s">
        <v>527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836</v>
      </c>
      <c r="B317" s="145">
        <f t="shared" si="3"/>
        <v>329.57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7">$G317/100*B317</f>
        <v>0</v>
      </c>
      <c r="I317" s="188">
        <f t="shared" si="317"/>
        <v>0</v>
      </c>
      <c r="J317" s="188">
        <f t="shared" si="317"/>
        <v>0</v>
      </c>
      <c r="K317" s="188">
        <f t="shared" si="317"/>
        <v>0</v>
      </c>
      <c r="L317" s="189">
        <f t="shared" si="317"/>
        <v>0</v>
      </c>
      <c r="M317" s="191" t="s">
        <v>527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837</v>
      </c>
      <c r="B318" s="145">
        <f t="shared" si="3"/>
        <v>603.04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8">$G318/100*B318</f>
        <v>0</v>
      </c>
      <c r="I318" s="188">
        <f t="shared" si="318"/>
        <v>0</v>
      </c>
      <c r="J318" s="188">
        <f t="shared" si="318"/>
        <v>0</v>
      </c>
      <c r="K318" s="188">
        <f t="shared" si="318"/>
        <v>0</v>
      </c>
      <c r="L318" s="189">
        <f t="shared" si="318"/>
        <v>0</v>
      </c>
      <c r="M318" s="191" t="s">
        <v>596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838</v>
      </c>
      <c r="B319" s="145">
        <f t="shared" si="3"/>
        <v>900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9">$G319/100*B319</f>
        <v>0</v>
      </c>
      <c r="I319" s="188">
        <f t="shared" si="319"/>
        <v>0</v>
      </c>
      <c r="J319" s="188">
        <f t="shared" si="319"/>
        <v>0</v>
      </c>
      <c r="K319" s="188">
        <f t="shared" si="319"/>
        <v>0</v>
      </c>
      <c r="L319" s="189">
        <f t="shared" si="319"/>
        <v>0</v>
      </c>
      <c r="M319" s="191" t="s">
        <v>538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839</v>
      </c>
      <c r="B320" s="145">
        <f t="shared" si="3"/>
        <v>563.73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20">$G320/100*B320</f>
        <v>0</v>
      </c>
      <c r="I320" s="188">
        <f t="shared" si="320"/>
        <v>0</v>
      </c>
      <c r="J320" s="188">
        <f t="shared" si="320"/>
        <v>0</v>
      </c>
      <c r="K320" s="188">
        <f t="shared" si="320"/>
        <v>0</v>
      </c>
      <c r="L320" s="189">
        <f t="shared" si="320"/>
        <v>0</v>
      </c>
      <c r="M320" s="191" t="s">
        <v>596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840</v>
      </c>
      <c r="B321" s="145">
        <f t="shared" si="3"/>
        <v>51.73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1">$G321/100*B321</f>
        <v>0</v>
      </c>
      <c r="I321" s="188">
        <f t="shared" si="321"/>
        <v>0</v>
      </c>
      <c r="J321" s="188">
        <f t="shared" si="321"/>
        <v>0</v>
      </c>
      <c r="K321" s="188">
        <f t="shared" si="321"/>
        <v>0</v>
      </c>
      <c r="L321" s="189">
        <f t="shared" si="321"/>
        <v>0</v>
      </c>
      <c r="M321" s="191" t="s">
        <v>581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841</v>
      </c>
      <c r="B322" s="145">
        <f t="shared" si="3"/>
        <v>87.72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2">$G322/100*B322</f>
        <v>0</v>
      </c>
      <c r="I322" s="188">
        <f t="shared" si="322"/>
        <v>0</v>
      </c>
      <c r="J322" s="188">
        <f t="shared" si="322"/>
        <v>0</v>
      </c>
      <c r="K322" s="188">
        <f t="shared" si="322"/>
        <v>0</v>
      </c>
      <c r="L322" s="189">
        <f t="shared" si="322"/>
        <v>0</v>
      </c>
      <c r="M322" s="191" t="s">
        <v>581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842</v>
      </c>
      <c r="B323" s="145">
        <f t="shared" si="3"/>
        <v>66.91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3">$G323/100*B323</f>
        <v>0</v>
      </c>
      <c r="I323" s="188">
        <f t="shared" si="323"/>
        <v>0</v>
      </c>
      <c r="J323" s="188">
        <f t="shared" si="323"/>
        <v>0</v>
      </c>
      <c r="K323" s="188">
        <f t="shared" si="323"/>
        <v>0</v>
      </c>
      <c r="L323" s="189">
        <f t="shared" si="323"/>
        <v>0</v>
      </c>
      <c r="M323" s="191" t="s">
        <v>508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843</v>
      </c>
      <c r="B324" s="145">
        <f t="shared" si="3"/>
        <v>92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4">$G324/100*B324</f>
        <v>0</v>
      </c>
      <c r="I324" s="188">
        <f t="shared" si="324"/>
        <v>0</v>
      </c>
      <c r="J324" s="188">
        <f t="shared" si="324"/>
        <v>0</v>
      </c>
      <c r="K324" s="188">
        <f t="shared" si="324"/>
        <v>0</v>
      </c>
      <c r="L324" s="189">
        <f t="shared" si="324"/>
        <v>0</v>
      </c>
      <c r="M324" s="191" t="s">
        <v>545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844</v>
      </c>
      <c r="B325" s="145">
        <f t="shared" si="3"/>
        <v>93.7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5">$G325/100*B325</f>
        <v>0</v>
      </c>
      <c r="I325" s="188">
        <f t="shared" si="325"/>
        <v>0</v>
      </c>
      <c r="J325" s="188">
        <f t="shared" si="325"/>
        <v>0</v>
      </c>
      <c r="K325" s="188">
        <f t="shared" si="325"/>
        <v>0</v>
      </c>
      <c r="L325" s="189">
        <f t="shared" si="325"/>
        <v>0</v>
      </c>
      <c r="M325" s="191" t="s">
        <v>545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845</v>
      </c>
      <c r="B326" s="145">
        <f t="shared" si="3"/>
        <v>66.7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6">$G326/100*B326</f>
        <v>0</v>
      </c>
      <c r="I326" s="188">
        <f t="shared" si="326"/>
        <v>0</v>
      </c>
      <c r="J326" s="188">
        <f t="shared" si="326"/>
        <v>0</v>
      </c>
      <c r="K326" s="188">
        <f t="shared" si="326"/>
        <v>0</v>
      </c>
      <c r="L326" s="189">
        <f t="shared" si="326"/>
        <v>0</v>
      </c>
      <c r="M326" s="191" t="s">
        <v>545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846</v>
      </c>
      <c r="B327" s="145">
        <f t="shared" si="3"/>
        <v>341.27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7">$G327/100*B327</f>
        <v>0</v>
      </c>
      <c r="I327" s="188">
        <f t="shared" si="327"/>
        <v>0</v>
      </c>
      <c r="J327" s="188">
        <f t="shared" si="327"/>
        <v>0</v>
      </c>
      <c r="K327" s="188">
        <f t="shared" si="327"/>
        <v>0</v>
      </c>
      <c r="L327" s="189">
        <f t="shared" si="327"/>
        <v>0</v>
      </c>
      <c r="M327" s="191" t="s">
        <v>527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847</v>
      </c>
      <c r="B328" s="145">
        <f t="shared" si="3"/>
        <v>424.14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8">$G328/100*B328</f>
        <v>0</v>
      </c>
      <c r="I328" s="188">
        <f t="shared" si="328"/>
        <v>0</v>
      </c>
      <c r="J328" s="188">
        <f t="shared" si="328"/>
        <v>0</v>
      </c>
      <c r="K328" s="188">
        <f t="shared" si="328"/>
        <v>0</v>
      </c>
      <c r="L328" s="189">
        <f t="shared" si="328"/>
        <v>0</v>
      </c>
      <c r="M328" s="191" t="s">
        <v>518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848</v>
      </c>
      <c r="B329" s="145">
        <f t="shared" si="3"/>
        <v>318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9">$G329/100*B329</f>
        <v>0</v>
      </c>
      <c r="I329" s="188">
        <f t="shared" si="329"/>
        <v>0</v>
      </c>
      <c r="J329" s="188">
        <f t="shared" si="329"/>
        <v>0</v>
      </c>
      <c r="K329" s="188">
        <f t="shared" si="329"/>
        <v>0</v>
      </c>
      <c r="L329" s="189">
        <f t="shared" si="329"/>
        <v>0</v>
      </c>
      <c r="M329" s="191" t="s">
        <v>581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849</v>
      </c>
      <c r="B330" s="145">
        <f t="shared" si="3"/>
        <v>900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30">$G330/100*B330</f>
        <v>0</v>
      </c>
      <c r="I330" s="188">
        <f t="shared" si="330"/>
        <v>0</v>
      </c>
      <c r="J330" s="188">
        <f t="shared" si="330"/>
        <v>0</v>
      </c>
      <c r="K330" s="188">
        <f t="shared" si="330"/>
        <v>0</v>
      </c>
      <c r="L330" s="189">
        <f t="shared" si="330"/>
        <v>0</v>
      </c>
      <c r="M330" s="191" t="s">
        <v>538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850</v>
      </c>
      <c r="B331" s="145">
        <f t="shared" si="3"/>
        <v>51.83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1">$G331/100*B331</f>
        <v>0</v>
      </c>
      <c r="I331" s="188">
        <f t="shared" si="331"/>
        <v>0</v>
      </c>
      <c r="J331" s="188">
        <f t="shared" si="331"/>
        <v>0</v>
      </c>
      <c r="K331" s="188">
        <f t="shared" si="331"/>
        <v>0</v>
      </c>
      <c r="L331" s="189">
        <f t="shared" si="331"/>
        <v>0</v>
      </c>
      <c r="M331" s="191" t="s">
        <v>524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851</v>
      </c>
      <c r="B332" s="145">
        <f t="shared" si="3"/>
        <v>406.61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2">$G332/100*B332</f>
        <v>0</v>
      </c>
      <c r="I332" s="188">
        <f t="shared" si="332"/>
        <v>0</v>
      </c>
      <c r="J332" s="188">
        <f t="shared" si="332"/>
        <v>0</v>
      </c>
      <c r="K332" s="188">
        <f t="shared" si="332"/>
        <v>0</v>
      </c>
      <c r="L332" s="189">
        <f t="shared" si="332"/>
        <v>0</v>
      </c>
      <c r="M332" s="191" t="s">
        <v>518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852</v>
      </c>
      <c r="B333" s="145">
        <f t="shared" si="3"/>
        <v>51.63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3">$G333/100*B333</f>
        <v>0</v>
      </c>
      <c r="I333" s="188">
        <f t="shared" si="333"/>
        <v>0</v>
      </c>
      <c r="J333" s="188">
        <f t="shared" si="333"/>
        <v>0</v>
      </c>
      <c r="K333" s="188">
        <f t="shared" si="333"/>
        <v>0</v>
      </c>
      <c r="L333" s="189">
        <f t="shared" si="333"/>
        <v>0</v>
      </c>
      <c r="M333" s="191" t="s">
        <v>518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853</v>
      </c>
      <c r="B334" s="145">
        <f t="shared" si="3"/>
        <v>357.26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4">$G334/100*B334</f>
        <v>0</v>
      </c>
      <c r="I334" s="188">
        <f t="shared" si="334"/>
        <v>0</v>
      </c>
      <c r="J334" s="188">
        <f t="shared" si="334"/>
        <v>0</v>
      </c>
      <c r="K334" s="188">
        <f t="shared" si="334"/>
        <v>0</v>
      </c>
      <c r="L334" s="189">
        <f t="shared" si="334"/>
        <v>0</v>
      </c>
      <c r="M334" s="191" t="s">
        <v>527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854</v>
      </c>
      <c r="B335" s="145">
        <f t="shared" si="3"/>
        <v>20.66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5">$G335/100*B335</f>
        <v>0</v>
      </c>
      <c r="I335" s="188">
        <f t="shared" si="335"/>
        <v>0</v>
      </c>
      <c r="J335" s="188">
        <f t="shared" si="335"/>
        <v>0</v>
      </c>
      <c r="K335" s="188">
        <f t="shared" si="335"/>
        <v>0</v>
      </c>
      <c r="L335" s="189">
        <f t="shared" si="335"/>
        <v>0</v>
      </c>
      <c r="M335" s="191" t="s">
        <v>524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855</v>
      </c>
      <c r="B336" s="145">
        <f t="shared" si="3"/>
        <v>36.56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6">$G336/100*B336</f>
        <v>0</v>
      </c>
      <c r="I336" s="188">
        <f t="shared" si="336"/>
        <v>0</v>
      </c>
      <c r="J336" s="188">
        <f t="shared" si="336"/>
        <v>0</v>
      </c>
      <c r="K336" s="188">
        <f t="shared" si="336"/>
        <v>0</v>
      </c>
      <c r="L336" s="189">
        <f t="shared" si="336"/>
        <v>0</v>
      </c>
      <c r="M336" s="191" t="s">
        <v>514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856</v>
      </c>
      <c r="B337" s="145">
        <f t="shared" si="3"/>
        <v>38.81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7">$G337/100*B337</f>
        <v>0</v>
      </c>
      <c r="I337" s="188">
        <f t="shared" si="337"/>
        <v>0</v>
      </c>
      <c r="J337" s="188">
        <f t="shared" si="337"/>
        <v>0</v>
      </c>
      <c r="K337" s="188">
        <f t="shared" si="337"/>
        <v>0</v>
      </c>
      <c r="L337" s="189">
        <f t="shared" si="337"/>
        <v>0</v>
      </c>
      <c r="M337" s="191" t="s">
        <v>524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857</v>
      </c>
      <c r="B338" s="145">
        <f t="shared" si="3"/>
        <v>42.73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8">$G338/100*B338</f>
        <v>0</v>
      </c>
      <c r="I338" s="188">
        <f t="shared" si="338"/>
        <v>0</v>
      </c>
      <c r="J338" s="188">
        <f t="shared" si="338"/>
        <v>0</v>
      </c>
      <c r="K338" s="188">
        <f t="shared" si="338"/>
        <v>0</v>
      </c>
      <c r="L338" s="189">
        <f t="shared" si="338"/>
        <v>0</v>
      </c>
      <c r="M338" s="191" t="s">
        <v>524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858</v>
      </c>
      <c r="B339" s="145">
        <f t="shared" si="3"/>
        <v>76.99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9">$G339/100*B339</f>
        <v>0</v>
      </c>
      <c r="I339" s="188">
        <f t="shared" si="339"/>
        <v>0</v>
      </c>
      <c r="J339" s="188">
        <f t="shared" si="339"/>
        <v>0</v>
      </c>
      <c r="K339" s="188">
        <f t="shared" si="339"/>
        <v>0</v>
      </c>
      <c r="L339" s="189">
        <f t="shared" si="339"/>
        <v>0</v>
      </c>
      <c r="M339" s="191" t="s">
        <v>524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859</v>
      </c>
      <c r="B340" s="145">
        <f t="shared" si="3"/>
        <v>46.43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40">$G340/100*B340</f>
        <v>0</v>
      </c>
      <c r="I340" s="188">
        <f t="shared" si="340"/>
        <v>0</v>
      </c>
      <c r="J340" s="188">
        <f t="shared" si="340"/>
        <v>0</v>
      </c>
      <c r="K340" s="188">
        <f t="shared" si="340"/>
        <v>0</v>
      </c>
      <c r="L340" s="189">
        <f t="shared" si="340"/>
        <v>0</v>
      </c>
      <c r="M340" s="191" t="s">
        <v>524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860</v>
      </c>
      <c r="B341" s="145">
        <f t="shared" si="3"/>
        <v>34.71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1">$G341/100*B341</f>
        <v>0</v>
      </c>
      <c r="I341" s="188">
        <f t="shared" si="341"/>
        <v>0</v>
      </c>
      <c r="J341" s="188">
        <f t="shared" si="341"/>
        <v>0</v>
      </c>
      <c r="K341" s="188">
        <f t="shared" si="341"/>
        <v>0</v>
      </c>
      <c r="L341" s="189">
        <f t="shared" si="341"/>
        <v>0</v>
      </c>
      <c r="M341" s="191" t="s">
        <v>524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861</v>
      </c>
      <c r="B342" s="145">
        <f t="shared" si="3"/>
        <v>15.57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2">$G342/100*B342</f>
        <v>0</v>
      </c>
      <c r="I342" s="188">
        <f t="shared" si="342"/>
        <v>0</v>
      </c>
      <c r="J342" s="188">
        <f t="shared" si="342"/>
        <v>0</v>
      </c>
      <c r="K342" s="188">
        <f t="shared" si="342"/>
        <v>0</v>
      </c>
      <c r="L342" s="189">
        <f t="shared" si="342"/>
        <v>0</v>
      </c>
      <c r="M342" s="191" t="s">
        <v>524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862</v>
      </c>
      <c r="B343" s="145">
        <f t="shared" si="3"/>
        <v>87.09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3">$G343/100*B343</f>
        <v>0</v>
      </c>
      <c r="I343" s="188">
        <f t="shared" si="343"/>
        <v>0</v>
      </c>
      <c r="J343" s="188">
        <f t="shared" si="343"/>
        <v>0</v>
      </c>
      <c r="K343" s="188">
        <f t="shared" si="343"/>
        <v>0</v>
      </c>
      <c r="L343" s="189">
        <f t="shared" si="343"/>
        <v>0</v>
      </c>
      <c r="M343" s="191" t="s">
        <v>508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863</v>
      </c>
      <c r="B344" s="145">
        <f t="shared" si="3"/>
        <v>179.4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4">$G344/100*B344</f>
        <v>0</v>
      </c>
      <c r="I344" s="188">
        <f t="shared" si="344"/>
        <v>0</v>
      </c>
      <c r="J344" s="188">
        <f t="shared" si="344"/>
        <v>0</v>
      </c>
      <c r="K344" s="188">
        <f t="shared" si="344"/>
        <v>0</v>
      </c>
      <c r="L344" s="189">
        <f t="shared" si="344"/>
        <v>0</v>
      </c>
      <c r="M344" s="191" t="s">
        <v>516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864</v>
      </c>
      <c r="B345" s="145">
        <f t="shared" si="3"/>
        <v>382.99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5">$G345/100*B345</f>
        <v>0</v>
      </c>
      <c r="I345" s="188">
        <f t="shared" si="345"/>
        <v>0</v>
      </c>
      <c r="J345" s="188">
        <f t="shared" si="345"/>
        <v>0</v>
      </c>
      <c r="K345" s="188">
        <f t="shared" si="345"/>
        <v>0</v>
      </c>
      <c r="L345" s="189">
        <f t="shared" si="345"/>
        <v>0</v>
      </c>
      <c r="M345" s="191" t="s">
        <v>516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865</v>
      </c>
      <c r="B346" s="145">
        <f t="shared" si="3"/>
        <v>389.61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6">$G346/100*B346</f>
        <v>0</v>
      </c>
      <c r="I346" s="188">
        <f t="shared" si="346"/>
        <v>0</v>
      </c>
      <c r="J346" s="188">
        <f t="shared" si="346"/>
        <v>0</v>
      </c>
      <c r="K346" s="188">
        <f t="shared" si="346"/>
        <v>0</v>
      </c>
      <c r="L346" s="189">
        <f t="shared" si="346"/>
        <v>0</v>
      </c>
      <c r="M346" s="191" t="s">
        <v>516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866</v>
      </c>
      <c r="B347" s="145">
        <f t="shared" si="3"/>
        <v>634.25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7">$G347/100*B347</f>
        <v>0</v>
      </c>
      <c r="I347" s="188">
        <f t="shared" si="347"/>
        <v>0</v>
      </c>
      <c r="J347" s="188">
        <f t="shared" si="347"/>
        <v>0</v>
      </c>
      <c r="K347" s="188">
        <f t="shared" si="347"/>
        <v>0</v>
      </c>
      <c r="L347" s="189">
        <f t="shared" si="347"/>
        <v>0</v>
      </c>
      <c r="M347" s="191" t="s">
        <v>596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867</v>
      </c>
      <c r="B348" s="145">
        <f t="shared" si="3"/>
        <v>900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8">$G348/100*B348</f>
        <v>0</v>
      </c>
      <c r="I348" s="188">
        <f t="shared" si="348"/>
        <v>0</v>
      </c>
      <c r="J348" s="188">
        <f t="shared" si="348"/>
        <v>0</v>
      </c>
      <c r="K348" s="188">
        <f t="shared" si="348"/>
        <v>0</v>
      </c>
      <c r="L348" s="189">
        <f t="shared" si="348"/>
        <v>0</v>
      </c>
      <c r="M348" s="191" t="s">
        <v>538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868</v>
      </c>
      <c r="B349" s="145">
        <f t="shared" si="3"/>
        <v>598.96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9">$G349/100*B349</f>
        <v>0</v>
      </c>
      <c r="I349" s="188">
        <f t="shared" si="349"/>
        <v>0</v>
      </c>
      <c r="J349" s="188">
        <f t="shared" si="349"/>
        <v>0</v>
      </c>
      <c r="K349" s="188">
        <f t="shared" si="349"/>
        <v>0</v>
      </c>
      <c r="L349" s="189">
        <f t="shared" si="349"/>
        <v>0</v>
      </c>
      <c r="M349" s="191" t="s">
        <v>596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869</v>
      </c>
      <c r="B350" s="145">
        <f t="shared" si="3"/>
        <v>350.5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50">$G350/100*B350</f>
        <v>0</v>
      </c>
      <c r="I350" s="188">
        <f t="shared" si="350"/>
        <v>0</v>
      </c>
      <c r="J350" s="188">
        <f t="shared" si="350"/>
        <v>0</v>
      </c>
      <c r="K350" s="188">
        <f t="shared" si="350"/>
        <v>0</v>
      </c>
      <c r="L350" s="189">
        <f t="shared" si="350"/>
        <v>0</v>
      </c>
      <c r="M350" s="191" t="s">
        <v>527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870</v>
      </c>
      <c r="B351" s="145">
        <f t="shared" si="3"/>
        <v>17.19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1">$G351/100*B351</f>
        <v>0</v>
      </c>
      <c r="I351" s="188">
        <f t="shared" si="351"/>
        <v>0</v>
      </c>
      <c r="J351" s="188">
        <f t="shared" si="351"/>
        <v>0</v>
      </c>
      <c r="K351" s="188">
        <f t="shared" si="351"/>
        <v>0</v>
      </c>
      <c r="L351" s="189">
        <f t="shared" si="351"/>
        <v>0</v>
      </c>
      <c r="M351" s="191" t="s">
        <v>524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871</v>
      </c>
      <c r="B352" s="145">
        <f t="shared" si="3"/>
        <v>139.1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2">$G352/100*B352</f>
        <v>0</v>
      </c>
      <c r="I352" s="188">
        <f t="shared" si="352"/>
        <v>0</v>
      </c>
      <c r="J352" s="188">
        <f t="shared" si="352"/>
        <v>0</v>
      </c>
      <c r="K352" s="188">
        <f t="shared" si="352"/>
        <v>0</v>
      </c>
      <c r="L352" s="189">
        <f t="shared" si="352"/>
        <v>0</v>
      </c>
      <c r="M352" s="191" t="s">
        <v>545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872</v>
      </c>
      <c r="B353" s="145">
        <f t="shared" si="3"/>
        <v>597.71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3">$G353/100*B353</f>
        <v>0</v>
      </c>
      <c r="I353" s="188">
        <f t="shared" si="353"/>
        <v>0</v>
      </c>
      <c r="J353" s="188">
        <f t="shared" si="353"/>
        <v>0</v>
      </c>
      <c r="K353" s="188">
        <f t="shared" si="353"/>
        <v>0</v>
      </c>
      <c r="L353" s="189">
        <f t="shared" si="353"/>
        <v>0</v>
      </c>
      <c r="M353" s="191" t="s">
        <v>596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873</v>
      </c>
      <c r="B354" s="145">
        <f t="shared" si="3"/>
        <v>23.14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4">$G354/100*B354</f>
        <v>0</v>
      </c>
      <c r="I354" s="188">
        <f t="shared" si="354"/>
        <v>0</v>
      </c>
      <c r="J354" s="188">
        <f t="shared" si="354"/>
        <v>0</v>
      </c>
      <c r="K354" s="188">
        <f t="shared" si="354"/>
        <v>0</v>
      </c>
      <c r="L354" s="189">
        <f t="shared" si="354"/>
        <v>0</v>
      </c>
      <c r="M354" s="191" t="s">
        <v>524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874</v>
      </c>
      <c r="B355" s="145">
        <f t="shared" si="3"/>
        <v>61.62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5">$G355/100*B355</f>
        <v>0</v>
      </c>
      <c r="I355" s="188">
        <f t="shared" si="355"/>
        <v>0</v>
      </c>
      <c r="J355" s="188">
        <f t="shared" si="355"/>
        <v>0</v>
      </c>
      <c r="K355" s="188">
        <f t="shared" si="355"/>
        <v>0</v>
      </c>
      <c r="L355" s="189">
        <f t="shared" si="355"/>
        <v>0</v>
      </c>
      <c r="M355" s="191" t="s">
        <v>581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875</v>
      </c>
      <c r="B356" s="145">
        <f t="shared" si="3"/>
        <v>50.75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6">$G356/100*B356</f>
        <v>0</v>
      </c>
      <c r="I356" s="188">
        <f t="shared" si="356"/>
        <v>0</v>
      </c>
      <c r="J356" s="188">
        <f t="shared" si="356"/>
        <v>0</v>
      </c>
      <c r="K356" s="188">
        <f t="shared" si="356"/>
        <v>0</v>
      </c>
      <c r="L356" s="189">
        <f t="shared" si="356"/>
        <v>0</v>
      </c>
      <c r="M356" s="191" t="s">
        <v>510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876</v>
      </c>
      <c r="B357" s="145">
        <f t="shared" si="3"/>
        <v>69.67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7">$G357/100*B357</f>
        <v>0</v>
      </c>
      <c r="I357" s="188">
        <f t="shared" si="357"/>
        <v>0</v>
      </c>
      <c r="J357" s="188">
        <f t="shared" si="357"/>
        <v>0</v>
      </c>
      <c r="K357" s="188">
        <f t="shared" si="357"/>
        <v>0</v>
      </c>
      <c r="L357" s="189">
        <f t="shared" si="357"/>
        <v>0</v>
      </c>
      <c r="M357" s="191" t="s">
        <v>533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877</v>
      </c>
      <c r="B358" s="145">
        <f t="shared" si="3"/>
        <v>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8">$G358/100*B358</f>
        <v>0</v>
      </c>
      <c r="I358" s="188">
        <f t="shared" si="358"/>
        <v>0</v>
      </c>
      <c r="J358" s="188">
        <f t="shared" si="358"/>
        <v>0</v>
      </c>
      <c r="K358" s="188">
        <f t="shared" si="358"/>
        <v>0</v>
      </c>
      <c r="L358" s="189">
        <f t="shared" si="358"/>
        <v>0</v>
      </c>
      <c r="M358" s="191" t="s">
        <v>520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878</v>
      </c>
      <c r="B359" s="145">
        <f t="shared" si="3"/>
        <v>297.25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9">$G359/100*B359</f>
        <v>0</v>
      </c>
      <c r="I359" s="188">
        <f t="shared" si="359"/>
        <v>0</v>
      </c>
      <c r="J359" s="188">
        <f t="shared" si="359"/>
        <v>0</v>
      </c>
      <c r="K359" s="188">
        <f t="shared" si="359"/>
        <v>0</v>
      </c>
      <c r="L359" s="189">
        <f t="shared" si="359"/>
        <v>0</v>
      </c>
      <c r="M359" s="191" t="s">
        <v>520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879</v>
      </c>
      <c r="B360" s="145">
        <f t="shared" si="3"/>
        <v>0.78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60">$G360/100*B360</f>
        <v>0</v>
      </c>
      <c r="I360" s="188">
        <f t="shared" si="360"/>
        <v>0</v>
      </c>
      <c r="J360" s="188">
        <f t="shared" si="360"/>
        <v>0</v>
      </c>
      <c r="K360" s="188">
        <f t="shared" si="360"/>
        <v>0</v>
      </c>
      <c r="L360" s="189">
        <f t="shared" si="360"/>
        <v>0</v>
      </c>
      <c r="M360" s="191" t="s">
        <v>520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880</v>
      </c>
      <c r="B361" s="145">
        <f t="shared" si="3"/>
        <v>319.9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1">$G361/100*B361</f>
        <v>0</v>
      </c>
      <c r="I361" s="188">
        <f t="shared" si="361"/>
        <v>0</v>
      </c>
      <c r="J361" s="188">
        <f t="shared" si="361"/>
        <v>0</v>
      </c>
      <c r="K361" s="188">
        <f t="shared" si="361"/>
        <v>0</v>
      </c>
      <c r="L361" s="189">
        <f t="shared" si="361"/>
        <v>0</v>
      </c>
      <c r="M361" s="191" t="s">
        <v>520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881</v>
      </c>
      <c r="B362" s="145">
        <f t="shared" si="3"/>
        <v>283.7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2">$G362/100*B362</f>
        <v>0</v>
      </c>
      <c r="I362" s="188">
        <f t="shared" si="362"/>
        <v>0</v>
      </c>
      <c r="J362" s="188">
        <f t="shared" si="362"/>
        <v>0</v>
      </c>
      <c r="K362" s="188">
        <f t="shared" si="362"/>
        <v>0</v>
      </c>
      <c r="L362" s="189">
        <f t="shared" si="362"/>
        <v>0</v>
      </c>
      <c r="M362" s="191" t="s">
        <v>520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882</v>
      </c>
      <c r="B363" s="145">
        <f t="shared" si="3"/>
        <v>328.69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3">$G363/100*B363</f>
        <v>0</v>
      </c>
      <c r="I363" s="188">
        <f t="shared" si="363"/>
        <v>0</v>
      </c>
      <c r="J363" s="188">
        <f t="shared" si="363"/>
        <v>0</v>
      </c>
      <c r="K363" s="188">
        <f t="shared" si="363"/>
        <v>0</v>
      </c>
      <c r="L363" s="189">
        <f t="shared" si="363"/>
        <v>0</v>
      </c>
      <c r="M363" s="191" t="s">
        <v>527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883</v>
      </c>
      <c r="B364" s="145">
        <f t="shared" si="3"/>
        <v>241.92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4">$G364/100*B364</f>
        <v>0</v>
      </c>
      <c r="I364" s="188">
        <f t="shared" si="364"/>
        <v>0</v>
      </c>
      <c r="J364" s="188">
        <f t="shared" si="364"/>
        <v>0</v>
      </c>
      <c r="K364" s="188">
        <f t="shared" si="364"/>
        <v>0</v>
      </c>
      <c r="L364" s="189">
        <f t="shared" si="364"/>
        <v>0</v>
      </c>
      <c r="M364" s="191" t="s">
        <v>581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884</v>
      </c>
      <c r="B365" s="145">
        <f t="shared" si="3"/>
        <v>207.86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5">$G365/100*B365</f>
        <v>0</v>
      </c>
      <c r="I365" s="188">
        <f t="shared" si="365"/>
        <v>0</v>
      </c>
      <c r="J365" s="188">
        <f t="shared" si="365"/>
        <v>0</v>
      </c>
      <c r="K365" s="188">
        <f t="shared" si="365"/>
        <v>0</v>
      </c>
      <c r="L365" s="189">
        <f t="shared" si="365"/>
        <v>0</v>
      </c>
      <c r="M365" s="191" t="s">
        <v>518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885</v>
      </c>
      <c r="B366" s="145">
        <f t="shared" si="3"/>
        <v>95.7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6">$G366/100*B366</f>
        <v>0</v>
      </c>
      <c r="I366" s="188">
        <f t="shared" si="366"/>
        <v>0</v>
      </c>
      <c r="J366" s="188">
        <f t="shared" si="366"/>
        <v>0</v>
      </c>
      <c r="K366" s="188">
        <f t="shared" si="366"/>
        <v>0</v>
      </c>
      <c r="L366" s="189">
        <f t="shared" si="366"/>
        <v>0</v>
      </c>
      <c r="M366" s="191" t="s">
        <v>545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886</v>
      </c>
      <c r="B367" s="145">
        <f t="shared" si="3"/>
        <v>478.5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7">$G367/100*B367</f>
        <v>0</v>
      </c>
      <c r="I367" s="188">
        <f t="shared" si="367"/>
        <v>0</v>
      </c>
      <c r="J367" s="188">
        <f t="shared" si="367"/>
        <v>0</v>
      </c>
      <c r="K367" s="188">
        <f t="shared" si="367"/>
        <v>0</v>
      </c>
      <c r="L367" s="189">
        <f t="shared" si="367"/>
        <v>0</v>
      </c>
      <c r="M367" s="191" t="s">
        <v>518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887</v>
      </c>
      <c r="B368" s="145">
        <f t="shared" si="3"/>
        <v>125.08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8">$G368/100*B368</f>
        <v>0</v>
      </c>
      <c r="I368" s="188">
        <f t="shared" si="368"/>
        <v>0</v>
      </c>
      <c r="J368" s="188">
        <f t="shared" si="368"/>
        <v>0</v>
      </c>
      <c r="K368" s="188">
        <f t="shared" si="368"/>
        <v>0</v>
      </c>
      <c r="L368" s="189">
        <f t="shared" si="368"/>
        <v>0</v>
      </c>
      <c r="M368" s="191" t="s">
        <v>518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888</v>
      </c>
      <c r="B369" s="145">
        <f t="shared" si="3"/>
        <v>155.62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9">$G369/100*B369</f>
        <v>0</v>
      </c>
      <c r="I369" s="188">
        <f t="shared" si="369"/>
        <v>0</v>
      </c>
      <c r="J369" s="188">
        <f t="shared" si="369"/>
        <v>0</v>
      </c>
      <c r="K369" s="188">
        <f t="shared" si="369"/>
        <v>0</v>
      </c>
      <c r="L369" s="189">
        <f t="shared" si="369"/>
        <v>0</v>
      </c>
      <c r="M369" s="191" t="s">
        <v>518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889</v>
      </c>
      <c r="B370" s="145">
        <f t="shared" si="3"/>
        <v>15.93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70">$G370/100*B370</f>
        <v>0</v>
      </c>
      <c r="I370" s="188">
        <f t="shared" si="370"/>
        <v>0</v>
      </c>
      <c r="J370" s="188">
        <f t="shared" si="370"/>
        <v>0</v>
      </c>
      <c r="K370" s="188">
        <f t="shared" si="370"/>
        <v>0</v>
      </c>
      <c r="L370" s="189">
        <f t="shared" si="370"/>
        <v>0</v>
      </c>
      <c r="M370" s="191" t="s">
        <v>524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890</v>
      </c>
      <c r="B371" s="145">
        <f t="shared" si="3"/>
        <v>253.05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1">$G371/100*B371</f>
        <v>0</v>
      </c>
      <c r="I371" s="188">
        <f t="shared" si="371"/>
        <v>0</v>
      </c>
      <c r="J371" s="188">
        <f t="shared" si="371"/>
        <v>0</v>
      </c>
      <c r="K371" s="188">
        <f t="shared" si="371"/>
        <v>0</v>
      </c>
      <c r="L371" s="189">
        <f t="shared" si="371"/>
        <v>0</v>
      </c>
      <c r="M371" s="191" t="s">
        <v>524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891</v>
      </c>
      <c r="B372" s="145">
        <f t="shared" si="3"/>
        <v>113.5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2">$G372/100*B372</f>
        <v>0</v>
      </c>
      <c r="I372" s="188">
        <f t="shared" si="372"/>
        <v>0</v>
      </c>
      <c r="J372" s="188">
        <f t="shared" si="372"/>
        <v>0</v>
      </c>
      <c r="K372" s="188">
        <f t="shared" si="372"/>
        <v>0</v>
      </c>
      <c r="L372" s="189">
        <f t="shared" si="372"/>
        <v>0</v>
      </c>
      <c r="M372" s="191" t="s">
        <v>545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892</v>
      </c>
      <c r="B373" s="145">
        <f t="shared" si="3"/>
        <v>102.1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3">$G373/100*B373</f>
        <v>0</v>
      </c>
      <c r="I373" s="188">
        <f t="shared" si="373"/>
        <v>0</v>
      </c>
      <c r="J373" s="188">
        <f t="shared" si="373"/>
        <v>0</v>
      </c>
      <c r="K373" s="188">
        <f t="shared" si="373"/>
        <v>0</v>
      </c>
      <c r="L373" s="189">
        <f t="shared" si="373"/>
        <v>0</v>
      </c>
      <c r="M373" s="191" t="s">
        <v>545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893</v>
      </c>
      <c r="B374" s="145">
        <f t="shared" si="3"/>
        <v>129.9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4">$G374/100*B374</f>
        <v>0</v>
      </c>
      <c r="I374" s="188">
        <f t="shared" si="374"/>
        <v>0</v>
      </c>
      <c r="J374" s="188">
        <f t="shared" si="374"/>
        <v>0</v>
      </c>
      <c r="K374" s="188">
        <f t="shared" si="374"/>
        <v>0</v>
      </c>
      <c r="L374" s="189">
        <f t="shared" si="374"/>
        <v>0</v>
      </c>
      <c r="M374" s="191" t="s">
        <v>598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894</v>
      </c>
      <c r="B375" s="145">
        <f t="shared" si="3"/>
        <v>23.91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5">$G375/100*B375</f>
        <v>0</v>
      </c>
      <c r="I375" s="188">
        <f t="shared" si="375"/>
        <v>0</v>
      </c>
      <c r="J375" s="188">
        <f t="shared" si="375"/>
        <v>0</v>
      </c>
      <c r="K375" s="188">
        <f t="shared" si="375"/>
        <v>0</v>
      </c>
      <c r="L375" s="189">
        <f t="shared" si="375"/>
        <v>0</v>
      </c>
      <c r="M375" s="191" t="s">
        <v>524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895</v>
      </c>
      <c r="B376" s="145">
        <f t="shared" si="3"/>
        <v>22.44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6">$G376/100*B376</f>
        <v>0</v>
      </c>
      <c r="I376" s="188">
        <f t="shared" si="376"/>
        <v>0</v>
      </c>
      <c r="J376" s="188">
        <f t="shared" si="376"/>
        <v>0</v>
      </c>
      <c r="K376" s="188">
        <f t="shared" si="376"/>
        <v>0</v>
      </c>
      <c r="L376" s="189">
        <f t="shared" si="376"/>
        <v>0</v>
      </c>
      <c r="M376" s="191" t="s">
        <v>524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896</v>
      </c>
      <c r="B377" s="145">
        <f t="shared" si="3"/>
        <v>32.31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7">$G377/100*B377</f>
        <v>0</v>
      </c>
      <c r="I377" s="188">
        <f t="shared" si="377"/>
        <v>0</v>
      </c>
      <c r="J377" s="188">
        <f t="shared" si="377"/>
        <v>0</v>
      </c>
      <c r="K377" s="188">
        <f t="shared" si="377"/>
        <v>0</v>
      </c>
      <c r="L377" s="189">
        <f t="shared" si="377"/>
        <v>0</v>
      </c>
      <c r="M377" s="191" t="s">
        <v>581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897</v>
      </c>
      <c r="B378" s="145">
        <f t="shared" si="3"/>
        <v>138.8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8">$G378/100*B378</f>
        <v>0</v>
      </c>
      <c r="I378" s="188">
        <f t="shared" si="378"/>
        <v>0</v>
      </c>
      <c r="J378" s="188">
        <f t="shared" si="378"/>
        <v>0</v>
      </c>
      <c r="K378" s="188">
        <f t="shared" si="378"/>
        <v>0</v>
      </c>
      <c r="L378" s="189">
        <f t="shared" si="378"/>
        <v>0</v>
      </c>
      <c r="M378" s="191" t="s">
        <v>547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898</v>
      </c>
      <c r="B379" s="145">
        <f t="shared" si="3"/>
        <v>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9">$G379/100*B379</f>
        <v>0</v>
      </c>
      <c r="I379" s="188">
        <f t="shared" si="379"/>
        <v>0</v>
      </c>
      <c r="J379" s="188">
        <f t="shared" si="379"/>
        <v>0</v>
      </c>
      <c r="K379" s="188">
        <f t="shared" si="379"/>
        <v>0</v>
      </c>
      <c r="L379" s="189">
        <f t="shared" si="379"/>
        <v>0</v>
      </c>
      <c r="M379" s="191" t="s">
        <v>581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899</v>
      </c>
      <c r="B380" s="145">
        <f t="shared" si="3"/>
        <v>68.3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80">$G380/100*B380</f>
        <v>0</v>
      </c>
      <c r="I380" s="188">
        <f t="shared" si="380"/>
        <v>0</v>
      </c>
      <c r="J380" s="188">
        <f t="shared" si="380"/>
        <v>0</v>
      </c>
      <c r="K380" s="188">
        <f t="shared" si="380"/>
        <v>0</v>
      </c>
      <c r="L380" s="189">
        <f t="shared" si="380"/>
        <v>0</v>
      </c>
      <c r="M380" s="191" t="s">
        <v>581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900</v>
      </c>
      <c r="B381" s="145">
        <f t="shared" si="3"/>
        <v>17.17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1">$G381/100*B381</f>
        <v>0</v>
      </c>
      <c r="I381" s="188">
        <f t="shared" si="381"/>
        <v>0</v>
      </c>
      <c r="J381" s="188">
        <f t="shared" si="381"/>
        <v>0</v>
      </c>
      <c r="K381" s="188">
        <f t="shared" si="381"/>
        <v>0</v>
      </c>
      <c r="L381" s="189">
        <f t="shared" si="381"/>
        <v>0</v>
      </c>
      <c r="M381" s="191" t="s">
        <v>581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901</v>
      </c>
      <c r="B382" s="145">
        <f t="shared" si="3"/>
        <v>50.94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2">$G382/100*B382</f>
        <v>0</v>
      </c>
      <c r="I382" s="188">
        <f t="shared" si="382"/>
        <v>0</v>
      </c>
      <c r="J382" s="188">
        <f t="shared" si="382"/>
        <v>0</v>
      </c>
      <c r="K382" s="188">
        <f t="shared" si="382"/>
        <v>0</v>
      </c>
      <c r="L382" s="189">
        <f t="shared" si="382"/>
        <v>0</v>
      </c>
      <c r="M382" s="191" t="s">
        <v>514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902</v>
      </c>
      <c r="B383" s="145">
        <f t="shared" si="3"/>
        <v>674.9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3">$G383/100*B383</f>
        <v>0</v>
      </c>
      <c r="I383" s="188">
        <f t="shared" si="383"/>
        <v>0</v>
      </c>
      <c r="J383" s="188">
        <f t="shared" si="383"/>
        <v>0</v>
      </c>
      <c r="K383" s="188">
        <f t="shared" si="383"/>
        <v>0</v>
      </c>
      <c r="L383" s="189">
        <f t="shared" si="383"/>
        <v>0</v>
      </c>
      <c r="M383" s="191" t="s">
        <v>512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903</v>
      </c>
      <c r="B384" s="145">
        <f t="shared" si="3"/>
        <v>85.83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4">$G384/100*B384</f>
        <v>0</v>
      </c>
      <c r="I384" s="188">
        <f t="shared" si="384"/>
        <v>0</v>
      </c>
      <c r="J384" s="188">
        <f t="shared" si="384"/>
        <v>0</v>
      </c>
      <c r="K384" s="188">
        <f t="shared" si="384"/>
        <v>0</v>
      </c>
      <c r="L384" s="189">
        <f t="shared" si="384"/>
        <v>0</v>
      </c>
      <c r="M384" s="191" t="s">
        <v>581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904</v>
      </c>
      <c r="B385" s="145">
        <f t="shared" si="3"/>
        <v>13.22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5">$G385/100*B385</f>
        <v>0</v>
      </c>
      <c r="I385" s="188">
        <f t="shared" si="385"/>
        <v>0</v>
      </c>
      <c r="J385" s="188">
        <f t="shared" si="385"/>
        <v>0</v>
      </c>
      <c r="K385" s="188">
        <f t="shared" si="385"/>
        <v>0</v>
      </c>
      <c r="L385" s="189">
        <f t="shared" si="385"/>
        <v>0</v>
      </c>
      <c r="M385" s="191" t="s">
        <v>524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905</v>
      </c>
      <c r="B386" s="145">
        <f t="shared" si="3"/>
        <v>32.28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6">$G386/100*B386</f>
        <v>0</v>
      </c>
      <c r="I386" s="188">
        <f t="shared" si="386"/>
        <v>0</v>
      </c>
      <c r="J386" s="188">
        <f t="shared" si="386"/>
        <v>0</v>
      </c>
      <c r="K386" s="188">
        <f t="shared" si="386"/>
        <v>0</v>
      </c>
      <c r="L386" s="189">
        <f t="shared" si="386"/>
        <v>0</v>
      </c>
      <c r="M386" s="191" t="s">
        <v>510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906</v>
      </c>
      <c r="B387" s="145">
        <f t="shared" si="3"/>
        <v>599.47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7">$G387/100*B387</f>
        <v>0</v>
      </c>
      <c r="I387" s="188">
        <f t="shared" si="387"/>
        <v>0</v>
      </c>
      <c r="J387" s="188">
        <f t="shared" si="387"/>
        <v>0</v>
      </c>
      <c r="K387" s="188">
        <f t="shared" si="387"/>
        <v>0</v>
      </c>
      <c r="L387" s="189">
        <f t="shared" si="387"/>
        <v>0</v>
      </c>
      <c r="M387" s="191" t="s">
        <v>596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907</v>
      </c>
      <c r="B388" s="145">
        <f t="shared" si="3"/>
        <v>296.32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8">$G388/100*B388</f>
        <v>0</v>
      </c>
      <c r="I388" s="188">
        <f t="shared" si="388"/>
        <v>0</v>
      </c>
      <c r="J388" s="188">
        <f t="shared" si="388"/>
        <v>0</v>
      </c>
      <c r="K388" s="188">
        <f t="shared" si="388"/>
        <v>0</v>
      </c>
      <c r="L388" s="189">
        <f t="shared" si="388"/>
        <v>0</v>
      </c>
      <c r="M388" s="191" t="s">
        <v>527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908</v>
      </c>
      <c r="B389" s="145">
        <f t="shared" si="3"/>
        <v>294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9">$G389/100*B389</f>
        <v>0</v>
      </c>
      <c r="I389" s="188">
        <f t="shared" si="389"/>
        <v>0</v>
      </c>
      <c r="J389" s="188">
        <f t="shared" si="389"/>
        <v>0</v>
      </c>
      <c r="K389" s="188">
        <f t="shared" si="389"/>
        <v>0</v>
      </c>
      <c r="L389" s="189">
        <f t="shared" si="389"/>
        <v>0</v>
      </c>
      <c r="M389" s="191" t="s">
        <v>527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909</v>
      </c>
      <c r="B390" s="145">
        <f t="shared" si="3"/>
        <v>52.83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90">$G390/100*B390</f>
        <v>0</v>
      </c>
      <c r="I390" s="188">
        <f t="shared" si="390"/>
        <v>0</v>
      </c>
      <c r="J390" s="188">
        <f t="shared" si="390"/>
        <v>0</v>
      </c>
      <c r="K390" s="188">
        <f t="shared" si="390"/>
        <v>0</v>
      </c>
      <c r="L390" s="189">
        <f t="shared" si="390"/>
        <v>0</v>
      </c>
      <c r="M390" s="191" t="s">
        <v>527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910</v>
      </c>
      <c r="B391" s="145">
        <f t="shared" si="3"/>
        <v>337.24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1">$G391/100*B391</f>
        <v>0</v>
      </c>
      <c r="I391" s="188">
        <f t="shared" si="391"/>
        <v>0</v>
      </c>
      <c r="J391" s="188">
        <f t="shared" si="391"/>
        <v>0</v>
      </c>
      <c r="K391" s="188">
        <f t="shared" si="391"/>
        <v>0</v>
      </c>
      <c r="L391" s="189">
        <f t="shared" si="391"/>
        <v>0</v>
      </c>
      <c r="M391" s="191" t="s">
        <v>527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911</v>
      </c>
      <c r="B392" s="145">
        <f t="shared" si="3"/>
        <v>129.5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2">$G392/100*B392</f>
        <v>0</v>
      </c>
      <c r="I392" s="188">
        <f t="shared" si="392"/>
        <v>0</v>
      </c>
      <c r="J392" s="188">
        <f t="shared" si="392"/>
        <v>0</v>
      </c>
      <c r="K392" s="188">
        <f t="shared" si="392"/>
        <v>0</v>
      </c>
      <c r="L392" s="189">
        <f t="shared" si="392"/>
        <v>0</v>
      </c>
      <c r="M392" s="191" t="s">
        <v>545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912</v>
      </c>
      <c r="B393" s="145">
        <f t="shared" si="3"/>
        <v>314.37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3">$G393/100*B393</f>
        <v>0</v>
      </c>
      <c r="I393" s="188">
        <f t="shared" si="393"/>
        <v>0</v>
      </c>
      <c r="J393" s="188">
        <f t="shared" si="393"/>
        <v>0</v>
      </c>
      <c r="K393" s="188">
        <f t="shared" si="393"/>
        <v>0</v>
      </c>
      <c r="L393" s="189">
        <f t="shared" si="393"/>
        <v>0</v>
      </c>
      <c r="M393" s="191" t="s">
        <v>527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913</v>
      </c>
      <c r="B394" s="145">
        <f t="shared" si="3"/>
        <v>336.63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4">$G394/100*B394</f>
        <v>0</v>
      </c>
      <c r="I394" s="188">
        <f t="shared" si="394"/>
        <v>0</v>
      </c>
      <c r="J394" s="188">
        <f t="shared" si="394"/>
        <v>0</v>
      </c>
      <c r="K394" s="188">
        <f t="shared" si="394"/>
        <v>0</v>
      </c>
      <c r="L394" s="189">
        <f t="shared" si="394"/>
        <v>0</v>
      </c>
      <c r="M394" s="191" t="s">
        <v>527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914</v>
      </c>
      <c r="B395" s="145">
        <f t="shared" si="3"/>
        <v>6.29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5">$G395/100*B395</f>
        <v>0</v>
      </c>
      <c r="I395" s="188">
        <f t="shared" si="395"/>
        <v>0</v>
      </c>
      <c r="J395" s="188">
        <f t="shared" si="395"/>
        <v>0</v>
      </c>
      <c r="K395" s="188">
        <f t="shared" si="395"/>
        <v>0</v>
      </c>
      <c r="L395" s="189">
        <f t="shared" si="395"/>
        <v>0</v>
      </c>
      <c r="M395" s="191" t="s">
        <v>520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915</v>
      </c>
      <c r="B396" s="145">
        <f t="shared" si="3"/>
        <v>10.54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6">$G396/100*B396</f>
        <v>0</v>
      </c>
      <c r="I396" s="188">
        <f t="shared" si="396"/>
        <v>0</v>
      </c>
      <c r="J396" s="188">
        <f t="shared" si="396"/>
        <v>0</v>
      </c>
      <c r="K396" s="188">
        <f t="shared" si="396"/>
        <v>0</v>
      </c>
      <c r="L396" s="189">
        <f t="shared" si="396"/>
        <v>0</v>
      </c>
      <c r="M396" s="191" t="s">
        <v>520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916</v>
      </c>
      <c r="B397" s="145">
        <f t="shared" si="3"/>
        <v>10.54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7">$G397/100*B397</f>
        <v>0</v>
      </c>
      <c r="I397" s="188">
        <f t="shared" si="397"/>
        <v>0</v>
      </c>
      <c r="J397" s="188">
        <f t="shared" si="397"/>
        <v>0</v>
      </c>
      <c r="K397" s="188">
        <f t="shared" si="397"/>
        <v>0</v>
      </c>
      <c r="L397" s="189">
        <f t="shared" si="397"/>
        <v>0</v>
      </c>
      <c r="M397" s="191" t="s">
        <v>520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917</v>
      </c>
      <c r="B398" s="145">
        <f t="shared" si="3"/>
        <v>100.62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8">$G398/100*B398</f>
        <v>0</v>
      </c>
      <c r="I398" s="188">
        <f t="shared" si="398"/>
        <v>0</v>
      </c>
      <c r="J398" s="188">
        <f t="shared" si="398"/>
        <v>0</v>
      </c>
      <c r="K398" s="188">
        <f t="shared" si="398"/>
        <v>0</v>
      </c>
      <c r="L398" s="189">
        <f t="shared" si="398"/>
        <v>0</v>
      </c>
      <c r="M398" s="191" t="s">
        <v>533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918</v>
      </c>
      <c r="B399" s="145">
        <f t="shared" si="3"/>
        <v>22.53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9">$G399/100*B399</f>
        <v>0</v>
      </c>
      <c r="I399" s="188">
        <f t="shared" si="399"/>
        <v>0</v>
      </c>
      <c r="J399" s="188">
        <f t="shared" si="399"/>
        <v>0</v>
      </c>
      <c r="K399" s="188">
        <f t="shared" si="399"/>
        <v>0</v>
      </c>
      <c r="L399" s="189">
        <f t="shared" si="399"/>
        <v>0</v>
      </c>
      <c r="M399" s="191" t="s">
        <v>524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919</v>
      </c>
      <c r="B400" s="145">
        <f t="shared" si="3"/>
        <v>91.82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400">$G400/100*B400</f>
        <v>0</v>
      </c>
      <c r="I400" s="188">
        <f t="shared" si="400"/>
        <v>0</v>
      </c>
      <c r="J400" s="188">
        <f t="shared" si="400"/>
        <v>0</v>
      </c>
      <c r="K400" s="188">
        <f t="shared" si="400"/>
        <v>0</v>
      </c>
      <c r="L400" s="189">
        <f t="shared" si="400"/>
        <v>0</v>
      </c>
      <c r="M400" s="191" t="s">
        <v>518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920</v>
      </c>
      <c r="B401" s="145">
        <f t="shared" si="3"/>
        <v>221.37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1">$G401/100*B401</f>
        <v>0</v>
      </c>
      <c r="I401" s="188">
        <f t="shared" si="401"/>
        <v>0</v>
      </c>
      <c r="J401" s="188">
        <f t="shared" si="401"/>
        <v>0</v>
      </c>
      <c r="K401" s="188">
        <f t="shared" si="401"/>
        <v>0</v>
      </c>
      <c r="L401" s="189">
        <f t="shared" si="401"/>
        <v>0</v>
      </c>
      <c r="M401" s="191" t="s">
        <v>518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921</v>
      </c>
      <c r="B402" s="145">
        <f t="shared" si="3"/>
        <v>15.69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2">$G402/100*B402</f>
        <v>0</v>
      </c>
      <c r="I402" s="188">
        <f t="shared" si="402"/>
        <v>0</v>
      </c>
      <c r="J402" s="188">
        <f t="shared" si="402"/>
        <v>0</v>
      </c>
      <c r="K402" s="188">
        <f t="shared" si="402"/>
        <v>0</v>
      </c>
      <c r="L402" s="189">
        <f t="shared" si="402"/>
        <v>0</v>
      </c>
      <c r="M402" s="191" t="s">
        <v>524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307.893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502</v>
      </c>
      <c r="B2" s="183" t="s">
        <v>503</v>
      </c>
      <c r="C2" s="183" t="s">
        <v>154</v>
      </c>
      <c r="D2" s="183" t="s">
        <v>156</v>
      </c>
      <c r="E2" s="183" t="s">
        <v>504</v>
      </c>
      <c r="F2" s="183" t="s">
        <v>158</v>
      </c>
      <c r="G2" s="183" t="s">
        <v>162</v>
      </c>
      <c r="H2" s="184" t="s">
        <v>505</v>
      </c>
      <c r="I2" s="184" t="str">
        <f>TEXT(I1*C1/$H$1," 0.00%") &amp; " protein"</f>
        <v> 25,87% protein</v>
      </c>
      <c r="J2" s="184" t="str">
        <f>TEXT(J1*D1 /$H$1,"0.00%") &amp; " fat"</f>
        <v>1,49% fat</v>
      </c>
      <c r="K2" s="184" t="str">
        <f>TEXT((K1-L1)*E1 /$H$1,"0.00%") &amp; " carbohydrate"</f>
        <v>64,31% carbohydrate</v>
      </c>
      <c r="L2" s="184" t="str">
        <f>TEXT(L1*F1/$H$1 ,"0.00%") &amp; " fiber"</f>
        <v>8,33% fiber</v>
      </c>
      <c r="M2" s="183" t="s">
        <v>506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507</v>
      </c>
      <c r="B3" s="113">
        <f t="shared" ref="B3:B402" si="3">C3*$C$1+D3*$D$1+(E3-F3)*$E$1+F3*$F$1</f>
        <v>99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509</v>
      </c>
      <c r="B4" s="113">
        <f t="shared" si="3"/>
        <v>3077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4">$G4/100*B4</f>
        <v>0</v>
      </c>
      <c r="I4" s="145">
        <f t="shared" si="4"/>
        <v>0</v>
      </c>
      <c r="J4" s="145">
        <f t="shared" si="4"/>
        <v>0</v>
      </c>
      <c r="K4" s="145">
        <f t="shared" si="4"/>
        <v>0</v>
      </c>
      <c r="L4" s="162">
        <f t="shared" si="4"/>
        <v>0</v>
      </c>
      <c r="M4" s="158" t="s">
        <v>510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511</v>
      </c>
      <c r="B5" s="113">
        <f t="shared" si="3"/>
        <v>399.02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5">$G5/100*B5</f>
        <v>0</v>
      </c>
      <c r="I5" s="145">
        <f t="shared" si="5"/>
        <v>0</v>
      </c>
      <c r="J5" s="145">
        <f t="shared" si="5"/>
        <v>0</v>
      </c>
      <c r="K5" s="145">
        <f t="shared" si="5"/>
        <v>0</v>
      </c>
      <c r="L5" s="162">
        <f t="shared" si="5"/>
        <v>0</v>
      </c>
      <c r="M5" s="158" t="s">
        <v>512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513</v>
      </c>
      <c r="B6" s="113">
        <f t="shared" si="3"/>
        <v>27.57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6">$G6/100*B6</f>
        <v>0</v>
      </c>
      <c r="I6" s="145">
        <f t="shared" si="6"/>
        <v>0</v>
      </c>
      <c r="J6" s="145">
        <f t="shared" si="6"/>
        <v>0</v>
      </c>
      <c r="K6" s="145">
        <f t="shared" si="6"/>
        <v>0</v>
      </c>
      <c r="L6" s="162">
        <f t="shared" si="6"/>
        <v>0</v>
      </c>
      <c r="M6" s="158" t="s">
        <v>514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515</v>
      </c>
      <c r="B7" s="113">
        <f t="shared" si="3"/>
        <v>54.44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7">$G7/100*B7</f>
        <v>0</v>
      </c>
      <c r="I7" s="145">
        <f t="shared" si="7"/>
        <v>0</v>
      </c>
      <c r="J7" s="145">
        <f t="shared" si="7"/>
        <v>0</v>
      </c>
      <c r="K7" s="145">
        <f t="shared" si="7"/>
        <v>0</v>
      </c>
      <c r="L7" s="162">
        <f t="shared" si="7"/>
        <v>0</v>
      </c>
      <c r="M7" s="158" t="s">
        <v>516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517</v>
      </c>
      <c r="B8" s="113">
        <f t="shared" si="3"/>
        <v>305.28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8">$G8/100*B8</f>
        <v>305.28</v>
      </c>
      <c r="I8" s="145">
        <f t="shared" si="8"/>
        <v>19.9</v>
      </c>
      <c r="J8" s="145">
        <f t="shared" si="8"/>
        <v>0.5</v>
      </c>
      <c r="K8" s="145">
        <f t="shared" si="8"/>
        <v>62.9</v>
      </c>
      <c r="L8" s="162">
        <f t="shared" si="8"/>
        <v>12.7</v>
      </c>
      <c r="M8" s="158" t="s">
        <v>518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519</v>
      </c>
      <c r="B9" s="113">
        <f t="shared" si="3"/>
        <v>16.04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9">$G9/100*B9</f>
        <v>0</v>
      </c>
      <c r="I9" s="145">
        <f t="shared" si="9"/>
        <v>0</v>
      </c>
      <c r="J9" s="145">
        <f t="shared" si="9"/>
        <v>0</v>
      </c>
      <c r="K9" s="145">
        <f t="shared" si="9"/>
        <v>0</v>
      </c>
      <c r="L9" s="162">
        <f t="shared" si="9"/>
        <v>0</v>
      </c>
      <c r="M9" s="158" t="s">
        <v>520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521</v>
      </c>
      <c r="B10" s="113">
        <f t="shared" si="3"/>
        <v>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10">$G10/100*B10</f>
        <v>0</v>
      </c>
      <c r="I10" s="145">
        <f t="shared" si="10"/>
        <v>0</v>
      </c>
      <c r="J10" s="145">
        <f t="shared" si="10"/>
        <v>0</v>
      </c>
      <c r="K10" s="145">
        <f t="shared" si="10"/>
        <v>0</v>
      </c>
      <c r="L10" s="162">
        <f t="shared" si="10"/>
        <v>0</v>
      </c>
      <c r="M10" s="158" t="s">
        <v>520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522</v>
      </c>
      <c r="B11" s="113">
        <f t="shared" si="3"/>
        <v>21.5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1">$G11/100*B11</f>
        <v>0</v>
      </c>
      <c r="I11" s="145">
        <f t="shared" si="11"/>
        <v>0</v>
      </c>
      <c r="J11" s="145">
        <f t="shared" si="11"/>
        <v>0</v>
      </c>
      <c r="K11" s="145">
        <f t="shared" si="11"/>
        <v>0</v>
      </c>
      <c r="L11" s="162">
        <f t="shared" si="11"/>
        <v>0</v>
      </c>
      <c r="M11" s="158" t="s">
        <v>520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523</v>
      </c>
      <c r="B12" s="113">
        <f t="shared" si="3"/>
        <v>26.88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2">$G12/100*B12</f>
        <v>0</v>
      </c>
      <c r="I12" s="145">
        <f t="shared" si="12"/>
        <v>0</v>
      </c>
      <c r="J12" s="145">
        <f t="shared" si="12"/>
        <v>0</v>
      </c>
      <c r="K12" s="145">
        <f t="shared" si="12"/>
        <v>0</v>
      </c>
      <c r="L12" s="162">
        <f t="shared" si="12"/>
        <v>0</v>
      </c>
      <c r="M12" s="158" t="s">
        <v>524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525</v>
      </c>
      <c r="B13" s="113">
        <f t="shared" si="3"/>
        <v>589.05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3">$G13/100*B13</f>
        <v>0</v>
      </c>
      <c r="I13" s="145">
        <f t="shared" si="13"/>
        <v>0</v>
      </c>
      <c r="J13" s="145">
        <f t="shared" si="13"/>
        <v>0</v>
      </c>
      <c r="K13" s="145">
        <f t="shared" si="13"/>
        <v>0</v>
      </c>
      <c r="L13" s="162">
        <f t="shared" si="13"/>
        <v>0</v>
      </c>
      <c r="M13" s="158" t="s">
        <v>512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526</v>
      </c>
      <c r="B14" s="113">
        <f t="shared" si="3"/>
        <v>359.34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4">$G14/100*B14</f>
        <v>0</v>
      </c>
      <c r="I14" s="145">
        <f t="shared" si="14"/>
        <v>0</v>
      </c>
      <c r="J14" s="145">
        <f t="shared" si="14"/>
        <v>0</v>
      </c>
      <c r="K14" s="145">
        <f t="shared" si="14"/>
        <v>0</v>
      </c>
      <c r="L14" s="162">
        <f t="shared" si="14"/>
        <v>0</v>
      </c>
      <c r="M14" s="158" t="s">
        <v>527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528</v>
      </c>
      <c r="B15" s="113">
        <f t="shared" si="3"/>
        <v>47.09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5">$G15/100*B15</f>
        <v>0</v>
      </c>
      <c r="I15" s="145">
        <f t="shared" si="15"/>
        <v>0</v>
      </c>
      <c r="J15" s="145">
        <f t="shared" si="15"/>
        <v>0</v>
      </c>
      <c r="K15" s="145">
        <f t="shared" si="15"/>
        <v>0</v>
      </c>
      <c r="L15" s="162">
        <f t="shared" si="15"/>
        <v>0</v>
      </c>
      <c r="M15" s="158" t="s">
        <v>520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529</v>
      </c>
      <c r="B16" s="113">
        <f t="shared" si="3"/>
        <v>52.26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6">$G16/100*B16</f>
        <v>2.613</v>
      </c>
      <c r="I16" s="145">
        <f t="shared" si="16"/>
        <v>0.015</v>
      </c>
      <c r="J16" s="145">
        <f t="shared" si="16"/>
        <v>0.01</v>
      </c>
      <c r="K16" s="145">
        <f t="shared" si="16"/>
        <v>0.69</v>
      </c>
      <c r="L16" s="162">
        <f t="shared" si="16"/>
        <v>0.12</v>
      </c>
      <c r="M16" s="158" t="s">
        <v>510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530</v>
      </c>
      <c r="B17" s="113">
        <f t="shared" si="3"/>
        <v>48.69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7">$G17/100*B17</f>
        <v>0</v>
      </c>
      <c r="I17" s="145">
        <f t="shared" si="17"/>
        <v>0</v>
      </c>
      <c r="J17" s="145">
        <f t="shared" si="17"/>
        <v>0</v>
      </c>
      <c r="K17" s="145">
        <f t="shared" si="17"/>
        <v>0</v>
      </c>
      <c r="L17" s="162">
        <f t="shared" si="17"/>
        <v>0</v>
      </c>
      <c r="M17" s="158" t="s">
        <v>510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531</v>
      </c>
      <c r="B18" s="113">
        <f t="shared" si="3"/>
        <v>183.88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8">$G18/100*B18</f>
        <v>0</v>
      </c>
      <c r="I18" s="145">
        <f t="shared" si="18"/>
        <v>0</v>
      </c>
      <c r="J18" s="145">
        <f t="shared" si="18"/>
        <v>0</v>
      </c>
      <c r="K18" s="145">
        <f t="shared" si="18"/>
        <v>0</v>
      </c>
      <c r="L18" s="162">
        <f t="shared" si="18"/>
        <v>0</v>
      </c>
      <c r="M18" s="158" t="s">
        <v>514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532</v>
      </c>
      <c r="B19" s="113">
        <f t="shared" si="3"/>
        <v>339.62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9">$G19/100*B19</f>
        <v>0</v>
      </c>
      <c r="I19" s="145">
        <f t="shared" si="19"/>
        <v>0</v>
      </c>
      <c r="J19" s="145">
        <f t="shared" si="19"/>
        <v>0</v>
      </c>
      <c r="K19" s="145">
        <f t="shared" si="19"/>
        <v>0</v>
      </c>
      <c r="L19" s="162">
        <f t="shared" si="19"/>
        <v>0</v>
      </c>
      <c r="M19" s="158" t="s">
        <v>533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534</v>
      </c>
      <c r="B20" s="113">
        <f t="shared" si="3"/>
        <v>28.09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20">$G20/100*B20</f>
        <v>0</v>
      </c>
      <c r="I20" s="145">
        <f t="shared" si="20"/>
        <v>0</v>
      </c>
      <c r="J20" s="145">
        <f t="shared" si="20"/>
        <v>0</v>
      </c>
      <c r="K20" s="145">
        <f t="shared" si="20"/>
        <v>0</v>
      </c>
      <c r="L20" s="162">
        <f t="shared" si="20"/>
        <v>0</v>
      </c>
      <c r="M20" s="158" t="s">
        <v>524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535</v>
      </c>
      <c r="B21" s="113">
        <f t="shared" si="3"/>
        <v>20.92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1">$G21/100*B21</f>
        <v>0</v>
      </c>
      <c r="I21" s="145">
        <f t="shared" si="21"/>
        <v>0</v>
      </c>
      <c r="J21" s="145">
        <f t="shared" si="21"/>
        <v>0</v>
      </c>
      <c r="K21" s="145">
        <f t="shared" si="21"/>
        <v>0</v>
      </c>
      <c r="L21" s="162">
        <f t="shared" si="21"/>
        <v>0</v>
      </c>
      <c r="M21" s="158" t="s">
        <v>524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536</v>
      </c>
      <c r="B22" s="113">
        <f t="shared" si="3"/>
        <v>167.22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2">$G22/100*B22</f>
        <v>0</v>
      </c>
      <c r="I22" s="145">
        <f t="shared" si="22"/>
        <v>0</v>
      </c>
      <c r="J22" s="145">
        <f t="shared" si="22"/>
        <v>0</v>
      </c>
      <c r="K22" s="145">
        <f t="shared" si="22"/>
        <v>0</v>
      </c>
      <c r="L22" s="162">
        <f t="shared" si="22"/>
        <v>0</v>
      </c>
      <c r="M22" s="158" t="s">
        <v>510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537</v>
      </c>
      <c r="B23" s="113">
        <f t="shared" si="3"/>
        <v>335.4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3">$G23/100*B23</f>
        <v>0</v>
      </c>
      <c r="I23" s="145">
        <f t="shared" si="23"/>
        <v>0</v>
      </c>
      <c r="J23" s="145">
        <f t="shared" si="23"/>
        <v>0</v>
      </c>
      <c r="K23" s="145">
        <f t="shared" si="23"/>
        <v>0</v>
      </c>
      <c r="L23" s="162">
        <f t="shared" si="23"/>
        <v>0</v>
      </c>
      <c r="M23" s="158" t="s">
        <v>538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539</v>
      </c>
      <c r="B24" s="113">
        <f t="shared" si="3"/>
        <v>29.2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4">$G24/100*B24</f>
        <v>0</v>
      </c>
      <c r="I24" s="145">
        <f t="shared" si="24"/>
        <v>0</v>
      </c>
      <c r="J24" s="145">
        <f t="shared" si="24"/>
        <v>0</v>
      </c>
      <c r="K24" s="145">
        <f t="shared" si="24"/>
        <v>0</v>
      </c>
      <c r="L24" s="162">
        <f t="shared" si="24"/>
        <v>0</v>
      </c>
      <c r="M24" s="158" t="s">
        <v>524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540</v>
      </c>
      <c r="B25" s="113">
        <f t="shared" si="3"/>
        <v>91.08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5">$G25/100*B25</f>
        <v>0</v>
      </c>
      <c r="I25" s="145">
        <f t="shared" si="25"/>
        <v>0</v>
      </c>
      <c r="J25" s="145">
        <f t="shared" si="25"/>
        <v>0</v>
      </c>
      <c r="K25" s="145">
        <f t="shared" si="25"/>
        <v>0</v>
      </c>
      <c r="L25" s="162">
        <f t="shared" si="25"/>
        <v>0</v>
      </c>
      <c r="M25" s="158" t="s">
        <v>510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541</v>
      </c>
      <c r="B26" s="113">
        <f t="shared" si="3"/>
        <v>323.79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6">$G26/100*B26</f>
        <v>0</v>
      </c>
      <c r="I26" s="145">
        <f t="shared" si="26"/>
        <v>0</v>
      </c>
      <c r="J26" s="145">
        <f t="shared" si="26"/>
        <v>0</v>
      </c>
      <c r="K26" s="145">
        <f t="shared" si="26"/>
        <v>0</v>
      </c>
      <c r="L26" s="162">
        <f t="shared" si="26"/>
        <v>0</v>
      </c>
      <c r="M26" s="158" t="s">
        <v>527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542</v>
      </c>
      <c r="B27" s="113">
        <f t="shared" si="3"/>
        <v>326.85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7">$G27/100*B27</f>
        <v>0</v>
      </c>
      <c r="I27" s="145">
        <f t="shared" si="27"/>
        <v>0</v>
      </c>
      <c r="J27" s="145">
        <f t="shared" si="27"/>
        <v>0</v>
      </c>
      <c r="K27" s="145">
        <f t="shared" si="27"/>
        <v>0</v>
      </c>
      <c r="L27" s="162">
        <f t="shared" si="27"/>
        <v>0</v>
      </c>
      <c r="M27" s="158" t="s">
        <v>527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543</v>
      </c>
      <c r="B28" s="113">
        <f t="shared" si="3"/>
        <v>371.88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8">$G28/100*B28</f>
        <v>0</v>
      </c>
      <c r="I28" s="145">
        <f t="shared" si="28"/>
        <v>0</v>
      </c>
      <c r="J28" s="145">
        <f t="shared" si="28"/>
        <v>0</v>
      </c>
      <c r="K28" s="145">
        <f t="shared" si="28"/>
        <v>0</v>
      </c>
      <c r="L28" s="162">
        <f t="shared" si="28"/>
        <v>0</v>
      </c>
      <c r="M28" s="158" t="s">
        <v>516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544</v>
      </c>
      <c r="B29" s="113">
        <f t="shared" si="3"/>
        <v>91.6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9">$G29/100*B29</f>
        <v>0</v>
      </c>
      <c r="I29" s="145">
        <f t="shared" si="29"/>
        <v>0</v>
      </c>
      <c r="J29" s="145">
        <f t="shared" si="29"/>
        <v>0</v>
      </c>
      <c r="K29" s="145">
        <f t="shared" si="29"/>
        <v>0</v>
      </c>
      <c r="L29" s="162">
        <f t="shared" si="29"/>
        <v>0</v>
      </c>
      <c r="M29" s="158" t="s">
        <v>545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546</v>
      </c>
      <c r="B30" s="113">
        <f t="shared" si="3"/>
        <v>288.2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30">$G30/100*B30</f>
        <v>0</v>
      </c>
      <c r="I30" s="145">
        <f t="shared" si="30"/>
        <v>0</v>
      </c>
      <c r="J30" s="145">
        <f t="shared" si="30"/>
        <v>0</v>
      </c>
      <c r="K30" s="145">
        <f t="shared" si="30"/>
        <v>0</v>
      </c>
      <c r="L30" s="162">
        <f t="shared" si="30"/>
        <v>0</v>
      </c>
      <c r="M30" s="158" t="s">
        <v>547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548</v>
      </c>
      <c r="B31" s="113">
        <f t="shared" si="3"/>
        <v>208.3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1">$G31/100*B31</f>
        <v>0</v>
      </c>
      <c r="I31" s="145">
        <f t="shared" si="31"/>
        <v>0</v>
      </c>
      <c r="J31" s="145">
        <f t="shared" si="31"/>
        <v>0</v>
      </c>
      <c r="K31" s="145">
        <f t="shared" si="31"/>
        <v>0</v>
      </c>
      <c r="L31" s="162">
        <f t="shared" si="31"/>
        <v>0</v>
      </c>
      <c r="M31" s="158" t="s">
        <v>547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549</v>
      </c>
      <c r="B32" s="113">
        <f t="shared" si="3"/>
        <v>19.44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2">$G32/100*B32</f>
        <v>0</v>
      </c>
      <c r="I32" s="145">
        <f t="shared" si="32"/>
        <v>0</v>
      </c>
      <c r="J32" s="145">
        <f t="shared" si="32"/>
        <v>0</v>
      </c>
      <c r="K32" s="145">
        <f t="shared" si="32"/>
        <v>0</v>
      </c>
      <c r="L32" s="162">
        <f t="shared" si="32"/>
        <v>0</v>
      </c>
      <c r="M32" s="158" t="s">
        <v>524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550</v>
      </c>
      <c r="B33" s="113">
        <f t="shared" si="3"/>
        <v>40.32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3">$G33/100*B33</f>
        <v>0</v>
      </c>
      <c r="I33" s="145">
        <f t="shared" si="33"/>
        <v>0</v>
      </c>
      <c r="J33" s="145">
        <f t="shared" si="33"/>
        <v>0</v>
      </c>
      <c r="K33" s="145">
        <f t="shared" si="33"/>
        <v>0</v>
      </c>
      <c r="L33" s="162">
        <f t="shared" si="33"/>
        <v>0</v>
      </c>
      <c r="M33" s="158" t="s">
        <v>524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551</v>
      </c>
      <c r="B34" s="113">
        <f t="shared" si="3"/>
        <v>11.66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4">$G34/100*B34</f>
        <v>0</v>
      </c>
      <c r="I34" s="145">
        <f t="shared" si="34"/>
        <v>0</v>
      </c>
      <c r="J34" s="145">
        <f t="shared" si="34"/>
        <v>0</v>
      </c>
      <c r="K34" s="145">
        <f t="shared" si="34"/>
        <v>0</v>
      </c>
      <c r="L34" s="162">
        <f t="shared" si="34"/>
        <v>0</v>
      </c>
      <c r="M34" s="158" t="s">
        <v>524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552</v>
      </c>
      <c r="B35" s="113">
        <f t="shared" si="3"/>
        <v>313.09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5">$G35/100*B35</f>
        <v>0</v>
      </c>
      <c r="I35" s="145">
        <f t="shared" si="35"/>
        <v>0</v>
      </c>
      <c r="J35" s="145">
        <f t="shared" si="35"/>
        <v>0</v>
      </c>
      <c r="K35" s="145">
        <f t="shared" si="35"/>
        <v>0</v>
      </c>
      <c r="L35" s="162">
        <f t="shared" si="35"/>
        <v>0</v>
      </c>
      <c r="M35" s="158" t="s">
        <v>518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553</v>
      </c>
      <c r="B36" s="113">
        <f t="shared" si="3"/>
        <v>37.47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6">$G36/100*B36</f>
        <v>0</v>
      </c>
      <c r="I36" s="145">
        <f t="shared" si="36"/>
        <v>0</v>
      </c>
      <c r="J36" s="145">
        <f t="shared" si="36"/>
        <v>0</v>
      </c>
      <c r="K36" s="145">
        <f t="shared" si="36"/>
        <v>0</v>
      </c>
      <c r="L36" s="162">
        <f t="shared" si="36"/>
        <v>0</v>
      </c>
      <c r="M36" s="158" t="s">
        <v>510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554</v>
      </c>
      <c r="B37" s="113">
        <f t="shared" si="3"/>
        <v>57.49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7">$G37/100*B37</f>
        <v>0</v>
      </c>
      <c r="I37" s="145">
        <f t="shared" si="37"/>
        <v>0</v>
      </c>
      <c r="J37" s="145">
        <f t="shared" si="37"/>
        <v>0</v>
      </c>
      <c r="K37" s="145">
        <f t="shared" si="37"/>
        <v>0</v>
      </c>
      <c r="L37" s="162">
        <f t="shared" si="37"/>
        <v>0</v>
      </c>
      <c r="M37" s="158" t="s">
        <v>510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555</v>
      </c>
      <c r="B38" s="113">
        <f t="shared" si="3"/>
        <v>117.8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8">$G38/100*B38</f>
        <v>0</v>
      </c>
      <c r="I38" s="145">
        <f t="shared" si="38"/>
        <v>0</v>
      </c>
      <c r="J38" s="145">
        <f t="shared" si="38"/>
        <v>0</v>
      </c>
      <c r="K38" s="145">
        <f t="shared" si="38"/>
        <v>0</v>
      </c>
      <c r="L38" s="162">
        <f t="shared" si="38"/>
        <v>0</v>
      </c>
      <c r="M38" s="158" t="s">
        <v>545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556</v>
      </c>
      <c r="B39" s="113">
        <f t="shared" si="3"/>
        <v>161.7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9">$G39/100*B39</f>
        <v>0</v>
      </c>
      <c r="I39" s="145">
        <f t="shared" si="39"/>
        <v>0</v>
      </c>
      <c r="J39" s="145">
        <f t="shared" si="39"/>
        <v>0</v>
      </c>
      <c r="K39" s="145">
        <f t="shared" si="39"/>
        <v>0</v>
      </c>
      <c r="L39" s="162">
        <f t="shared" si="39"/>
        <v>0</v>
      </c>
      <c r="M39" s="158" t="s">
        <v>545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557</v>
      </c>
      <c r="B40" s="113">
        <f t="shared" si="3"/>
        <v>688.52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40">$G40/100*B40</f>
        <v>0</v>
      </c>
      <c r="I40" s="145">
        <f t="shared" si="40"/>
        <v>0</v>
      </c>
      <c r="J40" s="145">
        <f t="shared" si="40"/>
        <v>0</v>
      </c>
      <c r="K40" s="145">
        <f t="shared" si="40"/>
        <v>0</v>
      </c>
      <c r="L40" s="162">
        <f t="shared" si="40"/>
        <v>0</v>
      </c>
      <c r="M40" s="158" t="s">
        <v>512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558</v>
      </c>
      <c r="B41" s="113">
        <f t="shared" si="3"/>
        <v>297.77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1">$G41/100*B41</f>
        <v>0</v>
      </c>
      <c r="I41" s="145">
        <f t="shared" si="41"/>
        <v>0</v>
      </c>
      <c r="J41" s="145">
        <f t="shared" si="41"/>
        <v>0</v>
      </c>
      <c r="K41" s="145">
        <f t="shared" si="41"/>
        <v>0</v>
      </c>
      <c r="L41" s="162">
        <f t="shared" si="41"/>
        <v>0</v>
      </c>
      <c r="M41" s="158" t="s">
        <v>524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559</v>
      </c>
      <c r="B42" s="113">
        <f t="shared" si="3"/>
        <v>35.6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2">$G42/100*B42</f>
        <v>0</v>
      </c>
      <c r="I42" s="145">
        <f t="shared" si="42"/>
        <v>0</v>
      </c>
      <c r="J42" s="145">
        <f t="shared" si="42"/>
        <v>0</v>
      </c>
      <c r="K42" s="145">
        <f t="shared" si="42"/>
        <v>0</v>
      </c>
      <c r="L42" s="162">
        <f t="shared" si="42"/>
        <v>0</v>
      </c>
      <c r="M42" s="158" t="s">
        <v>524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560</v>
      </c>
      <c r="B43" s="113">
        <f t="shared" si="3"/>
        <v>23.48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3">$G43/100*B43</f>
        <v>0</v>
      </c>
      <c r="I43" s="145">
        <f t="shared" si="43"/>
        <v>0</v>
      </c>
      <c r="J43" s="145">
        <f t="shared" si="43"/>
        <v>0</v>
      </c>
      <c r="K43" s="145">
        <f t="shared" si="43"/>
        <v>0</v>
      </c>
      <c r="L43" s="162">
        <f t="shared" si="43"/>
        <v>0</v>
      </c>
      <c r="M43" s="158" t="s">
        <v>524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561</v>
      </c>
      <c r="B44" s="113">
        <f t="shared" si="3"/>
        <v>46.18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4">$G44/100*B44</f>
        <v>0</v>
      </c>
      <c r="I44" s="145">
        <f t="shared" si="44"/>
        <v>0</v>
      </c>
      <c r="J44" s="145">
        <f t="shared" si="44"/>
        <v>0</v>
      </c>
      <c r="K44" s="145">
        <f t="shared" si="44"/>
        <v>0</v>
      </c>
      <c r="L44" s="162">
        <f t="shared" si="44"/>
        <v>0</v>
      </c>
      <c r="M44" s="158" t="s">
        <v>524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562</v>
      </c>
      <c r="B45" s="113">
        <f t="shared" si="3"/>
        <v>337.58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5">$G45/100*B45</f>
        <v>0</v>
      </c>
      <c r="I45" s="145">
        <f t="shared" si="45"/>
        <v>0</v>
      </c>
      <c r="J45" s="145">
        <f t="shared" si="45"/>
        <v>0</v>
      </c>
      <c r="K45" s="145">
        <f t="shared" si="45"/>
        <v>0</v>
      </c>
      <c r="L45" s="162">
        <f t="shared" si="45"/>
        <v>0</v>
      </c>
      <c r="M45" s="158" t="s">
        <v>527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563</v>
      </c>
      <c r="B46" s="113">
        <f t="shared" si="3"/>
        <v>343.65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6">$G46/100*B46</f>
        <v>0</v>
      </c>
      <c r="I46" s="145">
        <f t="shared" si="46"/>
        <v>0</v>
      </c>
      <c r="J46" s="145">
        <f t="shared" si="46"/>
        <v>0</v>
      </c>
      <c r="K46" s="145">
        <f t="shared" si="46"/>
        <v>0</v>
      </c>
      <c r="L46" s="162">
        <f t="shared" si="46"/>
        <v>0</v>
      </c>
      <c r="M46" s="158" t="s">
        <v>527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564</v>
      </c>
      <c r="B47" s="113">
        <f t="shared" si="3"/>
        <v>322.14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7">$G47/100*B47</f>
        <v>0</v>
      </c>
      <c r="I47" s="145">
        <f t="shared" si="47"/>
        <v>0</v>
      </c>
      <c r="J47" s="145">
        <f t="shared" si="47"/>
        <v>0</v>
      </c>
      <c r="K47" s="145">
        <f t="shared" si="47"/>
        <v>0</v>
      </c>
      <c r="L47" s="162">
        <f t="shared" si="47"/>
        <v>0</v>
      </c>
      <c r="M47" s="158" t="s">
        <v>527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565</v>
      </c>
      <c r="B48" s="113">
        <f t="shared" si="3"/>
        <v>69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8">$G48/100*B48</f>
        <v>0</v>
      </c>
      <c r="I48" s="145">
        <f t="shared" si="48"/>
        <v>0</v>
      </c>
      <c r="J48" s="145">
        <f t="shared" si="48"/>
        <v>0</v>
      </c>
      <c r="K48" s="145">
        <f t="shared" si="48"/>
        <v>0</v>
      </c>
      <c r="L48" s="162">
        <f t="shared" si="48"/>
        <v>0</v>
      </c>
      <c r="M48" s="158" t="s">
        <v>524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566</v>
      </c>
      <c r="B49" s="113">
        <f t="shared" si="3"/>
        <v>509.1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9">$G49/100*B49</f>
        <v>0</v>
      </c>
      <c r="I49" s="145">
        <f t="shared" si="49"/>
        <v>0</v>
      </c>
      <c r="J49" s="145">
        <f t="shared" si="49"/>
        <v>0</v>
      </c>
      <c r="K49" s="145">
        <f t="shared" si="49"/>
        <v>0</v>
      </c>
      <c r="L49" s="162">
        <f t="shared" si="49"/>
        <v>0</v>
      </c>
      <c r="M49" s="158" t="s">
        <v>538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567</v>
      </c>
      <c r="B50" s="113">
        <f t="shared" si="3"/>
        <v>14.48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50">$G50/100*B50</f>
        <v>0</v>
      </c>
      <c r="I50" s="145">
        <f t="shared" si="50"/>
        <v>0</v>
      </c>
      <c r="J50" s="145">
        <f t="shared" si="50"/>
        <v>0</v>
      </c>
      <c r="K50" s="145">
        <f t="shared" si="50"/>
        <v>0</v>
      </c>
      <c r="L50" s="162">
        <f t="shared" si="50"/>
        <v>0</v>
      </c>
      <c r="M50" s="158" t="s">
        <v>524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568</v>
      </c>
      <c r="B51" s="113">
        <f t="shared" si="3"/>
        <v>35.87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1">$G51/100*B51</f>
        <v>0</v>
      </c>
      <c r="I51" s="145">
        <f t="shared" si="51"/>
        <v>0</v>
      </c>
      <c r="J51" s="145">
        <f t="shared" si="51"/>
        <v>0</v>
      </c>
      <c r="K51" s="145">
        <f t="shared" si="51"/>
        <v>0</v>
      </c>
      <c r="L51" s="162">
        <f t="shared" si="51"/>
        <v>0</v>
      </c>
      <c r="M51" s="158" t="s">
        <v>524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569</v>
      </c>
      <c r="B52" s="113">
        <f t="shared" si="3"/>
        <v>26.8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2">$G52/100*B52</f>
        <v>0</v>
      </c>
      <c r="I52" s="145">
        <f t="shared" si="52"/>
        <v>0</v>
      </c>
      <c r="J52" s="145">
        <f t="shared" si="52"/>
        <v>0</v>
      </c>
      <c r="K52" s="145">
        <f t="shared" si="52"/>
        <v>0</v>
      </c>
      <c r="L52" s="162">
        <f t="shared" si="52"/>
        <v>0</v>
      </c>
      <c r="M52" s="158" t="s">
        <v>524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570</v>
      </c>
      <c r="B53" s="113">
        <f t="shared" si="3"/>
        <v>23.97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3">$G53/100*B53</f>
        <v>0</v>
      </c>
      <c r="I53" s="145">
        <f t="shared" si="53"/>
        <v>0</v>
      </c>
      <c r="J53" s="145">
        <f t="shared" si="53"/>
        <v>0</v>
      </c>
      <c r="K53" s="145">
        <f t="shared" si="53"/>
        <v>0</v>
      </c>
      <c r="L53" s="162">
        <f t="shared" si="53"/>
        <v>0</v>
      </c>
      <c r="M53" s="158" t="s">
        <v>524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571</v>
      </c>
      <c r="B54" s="113">
        <f t="shared" si="3"/>
        <v>900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4">$G54/100*B54</f>
        <v>0</v>
      </c>
      <c r="I54" s="145">
        <f t="shared" si="54"/>
        <v>0</v>
      </c>
      <c r="J54" s="145">
        <f t="shared" si="54"/>
        <v>0</v>
      </c>
      <c r="K54" s="145">
        <f t="shared" si="54"/>
        <v>0</v>
      </c>
      <c r="L54" s="162">
        <f t="shared" si="54"/>
        <v>0</v>
      </c>
      <c r="M54" s="158" t="s">
        <v>538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572</v>
      </c>
      <c r="B55" s="113">
        <f t="shared" si="3"/>
        <v>35.27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5">$G55/100*B55</f>
        <v>0</v>
      </c>
      <c r="I55" s="145">
        <f t="shared" si="55"/>
        <v>0</v>
      </c>
      <c r="J55" s="145">
        <f t="shared" si="55"/>
        <v>0</v>
      </c>
      <c r="K55" s="145">
        <f t="shared" si="55"/>
        <v>0</v>
      </c>
      <c r="L55" s="162">
        <f t="shared" si="55"/>
        <v>0</v>
      </c>
      <c r="M55" s="158" t="s">
        <v>510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573</v>
      </c>
      <c r="B56" s="113">
        <f t="shared" si="3"/>
        <v>295.79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6">$G56/100*B56</f>
        <v>0</v>
      </c>
      <c r="I56" s="145">
        <f t="shared" si="56"/>
        <v>0</v>
      </c>
      <c r="J56" s="145">
        <f t="shared" si="56"/>
        <v>0</v>
      </c>
      <c r="K56" s="145">
        <f t="shared" si="56"/>
        <v>0</v>
      </c>
      <c r="L56" s="162">
        <f t="shared" si="56"/>
        <v>0</v>
      </c>
      <c r="M56" s="158" t="s">
        <v>516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574</v>
      </c>
      <c r="B57" s="113">
        <f t="shared" si="3"/>
        <v>121.6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7">$G57/100*B57</f>
        <v>0</v>
      </c>
      <c r="I57" s="145">
        <f t="shared" si="57"/>
        <v>0</v>
      </c>
      <c r="J57" s="145">
        <f t="shared" si="57"/>
        <v>0</v>
      </c>
      <c r="K57" s="145">
        <f t="shared" si="57"/>
        <v>0</v>
      </c>
      <c r="L57" s="162">
        <f t="shared" si="57"/>
        <v>0</v>
      </c>
      <c r="M57" s="158" t="s">
        <v>545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575</v>
      </c>
      <c r="B58" s="113">
        <f t="shared" si="3"/>
        <v>37.52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8">$G58/100*B58</f>
        <v>0</v>
      </c>
      <c r="I58" s="145">
        <f t="shared" si="58"/>
        <v>0</v>
      </c>
      <c r="J58" s="145">
        <f t="shared" si="58"/>
        <v>0</v>
      </c>
      <c r="K58" s="145">
        <f t="shared" si="58"/>
        <v>0</v>
      </c>
      <c r="L58" s="162">
        <f t="shared" si="58"/>
        <v>0</v>
      </c>
      <c r="M58" s="158" t="s">
        <v>524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576</v>
      </c>
      <c r="B59" s="113">
        <f t="shared" si="3"/>
        <v>29.33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9">$G59/100*B59</f>
        <v>0</v>
      </c>
      <c r="I59" s="145">
        <f t="shared" si="59"/>
        <v>0</v>
      </c>
      <c r="J59" s="145">
        <f t="shared" si="59"/>
        <v>0</v>
      </c>
      <c r="K59" s="145">
        <f t="shared" si="59"/>
        <v>0</v>
      </c>
      <c r="L59" s="162">
        <f t="shared" si="59"/>
        <v>0</v>
      </c>
      <c r="M59" s="158" t="s">
        <v>510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577</v>
      </c>
      <c r="B60" s="113">
        <f t="shared" si="3"/>
        <v>579.41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60">$G60/100*B60</f>
        <v>0</v>
      </c>
      <c r="I60" s="145">
        <f t="shared" si="60"/>
        <v>0</v>
      </c>
      <c r="J60" s="145">
        <f t="shared" si="60"/>
        <v>0</v>
      </c>
      <c r="K60" s="145">
        <f t="shared" si="60"/>
        <v>0</v>
      </c>
      <c r="L60" s="162">
        <f t="shared" si="60"/>
        <v>0</v>
      </c>
      <c r="M60" s="158" t="s">
        <v>512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578</v>
      </c>
      <c r="B61" s="113">
        <f t="shared" si="3"/>
        <v>152.27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1">$G61/100*B61</f>
        <v>0</v>
      </c>
      <c r="I61" s="145">
        <f t="shared" si="61"/>
        <v>0</v>
      </c>
      <c r="J61" s="145">
        <f t="shared" si="61"/>
        <v>0</v>
      </c>
      <c r="K61" s="145">
        <f t="shared" si="61"/>
        <v>0</v>
      </c>
      <c r="L61" s="162">
        <f t="shared" si="61"/>
        <v>0</v>
      </c>
      <c r="M61" s="158" t="s">
        <v>533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579</v>
      </c>
      <c r="B62" s="113">
        <f t="shared" si="3"/>
        <v>90.8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2">$G62/100*B62</f>
        <v>0</v>
      </c>
      <c r="I62" s="145">
        <f t="shared" si="62"/>
        <v>0</v>
      </c>
      <c r="J62" s="145">
        <f t="shared" si="62"/>
        <v>0</v>
      </c>
      <c r="K62" s="145">
        <f t="shared" si="62"/>
        <v>0</v>
      </c>
      <c r="L62" s="162">
        <f t="shared" si="62"/>
        <v>0</v>
      </c>
      <c r="M62" s="158" t="s">
        <v>545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580</v>
      </c>
      <c r="B63" s="113">
        <f t="shared" si="3"/>
        <v>107.21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3">$G63/100*B63</f>
        <v>0</v>
      </c>
      <c r="I63" s="145">
        <f t="shared" si="63"/>
        <v>0</v>
      </c>
      <c r="J63" s="145">
        <f t="shared" si="63"/>
        <v>0</v>
      </c>
      <c r="K63" s="145">
        <f t="shared" si="63"/>
        <v>0</v>
      </c>
      <c r="L63" s="162">
        <f t="shared" si="63"/>
        <v>0</v>
      </c>
      <c r="M63" s="158" t="s">
        <v>581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582</v>
      </c>
      <c r="B64" s="113">
        <f t="shared" si="3"/>
        <v>26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4">$G64/100*B64</f>
        <v>0</v>
      </c>
      <c r="I64" s="145">
        <f t="shared" si="64"/>
        <v>0</v>
      </c>
      <c r="J64" s="145">
        <f t="shared" si="64"/>
        <v>0</v>
      </c>
      <c r="K64" s="145">
        <f t="shared" si="64"/>
        <v>0</v>
      </c>
      <c r="L64" s="162">
        <f t="shared" si="64"/>
        <v>0</v>
      </c>
      <c r="M64" s="158" t="s">
        <v>524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583</v>
      </c>
      <c r="B65" s="113">
        <f t="shared" si="3"/>
        <v>19.26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5">$G65/100*B65</f>
        <v>0</v>
      </c>
      <c r="I65" s="145">
        <f t="shared" si="65"/>
        <v>0</v>
      </c>
      <c r="J65" s="145">
        <f t="shared" si="65"/>
        <v>0</v>
      </c>
      <c r="K65" s="145">
        <f t="shared" si="65"/>
        <v>0</v>
      </c>
      <c r="L65" s="162">
        <f t="shared" si="65"/>
        <v>0</v>
      </c>
      <c r="M65" s="158" t="s">
        <v>524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584</v>
      </c>
      <c r="B66" s="113">
        <f t="shared" si="3"/>
        <v>13.26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6">$G66/100*B66</f>
        <v>0</v>
      </c>
      <c r="I66" s="145">
        <f t="shared" si="66"/>
        <v>0</v>
      </c>
      <c r="J66" s="145">
        <f t="shared" si="66"/>
        <v>0</v>
      </c>
      <c r="K66" s="145">
        <f t="shared" si="66"/>
        <v>0</v>
      </c>
      <c r="L66" s="162">
        <f t="shared" si="66"/>
        <v>0</v>
      </c>
      <c r="M66" s="158" t="s">
        <v>524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585</v>
      </c>
      <c r="B67" s="113">
        <f t="shared" si="3"/>
        <v>402.57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7">$G67/100*B67</f>
        <v>0</v>
      </c>
      <c r="I67" s="145">
        <f t="shared" si="67"/>
        <v>0</v>
      </c>
      <c r="J67" s="145">
        <f t="shared" si="67"/>
        <v>0</v>
      </c>
      <c r="K67" s="145">
        <f t="shared" si="67"/>
        <v>0</v>
      </c>
      <c r="L67" s="162">
        <f t="shared" si="67"/>
        <v>0</v>
      </c>
      <c r="M67" s="158" t="s">
        <v>586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587</v>
      </c>
      <c r="B68" s="113">
        <f t="shared" si="3"/>
        <v>96.36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8">$G68/100*B68</f>
        <v>0</v>
      </c>
      <c r="I68" s="145">
        <f t="shared" si="68"/>
        <v>0</v>
      </c>
      <c r="J68" s="145">
        <f t="shared" si="68"/>
        <v>0</v>
      </c>
      <c r="K68" s="145">
        <f t="shared" si="68"/>
        <v>0</v>
      </c>
      <c r="L68" s="162">
        <f t="shared" si="68"/>
        <v>0</v>
      </c>
      <c r="M68" s="158" t="s">
        <v>586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588</v>
      </c>
      <c r="B69" s="113">
        <f t="shared" si="3"/>
        <v>264.49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9">$G69/100*B69</f>
        <v>0</v>
      </c>
      <c r="I69" s="145">
        <f t="shared" si="69"/>
        <v>0</v>
      </c>
      <c r="J69" s="145">
        <f t="shared" si="69"/>
        <v>0</v>
      </c>
      <c r="K69" s="145">
        <f t="shared" si="69"/>
        <v>0</v>
      </c>
      <c r="L69" s="162">
        <f t="shared" si="69"/>
        <v>0</v>
      </c>
      <c r="M69" s="158" t="s">
        <v>586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589</v>
      </c>
      <c r="B70" s="113">
        <f t="shared" si="3"/>
        <v>298.98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70">$G70/100*B70</f>
        <v>0</v>
      </c>
      <c r="I70" s="145">
        <f t="shared" si="70"/>
        <v>0</v>
      </c>
      <c r="J70" s="145">
        <f t="shared" si="70"/>
        <v>0</v>
      </c>
      <c r="K70" s="145">
        <f t="shared" si="70"/>
        <v>0</v>
      </c>
      <c r="L70" s="162">
        <f t="shared" si="70"/>
        <v>0</v>
      </c>
      <c r="M70" s="158" t="s">
        <v>586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590</v>
      </c>
      <c r="B71" s="113">
        <f t="shared" si="3"/>
        <v>328.27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1">$G71/100*B71</f>
        <v>0</v>
      </c>
      <c r="I71" s="145">
        <f t="shared" si="71"/>
        <v>0</v>
      </c>
      <c r="J71" s="145">
        <f t="shared" si="71"/>
        <v>0</v>
      </c>
      <c r="K71" s="145">
        <f t="shared" si="71"/>
        <v>0</v>
      </c>
      <c r="L71" s="162">
        <f t="shared" si="71"/>
        <v>0</v>
      </c>
      <c r="M71" s="158" t="s">
        <v>586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591</v>
      </c>
      <c r="B72" s="113">
        <f t="shared" si="3"/>
        <v>378.86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2">$G72/100*B72</f>
        <v>0</v>
      </c>
      <c r="I72" s="145">
        <f t="shared" si="72"/>
        <v>0</v>
      </c>
      <c r="J72" s="145">
        <f t="shared" si="72"/>
        <v>0</v>
      </c>
      <c r="K72" s="145">
        <f t="shared" si="72"/>
        <v>0</v>
      </c>
      <c r="L72" s="162">
        <f t="shared" si="72"/>
        <v>0</v>
      </c>
      <c r="M72" s="158" t="s">
        <v>586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592</v>
      </c>
      <c r="B73" s="113">
        <f t="shared" si="3"/>
        <v>32.24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3">$G73/100*B73</f>
        <v>0</v>
      </c>
      <c r="I73" s="145">
        <f t="shared" si="73"/>
        <v>0</v>
      </c>
      <c r="J73" s="145">
        <f t="shared" si="73"/>
        <v>0</v>
      </c>
      <c r="K73" s="145">
        <f t="shared" si="73"/>
        <v>0</v>
      </c>
      <c r="L73" s="162">
        <f t="shared" si="73"/>
        <v>0</v>
      </c>
      <c r="M73" s="158" t="s">
        <v>510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593</v>
      </c>
      <c r="B74" s="113">
        <f t="shared" si="3"/>
        <v>345.34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4">$G74/100*B74</f>
        <v>0</v>
      </c>
      <c r="I74" s="145">
        <f t="shared" si="74"/>
        <v>0</v>
      </c>
      <c r="J74" s="145">
        <f t="shared" si="74"/>
        <v>0</v>
      </c>
      <c r="K74" s="145">
        <f t="shared" si="74"/>
        <v>0</v>
      </c>
      <c r="L74" s="162">
        <f t="shared" si="74"/>
        <v>0</v>
      </c>
      <c r="M74" s="158" t="s">
        <v>512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594</v>
      </c>
      <c r="B75" s="113">
        <f t="shared" si="3"/>
        <v>190.48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5">$G75/100*B75</f>
        <v>0</v>
      </c>
      <c r="I75" s="145">
        <f t="shared" si="75"/>
        <v>0</v>
      </c>
      <c r="J75" s="145">
        <f t="shared" si="75"/>
        <v>0</v>
      </c>
      <c r="K75" s="145">
        <f t="shared" si="75"/>
        <v>0</v>
      </c>
      <c r="L75" s="162">
        <f t="shared" si="75"/>
        <v>0</v>
      </c>
      <c r="M75" s="158" t="s">
        <v>512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595</v>
      </c>
      <c r="B76" s="113">
        <f t="shared" si="3"/>
        <v>439.18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6">$G76/100*B76</f>
        <v>0</v>
      </c>
      <c r="I76" s="145">
        <f t="shared" si="76"/>
        <v>0</v>
      </c>
      <c r="J76" s="145">
        <f t="shared" si="76"/>
        <v>0</v>
      </c>
      <c r="K76" s="145">
        <f t="shared" si="76"/>
        <v>0</v>
      </c>
      <c r="L76" s="162">
        <f t="shared" si="76"/>
        <v>0</v>
      </c>
      <c r="M76" s="158" t="s">
        <v>596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597</v>
      </c>
      <c r="B77" s="113">
        <f t="shared" si="3"/>
        <v>210.3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7">$G77/100*B77</f>
        <v>0</v>
      </c>
      <c r="I77" s="145">
        <f t="shared" si="77"/>
        <v>0</v>
      </c>
      <c r="J77" s="145">
        <f t="shared" si="77"/>
        <v>0</v>
      </c>
      <c r="K77" s="145">
        <f t="shared" si="77"/>
        <v>0</v>
      </c>
      <c r="L77" s="162">
        <f t="shared" si="77"/>
        <v>0</v>
      </c>
      <c r="M77" s="158" t="s">
        <v>598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599</v>
      </c>
      <c r="B78" s="113">
        <f t="shared" si="3"/>
        <v>334.48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8">$G78/100*B78</f>
        <v>0</v>
      </c>
      <c r="I78" s="145">
        <f t="shared" si="78"/>
        <v>0</v>
      </c>
      <c r="J78" s="145">
        <f t="shared" si="78"/>
        <v>0</v>
      </c>
      <c r="K78" s="145">
        <f t="shared" si="78"/>
        <v>0</v>
      </c>
      <c r="L78" s="162">
        <f t="shared" si="78"/>
        <v>0</v>
      </c>
      <c r="M78" s="158" t="s">
        <v>518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600</v>
      </c>
      <c r="B79" s="113">
        <f t="shared" si="3"/>
        <v>354.8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9">$G79/100*B79</f>
        <v>0</v>
      </c>
      <c r="I79" s="145">
        <f t="shared" si="79"/>
        <v>0</v>
      </c>
      <c r="J79" s="145">
        <f t="shared" si="79"/>
        <v>0</v>
      </c>
      <c r="K79" s="145">
        <f t="shared" si="79"/>
        <v>0</v>
      </c>
      <c r="L79" s="162">
        <f t="shared" si="79"/>
        <v>0</v>
      </c>
      <c r="M79" s="158" t="s">
        <v>518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601</v>
      </c>
      <c r="B80" s="113">
        <f t="shared" si="3"/>
        <v>572.9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80">$G80/100*B80</f>
        <v>0</v>
      </c>
      <c r="I80" s="145">
        <f t="shared" si="80"/>
        <v>0</v>
      </c>
      <c r="J80" s="145">
        <f t="shared" si="80"/>
        <v>0</v>
      </c>
      <c r="K80" s="145">
        <f t="shared" si="80"/>
        <v>0</v>
      </c>
      <c r="L80" s="162">
        <f t="shared" si="80"/>
        <v>0</v>
      </c>
      <c r="M80" s="158" t="s">
        <v>516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602</v>
      </c>
      <c r="B81" s="113">
        <f t="shared" si="3"/>
        <v>81.84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1">$G81/100*B81</f>
        <v>0</v>
      </c>
      <c r="I81" s="145">
        <f t="shared" si="81"/>
        <v>0</v>
      </c>
      <c r="J81" s="145">
        <f t="shared" si="81"/>
        <v>0</v>
      </c>
      <c r="K81" s="145">
        <f t="shared" si="81"/>
        <v>0</v>
      </c>
      <c r="L81" s="162">
        <f t="shared" si="81"/>
        <v>0</v>
      </c>
      <c r="M81" s="158" t="s">
        <v>508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603</v>
      </c>
      <c r="B82" s="113">
        <f t="shared" si="3"/>
        <v>74.53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2">$G82/100*B82</f>
        <v>0</v>
      </c>
      <c r="I82" s="145">
        <f t="shared" si="82"/>
        <v>0</v>
      </c>
      <c r="J82" s="145">
        <f t="shared" si="82"/>
        <v>0</v>
      </c>
      <c r="K82" s="145">
        <f t="shared" si="82"/>
        <v>0</v>
      </c>
      <c r="L82" s="162">
        <f t="shared" si="82"/>
        <v>0</v>
      </c>
      <c r="M82" s="158" t="s">
        <v>586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604</v>
      </c>
      <c r="B83" s="113">
        <f t="shared" si="3"/>
        <v>356.88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3">$G83/100*B83</f>
        <v>0</v>
      </c>
      <c r="I83" s="145">
        <f t="shared" si="83"/>
        <v>0</v>
      </c>
      <c r="J83" s="145">
        <f t="shared" si="83"/>
        <v>0</v>
      </c>
      <c r="K83" s="145">
        <f t="shared" si="83"/>
        <v>0</v>
      </c>
      <c r="L83" s="162">
        <f t="shared" si="83"/>
        <v>0</v>
      </c>
      <c r="M83" s="158" t="s">
        <v>512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605</v>
      </c>
      <c r="B84" s="113">
        <f t="shared" si="3"/>
        <v>900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4">$G84/100*B84</f>
        <v>0</v>
      </c>
      <c r="I84" s="145">
        <f t="shared" si="84"/>
        <v>0</v>
      </c>
      <c r="J84" s="145">
        <f t="shared" si="84"/>
        <v>0</v>
      </c>
      <c r="K84" s="145">
        <f t="shared" si="84"/>
        <v>0</v>
      </c>
      <c r="L84" s="162">
        <f t="shared" si="84"/>
        <v>0</v>
      </c>
      <c r="M84" s="158" t="s">
        <v>538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606</v>
      </c>
      <c r="B85" s="113">
        <f t="shared" si="3"/>
        <v>77.5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5">$G85/100*B85</f>
        <v>0</v>
      </c>
      <c r="I85" s="145">
        <f t="shared" si="85"/>
        <v>0</v>
      </c>
      <c r="J85" s="145">
        <f t="shared" si="85"/>
        <v>0</v>
      </c>
      <c r="K85" s="145">
        <f t="shared" si="85"/>
        <v>0</v>
      </c>
      <c r="L85" s="162">
        <f t="shared" si="85"/>
        <v>0</v>
      </c>
      <c r="M85" s="158" t="s">
        <v>545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607</v>
      </c>
      <c r="B86" s="113">
        <f t="shared" si="3"/>
        <v>355.16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6">$G86/100*B86</f>
        <v>0</v>
      </c>
      <c r="I86" s="145">
        <f t="shared" si="86"/>
        <v>0</v>
      </c>
      <c r="J86" s="145">
        <f t="shared" si="86"/>
        <v>0</v>
      </c>
      <c r="K86" s="145">
        <f t="shared" si="86"/>
        <v>0</v>
      </c>
      <c r="L86" s="162">
        <f t="shared" si="86"/>
        <v>0</v>
      </c>
      <c r="M86" s="158" t="s">
        <v>520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608</v>
      </c>
      <c r="B87" s="113">
        <f t="shared" si="3"/>
        <v>18.4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7">$G87/100*B87</f>
        <v>0</v>
      </c>
      <c r="I87" s="145">
        <f t="shared" si="87"/>
        <v>0</v>
      </c>
      <c r="J87" s="145">
        <f t="shared" si="87"/>
        <v>0</v>
      </c>
      <c r="K87" s="145">
        <f t="shared" si="87"/>
        <v>0</v>
      </c>
      <c r="L87" s="162">
        <f t="shared" si="87"/>
        <v>0</v>
      </c>
      <c r="M87" s="158" t="s">
        <v>520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609</v>
      </c>
      <c r="B88" s="113">
        <f t="shared" si="3"/>
        <v>0.4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8">$G88/100*B88</f>
        <v>0</v>
      </c>
      <c r="I88" s="145">
        <f t="shared" si="88"/>
        <v>0</v>
      </c>
      <c r="J88" s="145">
        <f t="shared" si="88"/>
        <v>0</v>
      </c>
      <c r="K88" s="145">
        <f t="shared" si="88"/>
        <v>0</v>
      </c>
      <c r="L88" s="162">
        <f t="shared" si="88"/>
        <v>0</v>
      </c>
      <c r="M88" s="158" t="s">
        <v>520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610</v>
      </c>
      <c r="B89" s="113">
        <f t="shared" si="3"/>
        <v>307.99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9">$G89/100*B89</f>
        <v>0</v>
      </c>
      <c r="I89" s="145">
        <f t="shared" si="89"/>
        <v>0</v>
      </c>
      <c r="J89" s="145">
        <f t="shared" si="89"/>
        <v>0</v>
      </c>
      <c r="K89" s="145">
        <f t="shared" si="89"/>
        <v>0</v>
      </c>
      <c r="L89" s="162">
        <f t="shared" si="89"/>
        <v>0</v>
      </c>
      <c r="M89" s="158" t="s">
        <v>520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611</v>
      </c>
      <c r="B90" s="113">
        <f t="shared" si="3"/>
        <v>41.34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90">$G90/100*B90</f>
        <v>0</v>
      </c>
      <c r="I90" s="145">
        <f t="shared" si="90"/>
        <v>0</v>
      </c>
      <c r="J90" s="145">
        <f t="shared" si="90"/>
        <v>0</v>
      </c>
      <c r="K90" s="145">
        <f t="shared" si="90"/>
        <v>0</v>
      </c>
      <c r="L90" s="162">
        <f t="shared" si="90"/>
        <v>0</v>
      </c>
      <c r="M90" s="158" t="s">
        <v>520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612</v>
      </c>
      <c r="B91" s="113">
        <f t="shared" si="3"/>
        <v>28.6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1">$G91/100*B91</f>
        <v>0</v>
      </c>
      <c r="I91" s="145">
        <f t="shared" si="91"/>
        <v>0</v>
      </c>
      <c r="J91" s="145">
        <f t="shared" si="91"/>
        <v>0</v>
      </c>
      <c r="K91" s="145">
        <f t="shared" si="91"/>
        <v>0</v>
      </c>
      <c r="L91" s="162">
        <f t="shared" si="91"/>
        <v>0</v>
      </c>
      <c r="M91" s="158" t="s">
        <v>524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613</v>
      </c>
      <c r="B92" s="113">
        <f t="shared" si="3"/>
        <v>355.8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2">$G92/100*B92</f>
        <v>0</v>
      </c>
      <c r="I92" s="145">
        <f t="shared" si="92"/>
        <v>0</v>
      </c>
      <c r="J92" s="145">
        <f t="shared" si="92"/>
        <v>0</v>
      </c>
      <c r="K92" s="145">
        <f t="shared" si="92"/>
        <v>0</v>
      </c>
      <c r="L92" s="162">
        <f t="shared" si="92"/>
        <v>0</v>
      </c>
      <c r="M92" s="158" t="s">
        <v>527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614</v>
      </c>
      <c r="B93" s="113">
        <f t="shared" si="3"/>
        <v>900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3">$G93/100*B93</f>
        <v>0</v>
      </c>
      <c r="I93" s="145">
        <f t="shared" si="93"/>
        <v>0</v>
      </c>
      <c r="J93" s="145">
        <f t="shared" si="93"/>
        <v>0</v>
      </c>
      <c r="K93" s="145">
        <f t="shared" si="93"/>
        <v>0</v>
      </c>
      <c r="L93" s="162">
        <f t="shared" si="93"/>
        <v>0</v>
      </c>
      <c r="M93" s="158" t="s">
        <v>538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615</v>
      </c>
      <c r="B94" s="113">
        <f t="shared" si="3"/>
        <v>350.84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4">$G94/100*B94</f>
        <v>0</v>
      </c>
      <c r="I94" s="145">
        <f t="shared" si="94"/>
        <v>0</v>
      </c>
      <c r="J94" s="145">
        <f t="shared" si="94"/>
        <v>0</v>
      </c>
      <c r="K94" s="145">
        <f t="shared" si="94"/>
        <v>0</v>
      </c>
      <c r="L94" s="162">
        <f t="shared" si="94"/>
        <v>0</v>
      </c>
      <c r="M94" s="158" t="s">
        <v>527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616</v>
      </c>
      <c r="B95" s="113">
        <f t="shared" si="3"/>
        <v>356.46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5">$G95/100*B95</f>
        <v>0</v>
      </c>
      <c r="I95" s="145">
        <f t="shared" si="95"/>
        <v>0</v>
      </c>
      <c r="J95" s="145">
        <f t="shared" si="95"/>
        <v>0</v>
      </c>
      <c r="K95" s="145">
        <f t="shared" si="95"/>
        <v>0</v>
      </c>
      <c r="L95" s="162">
        <f t="shared" si="95"/>
        <v>0</v>
      </c>
      <c r="M95" s="158" t="s">
        <v>533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617</v>
      </c>
      <c r="B96" s="113">
        <f t="shared" si="3"/>
        <v>348.56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6">$G96/100*B96</f>
        <v>0</v>
      </c>
      <c r="I96" s="145">
        <f t="shared" si="96"/>
        <v>0</v>
      </c>
      <c r="J96" s="145">
        <f t="shared" si="96"/>
        <v>0</v>
      </c>
      <c r="K96" s="145">
        <f t="shared" si="96"/>
        <v>0</v>
      </c>
      <c r="L96" s="162">
        <f t="shared" si="96"/>
        <v>0</v>
      </c>
      <c r="M96" s="158" t="s">
        <v>527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618</v>
      </c>
      <c r="B97" s="113">
        <f t="shared" si="3"/>
        <v>41.34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7">$G97/100*B97</f>
        <v>0</v>
      </c>
      <c r="I97" s="145">
        <f t="shared" si="97"/>
        <v>0</v>
      </c>
      <c r="J97" s="145">
        <f t="shared" si="97"/>
        <v>0</v>
      </c>
      <c r="K97" s="145">
        <f t="shared" si="97"/>
        <v>0</v>
      </c>
      <c r="L97" s="162">
        <f t="shared" si="97"/>
        <v>0</v>
      </c>
      <c r="M97" s="158" t="s">
        <v>510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619</v>
      </c>
      <c r="B98" s="113">
        <f t="shared" si="3"/>
        <v>198.93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8">$G98/100*B98</f>
        <v>0</v>
      </c>
      <c r="I98" s="145">
        <f t="shared" si="98"/>
        <v>0</v>
      </c>
      <c r="J98" s="145">
        <f t="shared" si="98"/>
        <v>0</v>
      </c>
      <c r="K98" s="145">
        <f t="shared" si="98"/>
        <v>0</v>
      </c>
      <c r="L98" s="162">
        <f t="shared" si="98"/>
        <v>0</v>
      </c>
      <c r="M98" s="158" t="s">
        <v>586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620</v>
      </c>
      <c r="B99" s="113">
        <f t="shared" si="3"/>
        <v>137.09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9">$G99/100*B99</f>
        <v>0</v>
      </c>
      <c r="I99" s="145">
        <f t="shared" si="99"/>
        <v>0</v>
      </c>
      <c r="J99" s="145">
        <f t="shared" si="99"/>
        <v>0</v>
      </c>
      <c r="K99" s="145">
        <f t="shared" si="99"/>
        <v>0</v>
      </c>
      <c r="L99" s="162">
        <f t="shared" si="99"/>
        <v>0</v>
      </c>
      <c r="M99" s="158" t="s">
        <v>586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621</v>
      </c>
      <c r="B100" s="113">
        <f t="shared" si="3"/>
        <v>261.35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100">$G100/100*B100</f>
        <v>0</v>
      </c>
      <c r="I100" s="145">
        <f t="shared" si="100"/>
        <v>0</v>
      </c>
      <c r="J100" s="145">
        <f t="shared" si="100"/>
        <v>0</v>
      </c>
      <c r="K100" s="145">
        <f t="shared" si="100"/>
        <v>0</v>
      </c>
      <c r="L100" s="162">
        <f t="shared" si="100"/>
        <v>0</v>
      </c>
      <c r="M100" s="158" t="s">
        <v>586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622</v>
      </c>
      <c r="B101" s="113">
        <f t="shared" si="3"/>
        <v>16.79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1">$G101/100*B101</f>
        <v>0</v>
      </c>
      <c r="I101" s="145">
        <f t="shared" si="101"/>
        <v>0</v>
      </c>
      <c r="J101" s="145">
        <f t="shared" si="101"/>
        <v>0</v>
      </c>
      <c r="K101" s="145">
        <f t="shared" si="101"/>
        <v>0</v>
      </c>
      <c r="L101" s="162">
        <f t="shared" si="101"/>
        <v>0</v>
      </c>
      <c r="M101" s="158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623</v>
      </c>
      <c r="B102" s="113">
        <f t="shared" si="3"/>
        <v>53.05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2">$G102/100*B102</f>
        <v>0</v>
      </c>
      <c r="I102" s="145">
        <f t="shared" si="102"/>
        <v>0</v>
      </c>
      <c r="J102" s="145">
        <f t="shared" si="102"/>
        <v>0</v>
      </c>
      <c r="K102" s="145">
        <f t="shared" si="102"/>
        <v>0</v>
      </c>
      <c r="L102" s="162">
        <f t="shared" si="102"/>
        <v>0</v>
      </c>
      <c r="M102" s="158" t="s">
        <v>510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624</v>
      </c>
      <c r="B103" s="113">
        <f t="shared" si="3"/>
        <v>256.6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3">$G103/100*B103</f>
        <v>0</v>
      </c>
      <c r="I103" s="145">
        <f t="shared" si="103"/>
        <v>0</v>
      </c>
      <c r="J103" s="145">
        <f t="shared" si="103"/>
        <v>0</v>
      </c>
      <c r="K103" s="145">
        <f t="shared" si="103"/>
        <v>0</v>
      </c>
      <c r="L103" s="162">
        <f t="shared" si="103"/>
        <v>0</v>
      </c>
      <c r="M103" s="158" t="s">
        <v>581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625</v>
      </c>
      <c r="B104" s="113">
        <f t="shared" si="3"/>
        <v>22.38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4">$G104/100*B104</f>
        <v>0</v>
      </c>
      <c r="I104" s="145">
        <f t="shared" si="104"/>
        <v>0</v>
      </c>
      <c r="J104" s="145">
        <f t="shared" si="104"/>
        <v>0</v>
      </c>
      <c r="K104" s="145">
        <f t="shared" si="104"/>
        <v>0</v>
      </c>
      <c r="L104" s="162">
        <f t="shared" si="104"/>
        <v>0</v>
      </c>
      <c r="M104" s="158" t="s">
        <v>524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626</v>
      </c>
      <c r="B105" s="113">
        <f t="shared" si="3"/>
        <v>16.25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5">$G105/100*B105</f>
        <v>0</v>
      </c>
      <c r="I105" s="145">
        <f t="shared" si="105"/>
        <v>0</v>
      </c>
      <c r="J105" s="145">
        <f t="shared" si="105"/>
        <v>0</v>
      </c>
      <c r="K105" s="145">
        <f t="shared" si="105"/>
        <v>0</v>
      </c>
      <c r="L105" s="162">
        <f t="shared" si="105"/>
        <v>0</v>
      </c>
      <c r="M105" s="158" t="s">
        <v>524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627</v>
      </c>
      <c r="B106" s="113">
        <f t="shared" si="3"/>
        <v>46.33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6">$G106/100*B106</f>
        <v>0</v>
      </c>
      <c r="I106" s="145">
        <f t="shared" si="106"/>
        <v>0</v>
      </c>
      <c r="J106" s="145">
        <f t="shared" si="106"/>
        <v>0</v>
      </c>
      <c r="K106" s="145">
        <f t="shared" si="106"/>
        <v>0</v>
      </c>
      <c r="L106" s="162">
        <f t="shared" si="106"/>
        <v>0</v>
      </c>
      <c r="M106" s="158" t="s">
        <v>524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628</v>
      </c>
      <c r="B107" s="113">
        <f t="shared" si="3"/>
        <v>288.77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7">$G107/100*B107</f>
        <v>0</v>
      </c>
      <c r="I107" s="145">
        <f t="shared" si="107"/>
        <v>0</v>
      </c>
      <c r="J107" s="145">
        <f t="shared" si="107"/>
        <v>0</v>
      </c>
      <c r="K107" s="145">
        <f t="shared" si="107"/>
        <v>0</v>
      </c>
      <c r="L107" s="162">
        <f t="shared" si="107"/>
        <v>0</v>
      </c>
      <c r="M107" s="158" t="s">
        <v>510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629</v>
      </c>
      <c r="B108" s="113">
        <f t="shared" si="3"/>
        <v>39.02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8">$G108/100*B108</f>
        <v>0</v>
      </c>
      <c r="I108" s="145">
        <f t="shared" si="108"/>
        <v>0</v>
      </c>
      <c r="J108" s="145">
        <f t="shared" si="108"/>
        <v>0</v>
      </c>
      <c r="K108" s="145">
        <f t="shared" si="108"/>
        <v>0</v>
      </c>
      <c r="L108" s="162">
        <f t="shared" si="108"/>
        <v>0</v>
      </c>
      <c r="M108" s="158" t="s">
        <v>524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630</v>
      </c>
      <c r="B109" s="113">
        <f t="shared" si="3"/>
        <v>206.4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9">$G109/100*B109</f>
        <v>0</v>
      </c>
      <c r="I109" s="145">
        <f t="shared" si="109"/>
        <v>0</v>
      </c>
      <c r="J109" s="145">
        <f t="shared" si="109"/>
        <v>0</v>
      </c>
      <c r="K109" s="145">
        <f t="shared" si="109"/>
        <v>0</v>
      </c>
      <c r="L109" s="162">
        <f t="shared" si="109"/>
        <v>0</v>
      </c>
      <c r="M109" s="158" t="s">
        <v>598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631</v>
      </c>
      <c r="B110" s="113">
        <f t="shared" si="3"/>
        <v>25.67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10">$G110/100*B110</f>
        <v>0</v>
      </c>
      <c r="I110" s="145">
        <f t="shared" si="110"/>
        <v>0</v>
      </c>
      <c r="J110" s="145">
        <f t="shared" si="110"/>
        <v>0</v>
      </c>
      <c r="K110" s="145">
        <f t="shared" si="110"/>
        <v>0</v>
      </c>
      <c r="L110" s="162">
        <f t="shared" si="110"/>
        <v>0</v>
      </c>
      <c r="M110" s="158" t="s">
        <v>514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632</v>
      </c>
      <c r="B111" s="113">
        <f t="shared" si="3"/>
        <v>178.9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1">$G111/100*B111</f>
        <v>0</v>
      </c>
      <c r="I111" s="145">
        <f t="shared" si="111"/>
        <v>0</v>
      </c>
      <c r="J111" s="145">
        <f t="shared" si="111"/>
        <v>0</v>
      </c>
      <c r="K111" s="145">
        <f t="shared" si="111"/>
        <v>0</v>
      </c>
      <c r="L111" s="162">
        <f t="shared" si="111"/>
        <v>0</v>
      </c>
      <c r="M111" s="158" t="s">
        <v>545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633</v>
      </c>
      <c r="B112" s="113">
        <f t="shared" si="3"/>
        <v>21.57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2">$G112/100*B112</f>
        <v>0</v>
      </c>
      <c r="I112" s="145">
        <f t="shared" si="112"/>
        <v>0</v>
      </c>
      <c r="J112" s="145">
        <f t="shared" si="112"/>
        <v>0</v>
      </c>
      <c r="K112" s="145">
        <f t="shared" si="112"/>
        <v>0</v>
      </c>
      <c r="L112" s="162">
        <f t="shared" si="112"/>
        <v>0</v>
      </c>
      <c r="M112" s="158" t="s">
        <v>524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634</v>
      </c>
      <c r="B113" s="113">
        <f t="shared" si="3"/>
        <v>48.13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3">$G113/100*B113</f>
        <v>0</v>
      </c>
      <c r="I113" s="145">
        <f t="shared" si="113"/>
        <v>0</v>
      </c>
      <c r="J113" s="145">
        <f t="shared" si="113"/>
        <v>0</v>
      </c>
      <c r="K113" s="145">
        <f t="shared" si="113"/>
        <v>0</v>
      </c>
      <c r="L113" s="162">
        <f t="shared" si="113"/>
        <v>0</v>
      </c>
      <c r="M113" s="158" t="s">
        <v>598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635</v>
      </c>
      <c r="B114" s="113">
        <f t="shared" si="3"/>
        <v>138.63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4">$G114/100*B114</f>
        <v>0</v>
      </c>
      <c r="I114" s="145">
        <f t="shared" si="114"/>
        <v>0</v>
      </c>
      <c r="J114" s="145">
        <f t="shared" si="114"/>
        <v>0</v>
      </c>
      <c r="K114" s="145">
        <f t="shared" si="114"/>
        <v>0</v>
      </c>
      <c r="L114" s="162">
        <f t="shared" si="114"/>
        <v>0</v>
      </c>
      <c r="M114" s="158" t="s">
        <v>598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636</v>
      </c>
      <c r="B115" s="113">
        <f t="shared" si="3"/>
        <v>315.24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5">$G115/100*B115</f>
        <v>0</v>
      </c>
      <c r="I115" s="145">
        <f t="shared" si="115"/>
        <v>0</v>
      </c>
      <c r="J115" s="145">
        <f t="shared" si="115"/>
        <v>0</v>
      </c>
      <c r="K115" s="145">
        <f t="shared" si="115"/>
        <v>0</v>
      </c>
      <c r="L115" s="162">
        <f t="shared" si="115"/>
        <v>0</v>
      </c>
      <c r="M115" s="158" t="s">
        <v>598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637</v>
      </c>
      <c r="B116" s="113">
        <f t="shared" si="3"/>
        <v>38.46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6">$G116/100*B116</f>
        <v>0</v>
      </c>
      <c r="I116" s="145">
        <f t="shared" si="116"/>
        <v>0</v>
      </c>
      <c r="J116" s="145">
        <f t="shared" si="116"/>
        <v>0</v>
      </c>
      <c r="K116" s="145">
        <f t="shared" si="116"/>
        <v>0</v>
      </c>
      <c r="L116" s="162">
        <f t="shared" si="116"/>
        <v>0</v>
      </c>
      <c r="M116" s="158" t="s">
        <v>510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638</v>
      </c>
      <c r="B117" s="113">
        <f t="shared" si="3"/>
        <v>14.37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7">$G117/100*B117</f>
        <v>0</v>
      </c>
      <c r="I117" s="145">
        <f t="shared" si="117"/>
        <v>0</v>
      </c>
      <c r="J117" s="145">
        <f t="shared" si="117"/>
        <v>0</v>
      </c>
      <c r="K117" s="145">
        <f t="shared" si="117"/>
        <v>0</v>
      </c>
      <c r="L117" s="162">
        <f t="shared" si="117"/>
        <v>0</v>
      </c>
      <c r="M117" s="158" t="s">
        <v>524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639</v>
      </c>
      <c r="B118" s="113">
        <f t="shared" si="3"/>
        <v>337.42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8">$G118/100*B118</f>
        <v>0</v>
      </c>
      <c r="I118" s="145">
        <f t="shared" si="118"/>
        <v>0</v>
      </c>
      <c r="J118" s="145">
        <f t="shared" si="118"/>
        <v>0</v>
      </c>
      <c r="K118" s="145">
        <f t="shared" si="118"/>
        <v>0</v>
      </c>
      <c r="L118" s="162">
        <f t="shared" si="118"/>
        <v>0</v>
      </c>
      <c r="M118" s="158" t="s">
        <v>518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640</v>
      </c>
      <c r="B119" s="113">
        <f t="shared" si="3"/>
        <v>29.18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9">$G119/100*B119</f>
        <v>0</v>
      </c>
      <c r="I119" s="145">
        <f t="shared" si="119"/>
        <v>0</v>
      </c>
      <c r="J119" s="145">
        <f t="shared" si="119"/>
        <v>0</v>
      </c>
      <c r="K119" s="145">
        <f t="shared" si="119"/>
        <v>0</v>
      </c>
      <c r="L119" s="162">
        <f t="shared" si="119"/>
        <v>0</v>
      </c>
      <c r="M119" s="158" t="s">
        <v>524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641</v>
      </c>
      <c r="B120" s="113">
        <f t="shared" si="3"/>
        <v>75.27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20">$G120/100*B120</f>
        <v>0</v>
      </c>
      <c r="I120" s="145">
        <f t="shared" si="120"/>
        <v>0</v>
      </c>
      <c r="J120" s="145">
        <f t="shared" si="120"/>
        <v>0</v>
      </c>
      <c r="K120" s="145">
        <f t="shared" si="120"/>
        <v>0</v>
      </c>
      <c r="L120" s="162">
        <f t="shared" si="120"/>
        <v>0</v>
      </c>
      <c r="M120" s="158" t="s">
        <v>510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642</v>
      </c>
      <c r="B121" s="113">
        <f t="shared" si="3"/>
        <v>513.84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1">$G121/100*B121</f>
        <v>0</v>
      </c>
      <c r="I121" s="145">
        <f t="shared" si="121"/>
        <v>0</v>
      </c>
      <c r="J121" s="145">
        <f t="shared" si="121"/>
        <v>0</v>
      </c>
      <c r="K121" s="145">
        <f t="shared" si="121"/>
        <v>0</v>
      </c>
      <c r="L121" s="162">
        <f t="shared" si="121"/>
        <v>0</v>
      </c>
      <c r="M121" s="158" t="s">
        <v>596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643</v>
      </c>
      <c r="B122" s="113">
        <f t="shared" si="3"/>
        <v>900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2">$G122/100*B122</f>
        <v>0</v>
      </c>
      <c r="I122" s="145">
        <f t="shared" si="122"/>
        <v>0</v>
      </c>
      <c r="J122" s="145">
        <f t="shared" si="122"/>
        <v>0</v>
      </c>
      <c r="K122" s="145">
        <f t="shared" si="122"/>
        <v>0</v>
      </c>
      <c r="L122" s="162">
        <f t="shared" si="122"/>
        <v>0</v>
      </c>
      <c r="M122" s="158" t="s">
        <v>538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644</v>
      </c>
      <c r="B123" s="113">
        <f t="shared" si="3"/>
        <v>66.7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3">$G123/100*B123</f>
        <v>0</v>
      </c>
      <c r="I123" s="145">
        <f t="shared" si="123"/>
        <v>0</v>
      </c>
      <c r="J123" s="145">
        <f t="shared" si="123"/>
        <v>0</v>
      </c>
      <c r="K123" s="145">
        <f t="shared" si="123"/>
        <v>0</v>
      </c>
      <c r="L123" s="162">
        <f t="shared" si="123"/>
        <v>0</v>
      </c>
      <c r="M123" s="158" t="s">
        <v>545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645</v>
      </c>
      <c r="B124" s="113">
        <f t="shared" si="3"/>
        <v>343.61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4">$G124/100*B124</f>
        <v>0</v>
      </c>
      <c r="I124" s="145">
        <f t="shared" si="124"/>
        <v>0</v>
      </c>
      <c r="J124" s="145">
        <f t="shared" si="124"/>
        <v>0</v>
      </c>
      <c r="K124" s="145">
        <f t="shared" si="124"/>
        <v>0</v>
      </c>
      <c r="L124" s="162">
        <f t="shared" si="124"/>
        <v>0</v>
      </c>
      <c r="M124" s="158" t="s">
        <v>527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646</v>
      </c>
      <c r="B125" s="113">
        <f t="shared" si="3"/>
        <v>353.35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5">$G125/100*B125</f>
        <v>0</v>
      </c>
      <c r="I125" s="145">
        <f t="shared" si="125"/>
        <v>0</v>
      </c>
      <c r="J125" s="145">
        <f t="shared" si="125"/>
        <v>0</v>
      </c>
      <c r="K125" s="145">
        <f t="shared" si="125"/>
        <v>0</v>
      </c>
      <c r="L125" s="162">
        <f t="shared" si="125"/>
        <v>0</v>
      </c>
      <c r="M125" s="158" t="s">
        <v>527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647</v>
      </c>
      <c r="B126" s="113">
        <f t="shared" si="3"/>
        <v>296.6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6">$G126/100*B126</f>
        <v>0</v>
      </c>
      <c r="I126" s="145">
        <f t="shared" si="126"/>
        <v>0</v>
      </c>
      <c r="J126" s="145">
        <f t="shared" si="126"/>
        <v>0</v>
      </c>
      <c r="K126" s="145">
        <f t="shared" si="126"/>
        <v>0</v>
      </c>
      <c r="L126" s="162">
        <f t="shared" si="126"/>
        <v>0</v>
      </c>
      <c r="M126" s="158" t="s">
        <v>516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648</v>
      </c>
      <c r="B127" s="113">
        <f t="shared" si="3"/>
        <v>153.83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7">$G127/100*B127</f>
        <v>0</v>
      </c>
      <c r="I127" s="145">
        <f t="shared" si="127"/>
        <v>0</v>
      </c>
      <c r="J127" s="145">
        <f t="shared" si="127"/>
        <v>0</v>
      </c>
      <c r="K127" s="145">
        <f t="shared" si="127"/>
        <v>0</v>
      </c>
      <c r="L127" s="162">
        <f t="shared" si="127"/>
        <v>0</v>
      </c>
      <c r="M127" s="158" t="s">
        <v>527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649</v>
      </c>
      <c r="B128" s="113">
        <f t="shared" si="3"/>
        <v>155.2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8">$G128/100*B128</f>
        <v>0</v>
      </c>
      <c r="I128" s="145">
        <f t="shared" si="128"/>
        <v>0</v>
      </c>
      <c r="J128" s="145">
        <f t="shared" si="128"/>
        <v>0</v>
      </c>
      <c r="K128" s="145">
        <f t="shared" si="128"/>
        <v>0</v>
      </c>
      <c r="L128" s="162">
        <f t="shared" si="128"/>
        <v>0</v>
      </c>
      <c r="M128" s="158" t="s">
        <v>524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650</v>
      </c>
      <c r="B129" s="113">
        <f t="shared" si="3"/>
        <v>80.02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9">$G129/100*B129</f>
        <v>0</v>
      </c>
      <c r="I129" s="145">
        <f t="shared" si="129"/>
        <v>0</v>
      </c>
      <c r="J129" s="145">
        <f t="shared" si="129"/>
        <v>0</v>
      </c>
      <c r="K129" s="145">
        <f t="shared" si="129"/>
        <v>0</v>
      </c>
      <c r="L129" s="162">
        <f t="shared" si="129"/>
        <v>0</v>
      </c>
      <c r="M129" s="158" t="s">
        <v>524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651</v>
      </c>
      <c r="B130" s="113">
        <f t="shared" si="3"/>
        <v>109.67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30">$G130/100*B130</f>
        <v>0</v>
      </c>
      <c r="I130" s="145">
        <f t="shared" si="130"/>
        <v>0</v>
      </c>
      <c r="J130" s="145">
        <f t="shared" si="130"/>
        <v>0</v>
      </c>
      <c r="K130" s="145">
        <f t="shared" si="130"/>
        <v>0</v>
      </c>
      <c r="L130" s="162">
        <f t="shared" si="130"/>
        <v>0</v>
      </c>
      <c r="M130" s="158" t="s">
        <v>510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652</v>
      </c>
      <c r="B131" s="113">
        <f t="shared" si="3"/>
        <v>366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1">$G131/100*B131</f>
        <v>0</v>
      </c>
      <c r="I131" s="145">
        <f t="shared" si="131"/>
        <v>0</v>
      </c>
      <c r="J131" s="145">
        <f t="shared" si="131"/>
        <v>0</v>
      </c>
      <c r="K131" s="145">
        <f t="shared" si="131"/>
        <v>0</v>
      </c>
      <c r="L131" s="162">
        <f t="shared" si="131"/>
        <v>0</v>
      </c>
      <c r="M131" s="158" t="s">
        <v>598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653</v>
      </c>
      <c r="B132" s="113">
        <f t="shared" si="3"/>
        <v>29.83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2">$G132/100*B132</f>
        <v>0</v>
      </c>
      <c r="I132" s="145">
        <f t="shared" si="132"/>
        <v>0</v>
      </c>
      <c r="J132" s="145">
        <f t="shared" si="132"/>
        <v>0</v>
      </c>
      <c r="K132" s="145">
        <f t="shared" si="132"/>
        <v>0</v>
      </c>
      <c r="L132" s="162">
        <f t="shared" si="132"/>
        <v>0</v>
      </c>
      <c r="M132" s="158" t="s">
        <v>510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654</v>
      </c>
      <c r="B133" s="113">
        <f t="shared" si="3"/>
        <v>54.5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3">$G133/100*B133</f>
        <v>0</v>
      </c>
      <c r="I133" s="145">
        <f t="shared" si="133"/>
        <v>0</v>
      </c>
      <c r="J133" s="145">
        <f t="shared" si="133"/>
        <v>0</v>
      </c>
      <c r="K133" s="145">
        <f t="shared" si="133"/>
        <v>0</v>
      </c>
      <c r="L133" s="162">
        <f t="shared" si="133"/>
        <v>0</v>
      </c>
      <c r="M133" s="158" t="s">
        <v>510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655</v>
      </c>
      <c r="B134" s="113">
        <f t="shared" si="3"/>
        <v>87.87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4">$G134/100*B134</f>
        <v>0</v>
      </c>
      <c r="I134" s="145">
        <f t="shared" si="134"/>
        <v>0</v>
      </c>
      <c r="J134" s="145">
        <f t="shared" si="134"/>
        <v>0</v>
      </c>
      <c r="K134" s="145">
        <f t="shared" si="134"/>
        <v>0</v>
      </c>
      <c r="L134" s="162">
        <f t="shared" si="134"/>
        <v>0</v>
      </c>
      <c r="M134" s="158" t="s">
        <v>524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656</v>
      </c>
      <c r="B135" s="113">
        <f t="shared" si="3"/>
        <v>32.8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5">$G135/100*B135</f>
        <v>0</v>
      </c>
      <c r="I135" s="145">
        <f t="shared" si="135"/>
        <v>0</v>
      </c>
      <c r="J135" s="145">
        <f t="shared" si="135"/>
        <v>0</v>
      </c>
      <c r="K135" s="145">
        <f t="shared" si="135"/>
        <v>0</v>
      </c>
      <c r="L135" s="162">
        <f t="shared" si="135"/>
        <v>0</v>
      </c>
      <c r="M135" s="158" t="s">
        <v>510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657</v>
      </c>
      <c r="B136" s="113">
        <f t="shared" si="3"/>
        <v>31.17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6">$G136/100*B136</f>
        <v>0</v>
      </c>
      <c r="I136" s="145">
        <f t="shared" si="136"/>
        <v>0</v>
      </c>
      <c r="J136" s="145">
        <f t="shared" si="136"/>
        <v>0</v>
      </c>
      <c r="K136" s="145">
        <f t="shared" si="136"/>
        <v>0</v>
      </c>
      <c r="L136" s="162">
        <f t="shared" si="136"/>
        <v>0</v>
      </c>
      <c r="M136" s="158" t="s">
        <v>524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658</v>
      </c>
      <c r="B137" s="113">
        <f t="shared" si="3"/>
        <v>64.91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7">$G137/100*B137</f>
        <v>0</v>
      </c>
      <c r="I137" s="145">
        <f t="shared" si="137"/>
        <v>0</v>
      </c>
      <c r="J137" s="145">
        <f t="shared" si="137"/>
        <v>0</v>
      </c>
      <c r="K137" s="145">
        <f t="shared" si="137"/>
        <v>0</v>
      </c>
      <c r="L137" s="162">
        <f t="shared" si="137"/>
        <v>0</v>
      </c>
      <c r="M137" s="158" t="s">
        <v>510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659</v>
      </c>
      <c r="B138" s="113">
        <f t="shared" si="3"/>
        <v>69.7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8">$G138/100*B138</f>
        <v>0</v>
      </c>
      <c r="I138" s="145">
        <f t="shared" si="138"/>
        <v>0</v>
      </c>
      <c r="J138" s="145">
        <f t="shared" si="138"/>
        <v>0</v>
      </c>
      <c r="K138" s="145">
        <f t="shared" si="138"/>
        <v>0</v>
      </c>
      <c r="L138" s="162">
        <f t="shared" si="138"/>
        <v>0</v>
      </c>
      <c r="M138" s="158" t="s">
        <v>545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660</v>
      </c>
      <c r="B139" s="113">
        <f t="shared" si="3"/>
        <v>86.1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9">$G139/100*B139</f>
        <v>0</v>
      </c>
      <c r="I139" s="145">
        <f t="shared" si="139"/>
        <v>0</v>
      </c>
      <c r="J139" s="145">
        <f t="shared" si="139"/>
        <v>0</v>
      </c>
      <c r="K139" s="145">
        <f t="shared" si="139"/>
        <v>0</v>
      </c>
      <c r="L139" s="162">
        <f t="shared" si="139"/>
        <v>0</v>
      </c>
      <c r="M139" s="158" t="s">
        <v>545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661</v>
      </c>
      <c r="B140" s="113">
        <f t="shared" si="3"/>
        <v>345.34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40">$G140/100*B140</f>
        <v>0</v>
      </c>
      <c r="I140" s="145">
        <f t="shared" si="140"/>
        <v>0</v>
      </c>
      <c r="J140" s="145">
        <f t="shared" si="140"/>
        <v>0</v>
      </c>
      <c r="K140" s="145">
        <f t="shared" si="140"/>
        <v>0</v>
      </c>
      <c r="L140" s="162">
        <f t="shared" si="140"/>
        <v>0</v>
      </c>
      <c r="M140" s="158" t="s">
        <v>527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662</v>
      </c>
      <c r="B141" s="113">
        <f t="shared" si="3"/>
        <v>653.9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1">$G141/100*B141</f>
        <v>0</v>
      </c>
      <c r="I141" s="145">
        <f t="shared" si="141"/>
        <v>0</v>
      </c>
      <c r="J141" s="145">
        <f t="shared" si="141"/>
        <v>0</v>
      </c>
      <c r="K141" s="145">
        <f t="shared" si="141"/>
        <v>0</v>
      </c>
      <c r="L141" s="162">
        <f t="shared" si="141"/>
        <v>0</v>
      </c>
      <c r="M141" s="158" t="s">
        <v>512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663</v>
      </c>
      <c r="B142" s="113">
        <f t="shared" si="3"/>
        <v>153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2">$G142/100*B142</f>
        <v>0</v>
      </c>
      <c r="I142" s="145">
        <f t="shared" si="142"/>
        <v>0</v>
      </c>
      <c r="J142" s="145">
        <f t="shared" si="142"/>
        <v>0</v>
      </c>
      <c r="K142" s="145">
        <f t="shared" si="142"/>
        <v>0</v>
      </c>
      <c r="L142" s="162">
        <f t="shared" si="142"/>
        <v>0</v>
      </c>
      <c r="M142" s="158" t="s">
        <v>545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664</v>
      </c>
      <c r="B143" s="113">
        <f t="shared" si="3"/>
        <v>191.01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3">$G143/100*B143</f>
        <v>0</v>
      </c>
      <c r="I143" s="145">
        <f t="shared" si="143"/>
        <v>0</v>
      </c>
      <c r="J143" s="145">
        <f t="shared" si="143"/>
        <v>0</v>
      </c>
      <c r="K143" s="145">
        <f t="shared" si="143"/>
        <v>0</v>
      </c>
      <c r="L143" s="162">
        <f t="shared" si="143"/>
        <v>0</v>
      </c>
      <c r="M143" s="158" t="s">
        <v>514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665</v>
      </c>
      <c r="B144" s="113">
        <f t="shared" si="3"/>
        <v>322.18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4">$G144/100*B144</f>
        <v>0</v>
      </c>
      <c r="I144" s="145">
        <f t="shared" si="144"/>
        <v>0</v>
      </c>
      <c r="J144" s="145">
        <f t="shared" si="144"/>
        <v>0</v>
      </c>
      <c r="K144" s="145">
        <f t="shared" si="144"/>
        <v>0</v>
      </c>
      <c r="L144" s="162">
        <f t="shared" si="144"/>
        <v>0</v>
      </c>
      <c r="M144" s="158" t="s">
        <v>516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666</v>
      </c>
      <c r="B145" s="113">
        <f t="shared" si="3"/>
        <v>36.87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5">$G145/100*B145</f>
        <v>0</v>
      </c>
      <c r="I145" s="145">
        <f t="shared" si="145"/>
        <v>0</v>
      </c>
      <c r="J145" s="145">
        <f t="shared" si="145"/>
        <v>0</v>
      </c>
      <c r="K145" s="145">
        <f t="shared" si="145"/>
        <v>0</v>
      </c>
      <c r="L145" s="162">
        <f t="shared" si="145"/>
        <v>0</v>
      </c>
      <c r="M145" s="158" t="s">
        <v>510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667</v>
      </c>
      <c r="B146" s="113">
        <f t="shared" si="3"/>
        <v>37.27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6">$G146/100*B146</f>
        <v>0</v>
      </c>
      <c r="I146" s="145">
        <f t="shared" si="146"/>
        <v>0</v>
      </c>
      <c r="J146" s="145">
        <f t="shared" si="146"/>
        <v>0</v>
      </c>
      <c r="K146" s="145">
        <f t="shared" si="146"/>
        <v>0</v>
      </c>
      <c r="L146" s="162">
        <f t="shared" si="146"/>
        <v>0</v>
      </c>
      <c r="M146" s="158" t="s">
        <v>524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668</v>
      </c>
      <c r="B147" s="113">
        <f t="shared" si="3"/>
        <v>152.19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7">$G147/100*B147</f>
        <v>0</v>
      </c>
      <c r="I147" s="145">
        <f t="shared" si="147"/>
        <v>0</v>
      </c>
      <c r="J147" s="145">
        <f t="shared" si="147"/>
        <v>0</v>
      </c>
      <c r="K147" s="145">
        <f t="shared" si="147"/>
        <v>0</v>
      </c>
      <c r="L147" s="162">
        <f t="shared" si="147"/>
        <v>0</v>
      </c>
      <c r="M147" s="158" t="s">
        <v>518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669</v>
      </c>
      <c r="B148" s="113">
        <f t="shared" si="3"/>
        <v>203.71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8">$G148/100*B148</f>
        <v>0</v>
      </c>
      <c r="I148" s="145">
        <f t="shared" si="148"/>
        <v>0</v>
      </c>
      <c r="J148" s="145">
        <f t="shared" si="148"/>
        <v>0</v>
      </c>
      <c r="K148" s="145">
        <f t="shared" si="148"/>
        <v>0</v>
      </c>
      <c r="L148" s="162">
        <f t="shared" si="148"/>
        <v>0</v>
      </c>
      <c r="M148" s="158" t="s">
        <v>586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670</v>
      </c>
      <c r="B149" s="113">
        <f t="shared" si="3"/>
        <v>308.8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9">$G149/100*B149</f>
        <v>0</v>
      </c>
      <c r="I149" s="145">
        <f t="shared" si="149"/>
        <v>0</v>
      </c>
      <c r="J149" s="145">
        <f t="shared" si="149"/>
        <v>0</v>
      </c>
      <c r="K149" s="145">
        <f t="shared" si="149"/>
        <v>0</v>
      </c>
      <c r="L149" s="162">
        <f t="shared" si="149"/>
        <v>0</v>
      </c>
      <c r="M149" s="158" t="s">
        <v>545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671</v>
      </c>
      <c r="B150" s="113">
        <f t="shared" si="3"/>
        <v>53.3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50">$G150/100*B150</f>
        <v>0</v>
      </c>
      <c r="I150" s="145">
        <f t="shared" si="150"/>
        <v>0</v>
      </c>
      <c r="J150" s="145">
        <f t="shared" si="150"/>
        <v>0</v>
      </c>
      <c r="K150" s="145">
        <f t="shared" si="150"/>
        <v>0</v>
      </c>
      <c r="L150" s="162">
        <f t="shared" si="150"/>
        <v>0</v>
      </c>
      <c r="M150" s="158" t="s">
        <v>514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672</v>
      </c>
      <c r="B151" s="113">
        <f t="shared" si="3"/>
        <v>53.71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1">$G151/100*B151</f>
        <v>0</v>
      </c>
      <c r="I151" s="145">
        <f t="shared" si="151"/>
        <v>0</v>
      </c>
      <c r="J151" s="145">
        <f t="shared" si="151"/>
        <v>0</v>
      </c>
      <c r="K151" s="145">
        <f t="shared" si="151"/>
        <v>0</v>
      </c>
      <c r="L151" s="162">
        <f t="shared" si="151"/>
        <v>0</v>
      </c>
      <c r="M151" s="158" t="s">
        <v>524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673</v>
      </c>
      <c r="B152" s="113">
        <f t="shared" si="3"/>
        <v>117.83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2">$G152/100*B152</f>
        <v>0</v>
      </c>
      <c r="I152" s="145">
        <f t="shared" si="152"/>
        <v>0</v>
      </c>
      <c r="J152" s="145">
        <f t="shared" si="152"/>
        <v>0</v>
      </c>
      <c r="K152" s="145">
        <f t="shared" si="152"/>
        <v>0</v>
      </c>
      <c r="L152" s="162">
        <f t="shared" si="152"/>
        <v>0</v>
      </c>
      <c r="M152" s="158" t="s">
        <v>533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674</v>
      </c>
      <c r="B153" s="113">
        <f t="shared" si="3"/>
        <v>44.99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3">$G153/100*B153</f>
        <v>0</v>
      </c>
      <c r="I153" s="145">
        <f t="shared" si="153"/>
        <v>0</v>
      </c>
      <c r="J153" s="145">
        <f t="shared" si="153"/>
        <v>0</v>
      </c>
      <c r="K153" s="145">
        <f t="shared" si="153"/>
        <v>0</v>
      </c>
      <c r="L153" s="162">
        <f t="shared" si="153"/>
        <v>0</v>
      </c>
      <c r="M153" s="158" t="s">
        <v>520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675</v>
      </c>
      <c r="B154" s="113">
        <f t="shared" si="3"/>
        <v>83.33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4">$G154/100*B154</f>
        <v>0</v>
      </c>
      <c r="I154" s="145">
        <f t="shared" si="154"/>
        <v>0</v>
      </c>
      <c r="J154" s="145">
        <f t="shared" si="154"/>
        <v>0</v>
      </c>
      <c r="K154" s="145">
        <f t="shared" si="154"/>
        <v>0</v>
      </c>
      <c r="L154" s="162">
        <f t="shared" si="154"/>
        <v>0</v>
      </c>
      <c r="M154" s="158" t="s">
        <v>520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676</v>
      </c>
      <c r="B155" s="113">
        <f t="shared" si="3"/>
        <v>40.55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5">$G155/100*B155</f>
        <v>0</v>
      </c>
      <c r="I155" s="145">
        <f t="shared" si="155"/>
        <v>0</v>
      </c>
      <c r="J155" s="145">
        <f t="shared" si="155"/>
        <v>0</v>
      </c>
      <c r="K155" s="145">
        <f t="shared" si="155"/>
        <v>0</v>
      </c>
      <c r="L155" s="162">
        <f t="shared" si="155"/>
        <v>0</v>
      </c>
      <c r="M155" s="158" t="s">
        <v>520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677</v>
      </c>
      <c r="B156" s="113">
        <f t="shared" si="3"/>
        <v>17.56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6">$G156/100*B156</f>
        <v>0</v>
      </c>
      <c r="I156" s="145">
        <f t="shared" si="156"/>
        <v>0</v>
      </c>
      <c r="J156" s="145">
        <f t="shared" si="156"/>
        <v>0</v>
      </c>
      <c r="K156" s="145">
        <f t="shared" si="156"/>
        <v>0</v>
      </c>
      <c r="L156" s="162">
        <f t="shared" si="156"/>
        <v>0</v>
      </c>
      <c r="M156" s="158" t="s">
        <v>520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678</v>
      </c>
      <c r="B157" s="113">
        <f t="shared" si="3"/>
        <v>49.89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7">$G157/100*B157</f>
        <v>0</v>
      </c>
      <c r="I157" s="145">
        <f t="shared" si="157"/>
        <v>0</v>
      </c>
      <c r="J157" s="145">
        <f t="shared" si="157"/>
        <v>0</v>
      </c>
      <c r="K157" s="145">
        <f t="shared" si="157"/>
        <v>0</v>
      </c>
      <c r="L157" s="162">
        <f t="shared" si="157"/>
        <v>0</v>
      </c>
      <c r="M157" s="158" t="s">
        <v>520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679</v>
      </c>
      <c r="B158" s="113">
        <f t="shared" si="3"/>
        <v>59.84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8">$G158/100*B158</f>
        <v>0</v>
      </c>
      <c r="I158" s="145">
        <f t="shared" si="158"/>
        <v>0</v>
      </c>
      <c r="J158" s="145">
        <f t="shared" si="158"/>
        <v>0</v>
      </c>
      <c r="K158" s="145">
        <f t="shared" si="158"/>
        <v>0</v>
      </c>
      <c r="L158" s="162">
        <f t="shared" si="158"/>
        <v>0</v>
      </c>
      <c r="M158" s="158" t="s">
        <v>520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680</v>
      </c>
      <c r="B159" s="113">
        <f t="shared" si="3"/>
        <v>38.78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9">$G159/100*B159</f>
        <v>0</v>
      </c>
      <c r="I159" s="145">
        <f t="shared" si="159"/>
        <v>0</v>
      </c>
      <c r="J159" s="145">
        <f t="shared" si="159"/>
        <v>0</v>
      </c>
      <c r="K159" s="145">
        <f t="shared" si="159"/>
        <v>0</v>
      </c>
      <c r="L159" s="162">
        <f t="shared" si="159"/>
        <v>0</v>
      </c>
      <c r="M159" s="158" t="s">
        <v>520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681</v>
      </c>
      <c r="B160" s="113">
        <f t="shared" si="3"/>
        <v>29.74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60">$G160/100*B160</f>
        <v>0</v>
      </c>
      <c r="I160" s="145">
        <f t="shared" si="160"/>
        <v>0</v>
      </c>
      <c r="J160" s="145">
        <f t="shared" si="160"/>
        <v>0</v>
      </c>
      <c r="K160" s="145">
        <f t="shared" si="160"/>
        <v>0</v>
      </c>
      <c r="L160" s="162">
        <f t="shared" si="160"/>
        <v>0</v>
      </c>
      <c r="M160" s="158" t="s">
        <v>520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682</v>
      </c>
      <c r="B161" s="113">
        <f t="shared" si="3"/>
        <v>44.78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1">$G161/100*B161</f>
        <v>0</v>
      </c>
      <c r="I161" s="145">
        <f t="shared" si="161"/>
        <v>0</v>
      </c>
      <c r="J161" s="145">
        <f t="shared" si="161"/>
        <v>0</v>
      </c>
      <c r="K161" s="145">
        <f t="shared" si="161"/>
        <v>0</v>
      </c>
      <c r="L161" s="162">
        <f t="shared" si="161"/>
        <v>0</v>
      </c>
      <c r="M161" s="158" t="s">
        <v>520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683</v>
      </c>
      <c r="B162" s="113">
        <f t="shared" si="3"/>
        <v>55.16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2">$G162/100*B162</f>
        <v>0</v>
      </c>
      <c r="I162" s="145">
        <f t="shared" si="162"/>
        <v>0</v>
      </c>
      <c r="J162" s="145">
        <f t="shared" si="162"/>
        <v>0</v>
      </c>
      <c r="K162" s="145">
        <f t="shared" si="162"/>
        <v>0</v>
      </c>
      <c r="L162" s="162">
        <f t="shared" si="162"/>
        <v>0</v>
      </c>
      <c r="M162" s="158" t="s">
        <v>520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684</v>
      </c>
      <c r="B163" s="113">
        <f t="shared" si="3"/>
        <v>47.87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3">$G163/100*B163</f>
        <v>0</v>
      </c>
      <c r="I163" s="145">
        <f t="shared" si="163"/>
        <v>0</v>
      </c>
      <c r="J163" s="145">
        <f t="shared" si="163"/>
        <v>0</v>
      </c>
      <c r="K163" s="145">
        <f t="shared" si="163"/>
        <v>0</v>
      </c>
      <c r="L163" s="162">
        <f t="shared" si="163"/>
        <v>0</v>
      </c>
      <c r="M163" s="158" t="s">
        <v>520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685</v>
      </c>
      <c r="B164" s="113">
        <f t="shared" si="3"/>
        <v>49.37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4">$G164/100*B164</f>
        <v>0</v>
      </c>
      <c r="I164" s="145">
        <f t="shared" si="164"/>
        <v>0</v>
      </c>
      <c r="J164" s="145">
        <f t="shared" si="164"/>
        <v>0</v>
      </c>
      <c r="K164" s="145">
        <f t="shared" si="164"/>
        <v>0</v>
      </c>
      <c r="L164" s="162">
        <f t="shared" si="164"/>
        <v>0</v>
      </c>
      <c r="M164" s="158" t="s">
        <v>520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686</v>
      </c>
      <c r="B165" s="113">
        <f t="shared" si="3"/>
        <v>54.4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5">$G165/100*B165</f>
        <v>0</v>
      </c>
      <c r="I165" s="145">
        <f t="shared" si="165"/>
        <v>0</v>
      </c>
      <c r="J165" s="145">
        <f t="shared" si="165"/>
        <v>0</v>
      </c>
      <c r="K165" s="145">
        <f t="shared" si="165"/>
        <v>0</v>
      </c>
      <c r="L165" s="162">
        <f t="shared" si="165"/>
        <v>0</v>
      </c>
      <c r="M165" s="158" t="s">
        <v>520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687</v>
      </c>
      <c r="B166" s="113">
        <f t="shared" si="3"/>
        <v>71.45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6">$G166/100*B166</f>
        <v>0</v>
      </c>
      <c r="I166" s="145">
        <f t="shared" si="166"/>
        <v>0</v>
      </c>
      <c r="J166" s="145">
        <f t="shared" si="166"/>
        <v>0</v>
      </c>
      <c r="K166" s="145">
        <f t="shared" si="166"/>
        <v>0</v>
      </c>
      <c r="L166" s="162">
        <f t="shared" si="166"/>
        <v>0</v>
      </c>
      <c r="M166" s="158" t="s">
        <v>520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688</v>
      </c>
      <c r="B167" s="113">
        <f t="shared" si="3"/>
        <v>54.7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7">$G167/100*B167</f>
        <v>0</v>
      </c>
      <c r="I167" s="145">
        <f t="shared" si="167"/>
        <v>0</v>
      </c>
      <c r="J167" s="145">
        <f t="shared" si="167"/>
        <v>0</v>
      </c>
      <c r="K167" s="145">
        <f t="shared" si="167"/>
        <v>0</v>
      </c>
      <c r="L167" s="162">
        <f t="shared" si="167"/>
        <v>0</v>
      </c>
      <c r="M167" s="158" t="s">
        <v>524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689</v>
      </c>
      <c r="B168" s="113">
        <f t="shared" si="3"/>
        <v>237.82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8">$G168/100*B168</f>
        <v>0</v>
      </c>
      <c r="I168" s="145">
        <f t="shared" si="168"/>
        <v>0</v>
      </c>
      <c r="J168" s="145">
        <f t="shared" si="168"/>
        <v>0</v>
      </c>
      <c r="K168" s="145">
        <f t="shared" si="168"/>
        <v>0</v>
      </c>
      <c r="L168" s="162">
        <f t="shared" si="168"/>
        <v>0</v>
      </c>
      <c r="M168" s="158" t="s">
        <v>524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690</v>
      </c>
      <c r="B169" s="113">
        <f t="shared" si="3"/>
        <v>335.87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9">$G169/100*B169</f>
        <v>0</v>
      </c>
      <c r="I169" s="145">
        <f t="shared" si="169"/>
        <v>0</v>
      </c>
      <c r="J169" s="145">
        <f t="shared" si="169"/>
        <v>0</v>
      </c>
      <c r="K169" s="145">
        <f t="shared" si="169"/>
        <v>0</v>
      </c>
      <c r="L169" s="162">
        <f t="shared" si="169"/>
        <v>0</v>
      </c>
      <c r="M169" s="158" t="s">
        <v>527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691</v>
      </c>
      <c r="B170" s="113">
        <f t="shared" si="3"/>
        <v>47.17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70">$G170/100*B170</f>
        <v>0</v>
      </c>
      <c r="I170" s="145">
        <f t="shared" si="170"/>
        <v>0</v>
      </c>
      <c r="J170" s="145">
        <f t="shared" si="170"/>
        <v>0</v>
      </c>
      <c r="K170" s="145">
        <f t="shared" si="170"/>
        <v>0</v>
      </c>
      <c r="L170" s="162">
        <f t="shared" si="170"/>
        <v>0</v>
      </c>
      <c r="M170" s="158" t="s">
        <v>514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692</v>
      </c>
      <c r="B171" s="113">
        <f t="shared" si="3"/>
        <v>288.68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1">$G171/100*B171</f>
        <v>0</v>
      </c>
      <c r="I171" s="145">
        <f t="shared" si="171"/>
        <v>0</v>
      </c>
      <c r="J171" s="145">
        <f t="shared" si="171"/>
        <v>0</v>
      </c>
      <c r="K171" s="145">
        <f t="shared" si="171"/>
        <v>0</v>
      </c>
      <c r="L171" s="162">
        <f t="shared" si="171"/>
        <v>0</v>
      </c>
      <c r="M171" s="158" t="s">
        <v>518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693</v>
      </c>
      <c r="B172" s="113">
        <f t="shared" si="3"/>
        <v>441.39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2">$G172/100*B172</f>
        <v>0</v>
      </c>
      <c r="I172" s="145">
        <f t="shared" si="172"/>
        <v>0</v>
      </c>
      <c r="J172" s="145">
        <f t="shared" si="172"/>
        <v>0</v>
      </c>
      <c r="K172" s="145">
        <f t="shared" si="172"/>
        <v>0</v>
      </c>
      <c r="L172" s="162">
        <f t="shared" si="172"/>
        <v>0</v>
      </c>
      <c r="M172" s="158" t="s">
        <v>518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694</v>
      </c>
      <c r="B173" s="113">
        <f t="shared" si="3"/>
        <v>61.78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3">$G173/100*B173</f>
        <v>0</v>
      </c>
      <c r="I173" s="145">
        <f t="shared" si="173"/>
        <v>0</v>
      </c>
      <c r="J173" s="145">
        <f t="shared" si="173"/>
        <v>0</v>
      </c>
      <c r="K173" s="145">
        <f t="shared" si="173"/>
        <v>0</v>
      </c>
      <c r="L173" s="162">
        <f t="shared" si="173"/>
        <v>0</v>
      </c>
      <c r="M173" s="158" t="s">
        <v>510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695</v>
      </c>
      <c r="B174" s="113">
        <f t="shared" si="3"/>
        <v>25.04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4">$G174/100*B174</f>
        <v>0</v>
      </c>
      <c r="I174" s="145">
        <f t="shared" si="174"/>
        <v>0</v>
      </c>
      <c r="J174" s="145">
        <f t="shared" si="174"/>
        <v>0</v>
      </c>
      <c r="K174" s="145">
        <f t="shared" si="174"/>
        <v>0</v>
      </c>
      <c r="L174" s="162">
        <f t="shared" si="174"/>
        <v>0</v>
      </c>
      <c r="M174" s="158" t="s">
        <v>524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696</v>
      </c>
      <c r="B175" s="113">
        <f t="shared" si="3"/>
        <v>266.72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5">$G175/100*B175</f>
        <v>0</v>
      </c>
      <c r="I175" s="145">
        <f t="shared" si="175"/>
        <v>0</v>
      </c>
      <c r="J175" s="145">
        <f t="shared" si="175"/>
        <v>0</v>
      </c>
      <c r="K175" s="145">
        <f t="shared" si="175"/>
        <v>0</v>
      </c>
      <c r="L175" s="162">
        <f t="shared" si="175"/>
        <v>0</v>
      </c>
      <c r="M175" s="158" t="s">
        <v>527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697</v>
      </c>
      <c r="B176" s="113">
        <f t="shared" si="3"/>
        <v>165.43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6">$G176/100*B176</f>
        <v>0</v>
      </c>
      <c r="I176" s="145">
        <f t="shared" si="176"/>
        <v>0</v>
      </c>
      <c r="J176" s="145">
        <f t="shared" si="176"/>
        <v>0</v>
      </c>
      <c r="K176" s="145">
        <f t="shared" si="176"/>
        <v>0</v>
      </c>
      <c r="L176" s="162">
        <f t="shared" si="176"/>
        <v>0</v>
      </c>
      <c r="M176" s="158" t="s">
        <v>514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698</v>
      </c>
      <c r="B177" s="113">
        <f t="shared" si="3"/>
        <v>65.36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7">$G177/100*B177</f>
        <v>0</v>
      </c>
      <c r="I177" s="145">
        <f t="shared" si="177"/>
        <v>0</v>
      </c>
      <c r="J177" s="145">
        <f t="shared" si="177"/>
        <v>0</v>
      </c>
      <c r="K177" s="145">
        <f t="shared" si="177"/>
        <v>0</v>
      </c>
      <c r="L177" s="162">
        <f t="shared" si="177"/>
        <v>0</v>
      </c>
      <c r="M177" s="158" t="s">
        <v>510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699</v>
      </c>
      <c r="B178" s="113">
        <f t="shared" si="3"/>
        <v>1265.24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8">$G178/100*B178</f>
        <v>0</v>
      </c>
      <c r="I178" s="145">
        <f t="shared" si="178"/>
        <v>0</v>
      </c>
      <c r="J178" s="145">
        <f t="shared" si="178"/>
        <v>0</v>
      </c>
      <c r="K178" s="145">
        <f t="shared" si="178"/>
        <v>0</v>
      </c>
      <c r="L178" s="162">
        <f t="shared" si="178"/>
        <v>0</v>
      </c>
      <c r="M178" s="158" t="s">
        <v>533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700</v>
      </c>
      <c r="B179" s="113">
        <f t="shared" si="3"/>
        <v>325.79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9">$G179/100*B179</f>
        <v>0</v>
      </c>
      <c r="I179" s="145">
        <f t="shared" si="179"/>
        <v>0</v>
      </c>
      <c r="J179" s="145">
        <f t="shared" si="179"/>
        <v>0</v>
      </c>
      <c r="K179" s="145">
        <f t="shared" si="179"/>
        <v>0</v>
      </c>
      <c r="L179" s="162">
        <f t="shared" si="179"/>
        <v>0</v>
      </c>
      <c r="M179" s="158" t="s">
        <v>533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701</v>
      </c>
      <c r="B180" s="113">
        <f t="shared" si="3"/>
        <v>663.1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80">$G180/100*B180</f>
        <v>0</v>
      </c>
      <c r="I180" s="145">
        <f t="shared" si="180"/>
        <v>0</v>
      </c>
      <c r="J180" s="145">
        <f t="shared" si="180"/>
        <v>0</v>
      </c>
      <c r="K180" s="145">
        <f t="shared" si="180"/>
        <v>0</v>
      </c>
      <c r="L180" s="162">
        <f t="shared" si="180"/>
        <v>0</v>
      </c>
      <c r="M180" s="158" t="s">
        <v>547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702</v>
      </c>
      <c r="B181" s="113">
        <f t="shared" si="3"/>
        <v>900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1">$G181/100*B181</f>
        <v>0</v>
      </c>
      <c r="I181" s="145">
        <f t="shared" si="181"/>
        <v>0</v>
      </c>
      <c r="J181" s="145">
        <f t="shared" si="181"/>
        <v>0</v>
      </c>
      <c r="K181" s="145">
        <f t="shared" si="181"/>
        <v>0</v>
      </c>
      <c r="L181" s="162">
        <f t="shared" si="181"/>
        <v>0</v>
      </c>
      <c r="M181" s="158" t="s">
        <v>538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703</v>
      </c>
      <c r="B182" s="113">
        <f t="shared" si="3"/>
        <v>60.66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2">$G182/100*B182</f>
        <v>0</v>
      </c>
      <c r="I182" s="145">
        <f t="shared" si="182"/>
        <v>0</v>
      </c>
      <c r="J182" s="145">
        <f t="shared" si="182"/>
        <v>0</v>
      </c>
      <c r="K182" s="145">
        <f t="shared" si="182"/>
        <v>0</v>
      </c>
      <c r="L182" s="162">
        <f t="shared" si="182"/>
        <v>0</v>
      </c>
      <c r="M182" s="158" t="s">
        <v>524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704</v>
      </c>
      <c r="B183" s="113">
        <f t="shared" si="3"/>
        <v>38.05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3">$G183/100*B183</f>
        <v>0</v>
      </c>
      <c r="I183" s="145">
        <f t="shared" si="183"/>
        <v>0</v>
      </c>
      <c r="J183" s="145">
        <f t="shared" si="183"/>
        <v>0</v>
      </c>
      <c r="K183" s="145">
        <f t="shared" si="183"/>
        <v>0</v>
      </c>
      <c r="L183" s="162">
        <f t="shared" si="183"/>
        <v>0</v>
      </c>
      <c r="M183" s="158" t="s">
        <v>510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705</v>
      </c>
      <c r="B184" s="113">
        <f t="shared" si="3"/>
        <v>127.59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4">$G184/100*B184</f>
        <v>0</v>
      </c>
      <c r="I184" s="145">
        <f t="shared" si="184"/>
        <v>0</v>
      </c>
      <c r="J184" s="145">
        <f t="shared" si="184"/>
        <v>0</v>
      </c>
      <c r="K184" s="145">
        <f t="shared" si="184"/>
        <v>0</v>
      </c>
      <c r="L184" s="162">
        <f t="shared" si="184"/>
        <v>0</v>
      </c>
      <c r="M184" s="158" t="s">
        <v>524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706</v>
      </c>
      <c r="B185" s="113">
        <f t="shared" si="3"/>
        <v>289.54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5">$G185/100*B185</f>
        <v>0</v>
      </c>
      <c r="I185" s="145">
        <f t="shared" si="185"/>
        <v>0</v>
      </c>
      <c r="J185" s="145">
        <f t="shared" si="185"/>
        <v>0</v>
      </c>
      <c r="K185" s="145">
        <f t="shared" si="185"/>
        <v>0</v>
      </c>
      <c r="L185" s="162">
        <f t="shared" si="185"/>
        <v>0</v>
      </c>
      <c r="M185" s="158" t="s">
        <v>518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707</v>
      </c>
      <c r="B186" s="113">
        <f t="shared" si="3"/>
        <v>330.16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6">$G186/100*B186</f>
        <v>0</v>
      </c>
      <c r="I186" s="145">
        <f t="shared" si="186"/>
        <v>0</v>
      </c>
      <c r="J186" s="145">
        <f t="shared" si="186"/>
        <v>0</v>
      </c>
      <c r="K186" s="145">
        <f t="shared" si="186"/>
        <v>0</v>
      </c>
      <c r="L186" s="162">
        <f t="shared" si="186"/>
        <v>0</v>
      </c>
      <c r="M186" s="158" t="s">
        <v>518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708</v>
      </c>
      <c r="B187" s="113">
        <f t="shared" si="3"/>
        <v>13.89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7">$G187/100*B187</f>
        <v>0</v>
      </c>
      <c r="I187" s="145">
        <f t="shared" si="187"/>
        <v>0</v>
      </c>
      <c r="J187" s="145">
        <f t="shared" si="187"/>
        <v>0</v>
      </c>
      <c r="K187" s="145">
        <f t="shared" si="187"/>
        <v>0</v>
      </c>
      <c r="L187" s="162">
        <f t="shared" si="187"/>
        <v>0</v>
      </c>
      <c r="M187" s="158" t="s">
        <v>524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709</v>
      </c>
      <c r="B188" s="113">
        <f t="shared" si="3"/>
        <v>16.24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8">$G188/100*B188</f>
        <v>0</v>
      </c>
      <c r="I188" s="145">
        <f t="shared" si="188"/>
        <v>0</v>
      </c>
      <c r="J188" s="145">
        <f t="shared" si="188"/>
        <v>0</v>
      </c>
      <c r="K188" s="145">
        <f t="shared" si="188"/>
        <v>0</v>
      </c>
      <c r="L188" s="162">
        <f t="shared" si="188"/>
        <v>0</v>
      </c>
      <c r="M188" s="158" t="s">
        <v>524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710</v>
      </c>
      <c r="B189" s="113">
        <f t="shared" si="3"/>
        <v>13.92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9">$G189/100*B189</f>
        <v>0</v>
      </c>
      <c r="I189" s="145">
        <f t="shared" si="189"/>
        <v>0</v>
      </c>
      <c r="J189" s="145">
        <f t="shared" si="189"/>
        <v>0</v>
      </c>
      <c r="K189" s="145">
        <f t="shared" si="189"/>
        <v>0</v>
      </c>
      <c r="L189" s="162">
        <f t="shared" si="189"/>
        <v>0</v>
      </c>
      <c r="M189" s="158" t="s">
        <v>524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711</v>
      </c>
      <c r="B190" s="113">
        <f t="shared" si="3"/>
        <v>16.38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90">$G190/100*B190</f>
        <v>0</v>
      </c>
      <c r="I190" s="145">
        <f t="shared" si="190"/>
        <v>0</v>
      </c>
      <c r="J190" s="145">
        <f t="shared" si="190"/>
        <v>0</v>
      </c>
      <c r="K190" s="145">
        <f t="shared" si="190"/>
        <v>0</v>
      </c>
      <c r="L190" s="162">
        <f t="shared" si="190"/>
        <v>0</v>
      </c>
      <c r="M190" s="158" t="s">
        <v>524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712</v>
      </c>
      <c r="B191" s="113">
        <f t="shared" si="3"/>
        <v>303.46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1">$G191/100*B191</f>
        <v>0</v>
      </c>
      <c r="I191" s="145">
        <f t="shared" si="191"/>
        <v>0</v>
      </c>
      <c r="J191" s="145">
        <f t="shared" si="191"/>
        <v>0</v>
      </c>
      <c r="K191" s="145">
        <f t="shared" si="191"/>
        <v>0</v>
      </c>
      <c r="L191" s="162">
        <f t="shared" si="191"/>
        <v>0</v>
      </c>
      <c r="M191" s="158" t="s">
        <v>518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713</v>
      </c>
      <c r="B192" s="113">
        <f t="shared" si="3"/>
        <v>40.23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2">$G192/100*B192</f>
        <v>0</v>
      </c>
      <c r="I192" s="145">
        <f t="shared" si="192"/>
        <v>0</v>
      </c>
      <c r="J192" s="145">
        <f t="shared" si="192"/>
        <v>0</v>
      </c>
      <c r="K192" s="145">
        <f t="shared" si="192"/>
        <v>0</v>
      </c>
      <c r="L192" s="162">
        <f t="shared" si="192"/>
        <v>0</v>
      </c>
      <c r="M192" s="158" t="s">
        <v>510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714</v>
      </c>
      <c r="B193" s="113">
        <f t="shared" si="3"/>
        <v>35.05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3">$G193/100*B193</f>
        <v>0</v>
      </c>
      <c r="I193" s="145">
        <f t="shared" si="193"/>
        <v>0</v>
      </c>
      <c r="J193" s="145">
        <f t="shared" si="193"/>
        <v>0</v>
      </c>
      <c r="K193" s="145">
        <f t="shared" si="193"/>
        <v>0</v>
      </c>
      <c r="L193" s="162">
        <f t="shared" si="193"/>
        <v>0</v>
      </c>
      <c r="M193" s="158" t="s">
        <v>510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715</v>
      </c>
      <c r="B194" s="113">
        <f t="shared" si="3"/>
        <v>73.2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4">$G194/100*B194</f>
        <v>0</v>
      </c>
      <c r="I194" s="145">
        <f t="shared" si="194"/>
        <v>0</v>
      </c>
      <c r="J194" s="145">
        <f t="shared" si="194"/>
        <v>0</v>
      </c>
      <c r="K194" s="145">
        <f t="shared" si="194"/>
        <v>0</v>
      </c>
      <c r="L194" s="162">
        <f t="shared" si="194"/>
        <v>0</v>
      </c>
      <c r="M194" s="158" t="s">
        <v>508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716</v>
      </c>
      <c r="B195" s="113">
        <f t="shared" si="3"/>
        <v>69.07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5">$G195/100*B195</f>
        <v>0</v>
      </c>
      <c r="I195" s="145">
        <f t="shared" si="195"/>
        <v>0</v>
      </c>
      <c r="J195" s="145">
        <f t="shared" si="195"/>
        <v>0</v>
      </c>
      <c r="K195" s="145">
        <f t="shared" si="195"/>
        <v>0</v>
      </c>
      <c r="L195" s="162">
        <f t="shared" si="195"/>
        <v>0</v>
      </c>
      <c r="M195" s="158" t="s">
        <v>524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717</v>
      </c>
      <c r="B196" s="113">
        <f t="shared" si="3"/>
        <v>88.37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6">$G196/100*B196</f>
        <v>0</v>
      </c>
      <c r="I196" s="145">
        <f t="shared" si="196"/>
        <v>0</v>
      </c>
      <c r="J196" s="145">
        <f t="shared" si="196"/>
        <v>0</v>
      </c>
      <c r="K196" s="145">
        <f t="shared" si="196"/>
        <v>0</v>
      </c>
      <c r="L196" s="162">
        <f t="shared" si="196"/>
        <v>0</v>
      </c>
      <c r="M196" s="158" t="s">
        <v>596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718</v>
      </c>
      <c r="B197" s="113">
        <f t="shared" si="3"/>
        <v>68.68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7">$G197/100*B197</f>
        <v>0</v>
      </c>
      <c r="I197" s="145">
        <f t="shared" si="197"/>
        <v>0</v>
      </c>
      <c r="J197" s="145">
        <f t="shared" si="197"/>
        <v>0</v>
      </c>
      <c r="K197" s="145">
        <f t="shared" si="197"/>
        <v>0</v>
      </c>
      <c r="L197" s="162">
        <f t="shared" si="197"/>
        <v>0</v>
      </c>
      <c r="M197" s="158" t="s">
        <v>510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719</v>
      </c>
      <c r="B198" s="113">
        <f t="shared" si="3"/>
        <v>751.28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8">$G198/100*B198</f>
        <v>0</v>
      </c>
      <c r="I198" s="145">
        <f t="shared" si="198"/>
        <v>0</v>
      </c>
      <c r="J198" s="145">
        <f t="shared" si="198"/>
        <v>0</v>
      </c>
      <c r="K198" s="145">
        <f t="shared" si="198"/>
        <v>0</v>
      </c>
      <c r="L198" s="162">
        <f t="shared" si="198"/>
        <v>0</v>
      </c>
      <c r="M198" s="158" t="s">
        <v>512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720</v>
      </c>
      <c r="B199" s="113">
        <f t="shared" si="3"/>
        <v>199.5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9">$G199/100*B199</f>
        <v>0</v>
      </c>
      <c r="I199" s="145">
        <f t="shared" si="199"/>
        <v>0</v>
      </c>
      <c r="J199" s="145">
        <f t="shared" si="199"/>
        <v>0</v>
      </c>
      <c r="K199" s="145">
        <f t="shared" si="199"/>
        <v>0</v>
      </c>
      <c r="L199" s="162">
        <f t="shared" si="199"/>
        <v>0</v>
      </c>
      <c r="M199" s="158" t="s">
        <v>545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721</v>
      </c>
      <c r="B200" s="113">
        <f t="shared" si="3"/>
        <v>62.26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200">$G200/100*B200</f>
        <v>0</v>
      </c>
      <c r="I200" s="145">
        <f t="shared" si="200"/>
        <v>0</v>
      </c>
      <c r="J200" s="145">
        <f t="shared" si="200"/>
        <v>0</v>
      </c>
      <c r="K200" s="145">
        <f t="shared" si="200"/>
        <v>0</v>
      </c>
      <c r="L200" s="162">
        <f t="shared" si="200"/>
        <v>0</v>
      </c>
      <c r="M200" s="158" t="s">
        <v>510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722</v>
      </c>
      <c r="B201" s="113">
        <f t="shared" si="3"/>
        <v>356.71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1">$G201/100*B201</f>
        <v>0</v>
      </c>
      <c r="I201" s="188">
        <f t="shared" si="201"/>
        <v>0</v>
      </c>
      <c r="J201" s="188">
        <f t="shared" si="201"/>
        <v>0</v>
      </c>
      <c r="K201" s="188">
        <f t="shared" si="201"/>
        <v>0</v>
      </c>
      <c r="L201" s="189">
        <f t="shared" si="201"/>
        <v>0</v>
      </c>
      <c r="M201" s="191" t="s">
        <v>516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723</v>
      </c>
      <c r="B202" s="113">
        <f t="shared" si="3"/>
        <v>729.83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2">$G202/100*B202</f>
        <v>0</v>
      </c>
      <c r="I202" s="188">
        <f t="shared" si="202"/>
        <v>0</v>
      </c>
      <c r="J202" s="188">
        <f t="shared" si="202"/>
        <v>0</v>
      </c>
      <c r="K202" s="188">
        <f t="shared" si="202"/>
        <v>0</v>
      </c>
      <c r="L202" s="189">
        <f t="shared" si="202"/>
        <v>0</v>
      </c>
      <c r="M202" s="191" t="s">
        <v>538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724</v>
      </c>
      <c r="B203" s="113">
        <f t="shared" si="3"/>
        <v>701.37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3">$G203/100*B203</f>
        <v>0</v>
      </c>
      <c r="I203" s="188">
        <f t="shared" si="203"/>
        <v>0</v>
      </c>
      <c r="J203" s="188">
        <f t="shared" si="203"/>
        <v>0</v>
      </c>
      <c r="K203" s="188">
        <f t="shared" si="203"/>
        <v>0</v>
      </c>
      <c r="L203" s="189">
        <f t="shared" si="203"/>
        <v>0</v>
      </c>
      <c r="M203" s="191" t="s">
        <v>581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725</v>
      </c>
      <c r="B204" s="113">
        <f t="shared" si="3"/>
        <v>40.02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4">$G204/100*B204</f>
        <v>0</v>
      </c>
      <c r="I204" s="188">
        <f t="shared" si="204"/>
        <v>0</v>
      </c>
      <c r="J204" s="188">
        <f t="shared" si="204"/>
        <v>0</v>
      </c>
      <c r="K204" s="188">
        <f t="shared" si="204"/>
        <v>0</v>
      </c>
      <c r="L204" s="189">
        <f t="shared" si="204"/>
        <v>0</v>
      </c>
      <c r="M204" s="191" t="s">
        <v>586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726</v>
      </c>
      <c r="B205" s="113">
        <f t="shared" si="3"/>
        <v>322.06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5">$G205/100*B205</f>
        <v>0</v>
      </c>
      <c r="I205" s="188">
        <f t="shared" si="205"/>
        <v>0</v>
      </c>
      <c r="J205" s="188">
        <f t="shared" si="205"/>
        <v>0</v>
      </c>
      <c r="K205" s="188">
        <f t="shared" si="205"/>
        <v>0</v>
      </c>
      <c r="L205" s="189">
        <f t="shared" si="205"/>
        <v>0</v>
      </c>
      <c r="M205" s="191" t="s">
        <v>586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727</v>
      </c>
      <c r="B206" s="113">
        <f t="shared" si="3"/>
        <v>68.85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6">$G206/100*B206</f>
        <v>0</v>
      </c>
      <c r="I206" s="188">
        <f t="shared" si="206"/>
        <v>0</v>
      </c>
      <c r="J206" s="188">
        <f t="shared" si="206"/>
        <v>0</v>
      </c>
      <c r="K206" s="188">
        <f t="shared" si="206"/>
        <v>0</v>
      </c>
      <c r="L206" s="189">
        <f t="shared" si="206"/>
        <v>0</v>
      </c>
      <c r="M206" s="191" t="s">
        <v>586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728</v>
      </c>
      <c r="B207" s="113">
        <f t="shared" si="3"/>
        <v>70.51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7">$G207/100*B207</f>
        <v>0</v>
      </c>
      <c r="I207" s="188">
        <f t="shared" si="207"/>
        <v>0</v>
      </c>
      <c r="J207" s="188">
        <f t="shared" si="207"/>
        <v>0</v>
      </c>
      <c r="K207" s="188">
        <f t="shared" si="207"/>
        <v>0</v>
      </c>
      <c r="L207" s="189">
        <f t="shared" si="207"/>
        <v>0</v>
      </c>
      <c r="M207" s="191" t="s">
        <v>586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729</v>
      </c>
      <c r="B208" s="113">
        <f t="shared" si="3"/>
        <v>49.92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8">$G208/100*B208</f>
        <v>0</v>
      </c>
      <c r="I208" s="188">
        <f t="shared" si="208"/>
        <v>0</v>
      </c>
      <c r="J208" s="188">
        <f t="shared" si="208"/>
        <v>0</v>
      </c>
      <c r="K208" s="188">
        <f t="shared" si="208"/>
        <v>0</v>
      </c>
      <c r="L208" s="189">
        <f t="shared" si="208"/>
        <v>0</v>
      </c>
      <c r="M208" s="191" t="s">
        <v>586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730</v>
      </c>
      <c r="B209" s="113">
        <f t="shared" si="3"/>
        <v>60.32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9">$G209/100*B209</f>
        <v>0</v>
      </c>
      <c r="I209" s="188">
        <f t="shared" si="209"/>
        <v>0</v>
      </c>
      <c r="J209" s="188">
        <f t="shared" si="209"/>
        <v>0</v>
      </c>
      <c r="K209" s="188">
        <f t="shared" si="209"/>
        <v>0</v>
      </c>
      <c r="L209" s="189">
        <f t="shared" si="209"/>
        <v>0</v>
      </c>
      <c r="M209" s="191" t="s">
        <v>586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730</v>
      </c>
      <c r="B210" s="113">
        <f t="shared" si="3"/>
        <v>60.32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10">$G210/100*B210</f>
        <v>0</v>
      </c>
      <c r="I210" s="188">
        <f t="shared" si="210"/>
        <v>0</v>
      </c>
      <c r="J210" s="188">
        <f t="shared" si="210"/>
        <v>0</v>
      </c>
      <c r="K210" s="188">
        <f t="shared" si="210"/>
        <v>0</v>
      </c>
      <c r="L210" s="189">
        <f t="shared" si="210"/>
        <v>0</v>
      </c>
      <c r="M210" s="191" t="s">
        <v>586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730</v>
      </c>
      <c r="B211" s="113">
        <f t="shared" si="3"/>
        <v>60.32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1">$G211/100*B211</f>
        <v>0</v>
      </c>
      <c r="I211" s="188">
        <f t="shared" si="211"/>
        <v>0</v>
      </c>
      <c r="J211" s="188">
        <f t="shared" si="211"/>
        <v>0</v>
      </c>
      <c r="K211" s="188">
        <f t="shared" si="211"/>
        <v>0</v>
      </c>
      <c r="L211" s="189">
        <f t="shared" si="211"/>
        <v>0</v>
      </c>
      <c r="M211" s="191" t="s">
        <v>586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731</v>
      </c>
      <c r="B212" s="113">
        <f t="shared" si="3"/>
        <v>335.66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2">$G212/100*B212</f>
        <v>0</v>
      </c>
      <c r="I212" s="188">
        <f t="shared" si="212"/>
        <v>0</v>
      </c>
      <c r="J212" s="188">
        <f t="shared" si="212"/>
        <v>0</v>
      </c>
      <c r="K212" s="188">
        <f t="shared" si="212"/>
        <v>0</v>
      </c>
      <c r="L212" s="189">
        <f t="shared" si="212"/>
        <v>0</v>
      </c>
      <c r="M212" s="191" t="s">
        <v>527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732</v>
      </c>
      <c r="B213" s="113">
        <f t="shared" si="3"/>
        <v>349.96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3">$G213/100*B213</f>
        <v>0</v>
      </c>
      <c r="I213" s="188">
        <f t="shared" si="213"/>
        <v>0</v>
      </c>
      <c r="J213" s="188">
        <f t="shared" si="213"/>
        <v>0</v>
      </c>
      <c r="K213" s="188">
        <f t="shared" si="213"/>
        <v>0</v>
      </c>
      <c r="L213" s="189">
        <f t="shared" si="213"/>
        <v>0</v>
      </c>
      <c r="M213" s="191" t="s">
        <v>527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733</v>
      </c>
      <c r="B214" s="113">
        <f t="shared" si="3"/>
        <v>360.34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4">$G214/100*B214</f>
        <v>0</v>
      </c>
      <c r="I214" s="188">
        <f t="shared" si="214"/>
        <v>0</v>
      </c>
      <c r="J214" s="188">
        <f t="shared" si="214"/>
        <v>0</v>
      </c>
      <c r="K214" s="188">
        <f t="shared" si="214"/>
        <v>0</v>
      </c>
      <c r="L214" s="189">
        <f t="shared" si="214"/>
        <v>0</v>
      </c>
      <c r="M214" s="191" t="s">
        <v>527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734</v>
      </c>
      <c r="B215" s="113">
        <f t="shared" si="3"/>
        <v>169.68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5">$G215/100*B215</f>
        <v>0</v>
      </c>
      <c r="I215" s="188">
        <f t="shared" si="215"/>
        <v>0</v>
      </c>
      <c r="J215" s="188">
        <f t="shared" si="215"/>
        <v>0</v>
      </c>
      <c r="K215" s="188">
        <f t="shared" si="215"/>
        <v>0</v>
      </c>
      <c r="L215" s="189">
        <f t="shared" si="215"/>
        <v>0</v>
      </c>
      <c r="M215" s="191" t="s">
        <v>581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735</v>
      </c>
      <c r="B216" s="113">
        <f t="shared" si="3"/>
        <v>193.89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6">$G216/100*B216</f>
        <v>0</v>
      </c>
      <c r="I216" s="188">
        <f t="shared" si="216"/>
        <v>0</v>
      </c>
      <c r="J216" s="188">
        <f t="shared" si="216"/>
        <v>0</v>
      </c>
      <c r="K216" s="188">
        <f t="shared" si="216"/>
        <v>0</v>
      </c>
      <c r="L216" s="189">
        <f t="shared" si="216"/>
        <v>0</v>
      </c>
      <c r="M216" s="191" t="s">
        <v>518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736</v>
      </c>
      <c r="B217" s="113">
        <f t="shared" si="3"/>
        <v>218.65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7">$G217/100*B217</f>
        <v>0</v>
      </c>
      <c r="I217" s="188">
        <f t="shared" si="217"/>
        <v>0</v>
      </c>
      <c r="J217" s="188">
        <f t="shared" si="217"/>
        <v>0</v>
      </c>
      <c r="K217" s="188">
        <f t="shared" si="217"/>
        <v>0</v>
      </c>
      <c r="L217" s="189">
        <f t="shared" si="217"/>
        <v>0</v>
      </c>
      <c r="M217" s="191" t="s">
        <v>527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737</v>
      </c>
      <c r="B218" s="113">
        <f t="shared" si="3"/>
        <v>292.23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8">$G218/100*B218</f>
        <v>0</v>
      </c>
      <c r="I218" s="188">
        <f t="shared" si="218"/>
        <v>0</v>
      </c>
      <c r="J218" s="188">
        <f t="shared" si="218"/>
        <v>0</v>
      </c>
      <c r="K218" s="188">
        <f t="shared" si="218"/>
        <v>0</v>
      </c>
      <c r="L218" s="189">
        <f t="shared" si="218"/>
        <v>0</v>
      </c>
      <c r="M218" s="191" t="s">
        <v>516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738</v>
      </c>
      <c r="B219" s="113">
        <f t="shared" si="3"/>
        <v>111.8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9">$G219/100*B219</f>
        <v>0</v>
      </c>
      <c r="I219" s="188">
        <f t="shared" si="219"/>
        <v>0</v>
      </c>
      <c r="J219" s="188">
        <f t="shared" si="219"/>
        <v>0</v>
      </c>
      <c r="K219" s="188">
        <f t="shared" si="219"/>
        <v>0</v>
      </c>
      <c r="L219" s="189">
        <f t="shared" si="219"/>
        <v>0</v>
      </c>
      <c r="M219" s="191" t="s">
        <v>545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739</v>
      </c>
      <c r="B220" s="113">
        <f t="shared" si="3"/>
        <v>319.57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20">$G220/100*B220</f>
        <v>0</v>
      </c>
      <c r="I220" s="188">
        <f t="shared" si="220"/>
        <v>0</v>
      </c>
      <c r="J220" s="188">
        <f t="shared" si="220"/>
        <v>0</v>
      </c>
      <c r="K220" s="188">
        <f t="shared" si="220"/>
        <v>0</v>
      </c>
      <c r="L220" s="189">
        <f t="shared" si="220"/>
        <v>0</v>
      </c>
      <c r="M220" s="191" t="s">
        <v>518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740</v>
      </c>
      <c r="B221" s="113">
        <f t="shared" si="3"/>
        <v>30.19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1">$G221/100*B221</f>
        <v>0</v>
      </c>
      <c r="I221" s="188">
        <f t="shared" si="221"/>
        <v>0</v>
      </c>
      <c r="J221" s="188">
        <f t="shared" si="221"/>
        <v>0</v>
      </c>
      <c r="K221" s="188">
        <f t="shared" si="221"/>
        <v>0</v>
      </c>
      <c r="L221" s="189">
        <f t="shared" si="221"/>
        <v>0</v>
      </c>
      <c r="M221" s="191" t="s">
        <v>524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741</v>
      </c>
      <c r="B222" s="113">
        <f t="shared" si="3"/>
        <v>26.53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2">$G222/100*B222</f>
        <v>0</v>
      </c>
      <c r="I222" s="188">
        <f t="shared" si="222"/>
        <v>0</v>
      </c>
      <c r="J222" s="188">
        <f t="shared" si="222"/>
        <v>0</v>
      </c>
      <c r="K222" s="188">
        <f t="shared" si="222"/>
        <v>0</v>
      </c>
      <c r="L222" s="189">
        <f t="shared" si="222"/>
        <v>0</v>
      </c>
      <c r="M222" s="191" t="s">
        <v>524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742</v>
      </c>
      <c r="B223" s="113">
        <f t="shared" si="3"/>
        <v>38.79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3">$G223/100*B223</f>
        <v>0</v>
      </c>
      <c r="I223" s="188">
        <f t="shared" si="223"/>
        <v>0</v>
      </c>
      <c r="J223" s="188">
        <f t="shared" si="223"/>
        <v>0</v>
      </c>
      <c r="K223" s="188">
        <f t="shared" si="223"/>
        <v>0</v>
      </c>
      <c r="L223" s="189">
        <f t="shared" si="223"/>
        <v>0</v>
      </c>
      <c r="M223" s="191" t="s">
        <v>524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743</v>
      </c>
      <c r="B224" s="113">
        <f t="shared" si="3"/>
        <v>31.57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4">$G224/100*B224</f>
        <v>0</v>
      </c>
      <c r="I224" s="188">
        <f t="shared" si="224"/>
        <v>0</v>
      </c>
      <c r="J224" s="188">
        <f t="shared" si="224"/>
        <v>0</v>
      </c>
      <c r="K224" s="188">
        <f t="shared" si="224"/>
        <v>0</v>
      </c>
      <c r="L224" s="189">
        <f t="shared" si="224"/>
        <v>0</v>
      </c>
      <c r="M224" s="191" t="s">
        <v>524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744</v>
      </c>
      <c r="B225" s="113">
        <f t="shared" si="3"/>
        <v>32.37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5">$G225/100*B225</f>
        <v>0</v>
      </c>
      <c r="I225" s="188">
        <f t="shared" si="225"/>
        <v>0</v>
      </c>
      <c r="J225" s="188">
        <f t="shared" si="225"/>
        <v>0</v>
      </c>
      <c r="K225" s="188">
        <f t="shared" si="225"/>
        <v>0</v>
      </c>
      <c r="L225" s="189">
        <f t="shared" si="225"/>
        <v>0</v>
      </c>
      <c r="M225" s="191" t="s">
        <v>524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745</v>
      </c>
      <c r="B226" s="113">
        <f t="shared" si="3"/>
        <v>36.22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6">$G226/100*B226</f>
        <v>0</v>
      </c>
      <c r="I226" s="188">
        <f t="shared" si="226"/>
        <v>0</v>
      </c>
      <c r="J226" s="188">
        <f t="shared" si="226"/>
        <v>0</v>
      </c>
      <c r="K226" s="188">
        <f t="shared" si="226"/>
        <v>0</v>
      </c>
      <c r="L226" s="189">
        <f t="shared" si="226"/>
        <v>0</v>
      </c>
      <c r="M226" s="191" t="s">
        <v>524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746</v>
      </c>
      <c r="B227" s="113">
        <f t="shared" si="3"/>
        <v>24.74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7">$G227/100*B227</f>
        <v>0</v>
      </c>
      <c r="I227" s="188">
        <f t="shared" si="227"/>
        <v>0</v>
      </c>
      <c r="J227" s="188">
        <f t="shared" si="227"/>
        <v>0</v>
      </c>
      <c r="K227" s="188">
        <f t="shared" si="227"/>
        <v>0</v>
      </c>
      <c r="L227" s="189">
        <f t="shared" si="227"/>
        <v>0</v>
      </c>
      <c r="M227" s="191" t="s">
        <v>524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747</v>
      </c>
      <c r="B228" s="113">
        <f t="shared" si="3"/>
        <v>319.61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8">$G228/100*B228</f>
        <v>0</v>
      </c>
      <c r="I228" s="188">
        <f t="shared" si="228"/>
        <v>0</v>
      </c>
      <c r="J228" s="188">
        <f t="shared" si="228"/>
        <v>0</v>
      </c>
      <c r="K228" s="188">
        <f t="shared" si="228"/>
        <v>0</v>
      </c>
      <c r="L228" s="189">
        <f t="shared" si="228"/>
        <v>0</v>
      </c>
      <c r="M228" s="191" t="s">
        <v>524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748</v>
      </c>
      <c r="B229" s="113">
        <f t="shared" si="3"/>
        <v>273.75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9">$G229/100*B229</f>
        <v>0</v>
      </c>
      <c r="I229" s="188">
        <f t="shared" si="229"/>
        <v>0</v>
      </c>
      <c r="J229" s="188">
        <f t="shared" si="229"/>
        <v>0</v>
      </c>
      <c r="K229" s="188">
        <f t="shared" si="229"/>
        <v>0</v>
      </c>
      <c r="L229" s="189">
        <f t="shared" si="229"/>
        <v>0</v>
      </c>
      <c r="M229" s="191" t="s">
        <v>524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749</v>
      </c>
      <c r="B230" s="113">
        <f t="shared" si="3"/>
        <v>26.07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30">$G230/100*B230</f>
        <v>0</v>
      </c>
      <c r="I230" s="188">
        <f t="shared" si="230"/>
        <v>0</v>
      </c>
      <c r="J230" s="188">
        <f t="shared" si="230"/>
        <v>0</v>
      </c>
      <c r="K230" s="188">
        <f t="shared" si="230"/>
        <v>0</v>
      </c>
      <c r="L230" s="189">
        <f t="shared" si="230"/>
        <v>0</v>
      </c>
      <c r="M230" s="191" t="s">
        <v>524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750</v>
      </c>
      <c r="B231" s="113">
        <f t="shared" si="3"/>
        <v>81.83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1">$G231/100*B231</f>
        <v>0</v>
      </c>
      <c r="I231" s="188">
        <f t="shared" si="231"/>
        <v>0</v>
      </c>
      <c r="J231" s="188">
        <f t="shared" si="231"/>
        <v>0</v>
      </c>
      <c r="K231" s="188">
        <f t="shared" si="231"/>
        <v>0</v>
      </c>
      <c r="L231" s="189">
        <f t="shared" si="231"/>
        <v>0</v>
      </c>
      <c r="M231" s="191" t="s">
        <v>508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751</v>
      </c>
      <c r="B232" s="113">
        <f t="shared" si="3"/>
        <v>61.37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2">$G232/100*B232</f>
        <v>0</v>
      </c>
      <c r="I232" s="188">
        <f t="shared" si="232"/>
        <v>0</v>
      </c>
      <c r="J232" s="188">
        <f t="shared" si="232"/>
        <v>0</v>
      </c>
      <c r="K232" s="188">
        <f t="shared" si="232"/>
        <v>0</v>
      </c>
      <c r="L232" s="189">
        <f t="shared" si="232"/>
        <v>0</v>
      </c>
      <c r="M232" s="191" t="s">
        <v>581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752</v>
      </c>
      <c r="B233" s="113">
        <f t="shared" si="3"/>
        <v>25.44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3">$G233/100*B233</f>
        <v>0</v>
      </c>
      <c r="I233" s="188">
        <f t="shared" si="233"/>
        <v>0</v>
      </c>
      <c r="J233" s="188">
        <f t="shared" si="233"/>
        <v>0</v>
      </c>
      <c r="K233" s="188">
        <f t="shared" si="233"/>
        <v>0</v>
      </c>
      <c r="L233" s="189">
        <f t="shared" si="233"/>
        <v>0</v>
      </c>
      <c r="M233" s="191" t="s">
        <v>524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753</v>
      </c>
      <c r="B234" s="113">
        <f t="shared" si="3"/>
        <v>103.1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4">$G234/100*B234</f>
        <v>0</v>
      </c>
      <c r="I234" s="188">
        <f t="shared" si="234"/>
        <v>0</v>
      </c>
      <c r="J234" s="188">
        <f t="shared" si="234"/>
        <v>0</v>
      </c>
      <c r="K234" s="188">
        <f t="shared" si="234"/>
        <v>0</v>
      </c>
      <c r="L234" s="189">
        <f t="shared" si="234"/>
        <v>0</v>
      </c>
      <c r="M234" s="191" t="s">
        <v>547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754</v>
      </c>
      <c r="B235" s="113">
        <f t="shared" si="3"/>
        <v>165.3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5">$G235/100*B235</f>
        <v>0</v>
      </c>
      <c r="I235" s="188">
        <f t="shared" si="235"/>
        <v>0</v>
      </c>
      <c r="J235" s="188">
        <f t="shared" si="235"/>
        <v>0</v>
      </c>
      <c r="K235" s="188">
        <f t="shared" si="235"/>
        <v>0</v>
      </c>
      <c r="L235" s="189">
        <f t="shared" si="235"/>
        <v>0</v>
      </c>
      <c r="M235" s="191" t="s">
        <v>518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755</v>
      </c>
      <c r="B236" s="113">
        <f t="shared" si="3"/>
        <v>293.46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6">$G236/100*B236</f>
        <v>0</v>
      </c>
      <c r="I236" s="188">
        <f t="shared" si="236"/>
        <v>0</v>
      </c>
      <c r="J236" s="188">
        <f t="shared" si="236"/>
        <v>0</v>
      </c>
      <c r="K236" s="188">
        <f t="shared" si="236"/>
        <v>0</v>
      </c>
      <c r="L236" s="189">
        <f t="shared" si="236"/>
        <v>0</v>
      </c>
      <c r="M236" s="191" t="s">
        <v>518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756</v>
      </c>
      <c r="B237" s="113">
        <f t="shared" si="3"/>
        <v>45.21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7">$G237/100*B237</f>
        <v>0</v>
      </c>
      <c r="I237" s="188">
        <f t="shared" si="237"/>
        <v>0</v>
      </c>
      <c r="J237" s="188">
        <f t="shared" si="237"/>
        <v>0</v>
      </c>
      <c r="K237" s="188">
        <f t="shared" si="237"/>
        <v>0</v>
      </c>
      <c r="L237" s="189">
        <f t="shared" si="237"/>
        <v>0</v>
      </c>
      <c r="M237" s="191" t="s">
        <v>510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757</v>
      </c>
      <c r="B238" s="113">
        <f t="shared" si="3"/>
        <v>425.29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8">$G238/100*B238</f>
        <v>0</v>
      </c>
      <c r="I238" s="188">
        <f t="shared" si="238"/>
        <v>0</v>
      </c>
      <c r="J238" s="188">
        <f t="shared" si="238"/>
        <v>0</v>
      </c>
      <c r="K238" s="188">
        <f t="shared" si="238"/>
        <v>0</v>
      </c>
      <c r="L238" s="189">
        <f t="shared" si="238"/>
        <v>0</v>
      </c>
      <c r="M238" s="191" t="s">
        <v>527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758</v>
      </c>
      <c r="B239" s="113">
        <f t="shared" si="3"/>
        <v>354.84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9">$G239/100*B239</f>
        <v>0</v>
      </c>
      <c r="I239" s="188">
        <f t="shared" si="239"/>
        <v>0</v>
      </c>
      <c r="J239" s="188">
        <f t="shared" si="239"/>
        <v>0</v>
      </c>
      <c r="K239" s="188">
        <f t="shared" si="239"/>
        <v>0</v>
      </c>
      <c r="L239" s="189">
        <f t="shared" si="239"/>
        <v>0</v>
      </c>
      <c r="M239" s="191" t="s">
        <v>527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759</v>
      </c>
      <c r="B240" s="113">
        <f t="shared" si="3"/>
        <v>333.62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40">$G240/100*B240</f>
        <v>0</v>
      </c>
      <c r="I240" s="188">
        <f t="shared" si="240"/>
        <v>0</v>
      </c>
      <c r="J240" s="188">
        <f t="shared" si="240"/>
        <v>0</v>
      </c>
      <c r="K240" s="188">
        <f t="shared" si="240"/>
        <v>0</v>
      </c>
      <c r="L240" s="189">
        <f t="shared" si="240"/>
        <v>0</v>
      </c>
      <c r="M240" s="191" t="s">
        <v>527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760</v>
      </c>
      <c r="B241" s="113">
        <f t="shared" si="3"/>
        <v>249.04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1">$G241/100*B241</f>
        <v>0</v>
      </c>
      <c r="I241" s="188">
        <f t="shared" si="241"/>
        <v>0</v>
      </c>
      <c r="J241" s="188">
        <f t="shared" si="241"/>
        <v>0</v>
      </c>
      <c r="K241" s="188">
        <f t="shared" si="241"/>
        <v>0</v>
      </c>
      <c r="L241" s="189">
        <f t="shared" si="241"/>
        <v>0</v>
      </c>
      <c r="M241" s="191" t="s">
        <v>527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761</v>
      </c>
      <c r="B242" s="113">
        <f t="shared" si="3"/>
        <v>45.22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2">$G242/100*B242</f>
        <v>0</v>
      </c>
      <c r="I242" s="188">
        <f t="shared" si="242"/>
        <v>0</v>
      </c>
      <c r="J242" s="188">
        <f t="shared" si="242"/>
        <v>0</v>
      </c>
      <c r="K242" s="188">
        <f t="shared" si="242"/>
        <v>0</v>
      </c>
      <c r="L242" s="189">
        <f t="shared" si="242"/>
        <v>0</v>
      </c>
      <c r="M242" s="191" t="s">
        <v>514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762</v>
      </c>
      <c r="B243" s="113">
        <f t="shared" si="3"/>
        <v>357.73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3">$G243/100*B243</f>
        <v>0</v>
      </c>
      <c r="I243" s="188">
        <f t="shared" si="243"/>
        <v>0</v>
      </c>
      <c r="J243" s="188">
        <f t="shared" si="243"/>
        <v>0</v>
      </c>
      <c r="K243" s="188">
        <f t="shared" si="243"/>
        <v>0</v>
      </c>
      <c r="L243" s="189">
        <f t="shared" si="243"/>
        <v>0</v>
      </c>
      <c r="M243" s="191" t="s">
        <v>527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763</v>
      </c>
      <c r="B244" s="113">
        <f t="shared" si="3"/>
        <v>368.13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4">$G244/100*B244</f>
        <v>0</v>
      </c>
      <c r="I244" s="188">
        <f t="shared" si="244"/>
        <v>0</v>
      </c>
      <c r="J244" s="188">
        <f t="shared" si="244"/>
        <v>0</v>
      </c>
      <c r="K244" s="188">
        <f t="shared" si="244"/>
        <v>0</v>
      </c>
      <c r="L244" s="189">
        <f t="shared" si="244"/>
        <v>0</v>
      </c>
      <c r="M244" s="191" t="s">
        <v>527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764</v>
      </c>
      <c r="B245" s="113">
        <f t="shared" si="3"/>
        <v>74.84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5">$G245/100*B245</f>
        <v>0</v>
      </c>
      <c r="I245" s="188">
        <f t="shared" si="245"/>
        <v>0</v>
      </c>
      <c r="J245" s="188">
        <f t="shared" si="245"/>
        <v>0</v>
      </c>
      <c r="K245" s="188">
        <f t="shared" si="245"/>
        <v>0</v>
      </c>
      <c r="L245" s="189">
        <f t="shared" si="245"/>
        <v>0</v>
      </c>
      <c r="M245" s="191" t="s">
        <v>508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765</v>
      </c>
      <c r="B246" s="113">
        <f t="shared" si="3"/>
        <v>76.85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6">$G246/100*B246</f>
        <v>0</v>
      </c>
      <c r="I246" s="188">
        <f t="shared" si="246"/>
        <v>0</v>
      </c>
      <c r="J246" s="188">
        <f t="shared" si="246"/>
        <v>0</v>
      </c>
      <c r="K246" s="188">
        <f t="shared" si="246"/>
        <v>0</v>
      </c>
      <c r="L246" s="189">
        <f t="shared" si="246"/>
        <v>0</v>
      </c>
      <c r="M246" s="191" t="s">
        <v>518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766</v>
      </c>
      <c r="B247" s="113">
        <f t="shared" si="3"/>
        <v>30.12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7">$G247/100*B247</f>
        <v>0</v>
      </c>
      <c r="I247" s="188">
        <f t="shared" si="247"/>
        <v>0</v>
      </c>
      <c r="J247" s="188">
        <f t="shared" si="247"/>
        <v>0</v>
      </c>
      <c r="K247" s="188">
        <f t="shared" si="247"/>
        <v>0</v>
      </c>
      <c r="L247" s="189">
        <f t="shared" si="247"/>
        <v>0</v>
      </c>
      <c r="M247" s="191" t="s">
        <v>524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767</v>
      </c>
      <c r="B248" s="113">
        <f t="shared" si="3"/>
        <v>117.99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8">$G248/100*B248</f>
        <v>0</v>
      </c>
      <c r="I248" s="188">
        <f t="shared" si="248"/>
        <v>0</v>
      </c>
      <c r="J248" s="188">
        <f t="shared" si="248"/>
        <v>0</v>
      </c>
      <c r="K248" s="188">
        <f t="shared" si="248"/>
        <v>0</v>
      </c>
      <c r="L248" s="189">
        <f t="shared" si="248"/>
        <v>0</v>
      </c>
      <c r="M248" s="191" t="s">
        <v>510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768</v>
      </c>
      <c r="B249" s="113">
        <f t="shared" si="3"/>
        <v>900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9">$G249/100*B249</f>
        <v>0</v>
      </c>
      <c r="I249" s="188">
        <f t="shared" si="249"/>
        <v>0</v>
      </c>
      <c r="J249" s="188">
        <f t="shared" si="249"/>
        <v>0</v>
      </c>
      <c r="K249" s="188">
        <f t="shared" si="249"/>
        <v>0</v>
      </c>
      <c r="L249" s="189">
        <f t="shared" si="249"/>
        <v>0</v>
      </c>
      <c r="M249" s="191" t="s">
        <v>538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769</v>
      </c>
      <c r="B250" s="113">
        <f t="shared" si="3"/>
        <v>38.34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50">$G250/100*B250</f>
        <v>0</v>
      </c>
      <c r="I250" s="188">
        <f t="shared" si="250"/>
        <v>0</v>
      </c>
      <c r="J250" s="188">
        <f t="shared" si="250"/>
        <v>0</v>
      </c>
      <c r="K250" s="188">
        <f t="shared" si="250"/>
        <v>0</v>
      </c>
      <c r="L250" s="189">
        <f t="shared" si="250"/>
        <v>0</v>
      </c>
      <c r="M250" s="191" t="s">
        <v>524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770</v>
      </c>
      <c r="B251" s="113">
        <f t="shared" si="3"/>
        <v>44.89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1">$G251/100*B251</f>
        <v>0</v>
      </c>
      <c r="I251" s="188">
        <f t="shared" si="251"/>
        <v>0</v>
      </c>
      <c r="J251" s="188">
        <f t="shared" si="251"/>
        <v>0</v>
      </c>
      <c r="K251" s="188">
        <f t="shared" si="251"/>
        <v>0</v>
      </c>
      <c r="L251" s="189">
        <f t="shared" si="251"/>
        <v>0</v>
      </c>
      <c r="M251" s="191" t="s">
        <v>510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771</v>
      </c>
      <c r="B252" s="113">
        <f t="shared" si="3"/>
        <v>48.63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2">$G252/100*B252</f>
        <v>0</v>
      </c>
      <c r="I252" s="188">
        <f t="shared" si="252"/>
        <v>0</v>
      </c>
      <c r="J252" s="188">
        <f t="shared" si="252"/>
        <v>0</v>
      </c>
      <c r="K252" s="188">
        <f t="shared" si="252"/>
        <v>0</v>
      </c>
      <c r="L252" s="189">
        <f t="shared" si="252"/>
        <v>0</v>
      </c>
      <c r="M252" s="191" t="s">
        <v>508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772</v>
      </c>
      <c r="B253" s="113">
        <f t="shared" si="3"/>
        <v>900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3">$G253/100*B253</f>
        <v>0</v>
      </c>
      <c r="I253" s="188">
        <f t="shared" si="253"/>
        <v>0</v>
      </c>
      <c r="J253" s="188">
        <f t="shared" si="253"/>
        <v>0</v>
      </c>
      <c r="K253" s="188">
        <f t="shared" si="253"/>
        <v>0</v>
      </c>
      <c r="L253" s="189">
        <f t="shared" si="253"/>
        <v>0</v>
      </c>
      <c r="M253" s="191" t="s">
        <v>538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773</v>
      </c>
      <c r="B254" s="113">
        <f t="shared" si="3"/>
        <v>43.59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4">$G254/100*B254</f>
        <v>0</v>
      </c>
      <c r="I254" s="188">
        <f t="shared" si="254"/>
        <v>0</v>
      </c>
      <c r="J254" s="188">
        <f t="shared" si="254"/>
        <v>0</v>
      </c>
      <c r="K254" s="188">
        <f t="shared" si="254"/>
        <v>0</v>
      </c>
      <c r="L254" s="189">
        <f t="shared" si="254"/>
        <v>0</v>
      </c>
      <c r="M254" s="191" t="s">
        <v>510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774</v>
      </c>
      <c r="B255" s="113">
        <f t="shared" si="3"/>
        <v>37.5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5">$G255/100*B255</f>
        <v>0</v>
      </c>
      <c r="I255" s="188">
        <f t="shared" si="255"/>
        <v>0</v>
      </c>
      <c r="J255" s="188">
        <f t="shared" si="255"/>
        <v>0</v>
      </c>
      <c r="K255" s="188">
        <f t="shared" si="255"/>
        <v>0</v>
      </c>
      <c r="L255" s="189">
        <f t="shared" si="255"/>
        <v>0</v>
      </c>
      <c r="M255" s="191" t="s">
        <v>524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775</v>
      </c>
      <c r="B256" s="113">
        <f t="shared" si="3"/>
        <v>68.39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6">$G256/100*B256</f>
        <v>0</v>
      </c>
      <c r="I256" s="188">
        <f t="shared" si="256"/>
        <v>0</v>
      </c>
      <c r="J256" s="188">
        <f t="shared" si="256"/>
        <v>0</v>
      </c>
      <c r="K256" s="188">
        <f t="shared" si="256"/>
        <v>0</v>
      </c>
      <c r="L256" s="189">
        <f t="shared" si="256"/>
        <v>0</v>
      </c>
      <c r="M256" s="191" t="s">
        <v>524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776</v>
      </c>
      <c r="B257" s="113">
        <f t="shared" si="3"/>
        <v>40.5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7">$G257/100*B257</f>
        <v>0</v>
      </c>
      <c r="I257" s="188">
        <f t="shared" si="257"/>
        <v>0</v>
      </c>
      <c r="J257" s="188">
        <f t="shared" si="257"/>
        <v>0</v>
      </c>
      <c r="K257" s="188">
        <f t="shared" si="257"/>
        <v>0</v>
      </c>
      <c r="L257" s="189">
        <f t="shared" si="257"/>
        <v>0</v>
      </c>
      <c r="M257" s="191" t="s">
        <v>510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777</v>
      </c>
      <c r="B258" s="113">
        <f t="shared" si="3"/>
        <v>592.64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8">$G258/100*B258</f>
        <v>0</v>
      </c>
      <c r="I258" s="188">
        <f t="shared" si="258"/>
        <v>0</v>
      </c>
      <c r="J258" s="188">
        <f t="shared" si="258"/>
        <v>0</v>
      </c>
      <c r="K258" s="188">
        <f t="shared" si="258"/>
        <v>0</v>
      </c>
      <c r="L258" s="189">
        <f t="shared" si="258"/>
        <v>0</v>
      </c>
      <c r="M258" s="191" t="s">
        <v>512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778</v>
      </c>
      <c r="B259" s="113">
        <f t="shared" si="3"/>
        <v>615.44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9">$G259/100*B259</f>
        <v>0</v>
      </c>
      <c r="I259" s="188">
        <f t="shared" si="259"/>
        <v>0</v>
      </c>
      <c r="J259" s="188">
        <f t="shared" si="259"/>
        <v>0</v>
      </c>
      <c r="K259" s="188">
        <f t="shared" si="259"/>
        <v>0</v>
      </c>
      <c r="L259" s="189">
        <f t="shared" si="259"/>
        <v>0</v>
      </c>
      <c r="M259" s="191" t="s">
        <v>512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779</v>
      </c>
      <c r="B260" s="113">
        <f t="shared" si="3"/>
        <v>57.06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60">$G260/100*B260</f>
        <v>0</v>
      </c>
      <c r="I260" s="188">
        <f t="shared" si="260"/>
        <v>0</v>
      </c>
      <c r="J260" s="188">
        <f t="shared" si="260"/>
        <v>0</v>
      </c>
      <c r="K260" s="188">
        <f t="shared" si="260"/>
        <v>0</v>
      </c>
      <c r="L260" s="189">
        <f t="shared" si="260"/>
        <v>0</v>
      </c>
      <c r="M260" s="191" t="s">
        <v>510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780</v>
      </c>
      <c r="B261" s="113">
        <f t="shared" si="3"/>
        <v>319.56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1">$G261/100*B261</f>
        <v>0</v>
      </c>
      <c r="I261" s="188">
        <f t="shared" si="261"/>
        <v>0</v>
      </c>
      <c r="J261" s="188">
        <f t="shared" si="261"/>
        <v>0</v>
      </c>
      <c r="K261" s="188">
        <f t="shared" si="261"/>
        <v>0</v>
      </c>
      <c r="L261" s="189">
        <f t="shared" si="261"/>
        <v>0</v>
      </c>
      <c r="M261" s="191" t="s">
        <v>518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781</v>
      </c>
      <c r="B262" s="113">
        <f t="shared" si="3"/>
        <v>37.7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2">$G262/100*B262</f>
        <v>0</v>
      </c>
      <c r="I262" s="188">
        <f t="shared" si="262"/>
        <v>0</v>
      </c>
      <c r="J262" s="188">
        <f t="shared" si="262"/>
        <v>0</v>
      </c>
      <c r="K262" s="188">
        <f t="shared" si="262"/>
        <v>0</v>
      </c>
      <c r="L262" s="189">
        <f t="shared" si="262"/>
        <v>0</v>
      </c>
      <c r="M262" s="191" t="s">
        <v>524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782</v>
      </c>
      <c r="B263" s="113">
        <f t="shared" si="3"/>
        <v>72.06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3">$G263/100*B263</f>
        <v>0</v>
      </c>
      <c r="I263" s="188">
        <f t="shared" si="263"/>
        <v>0</v>
      </c>
      <c r="J263" s="188">
        <f t="shared" si="263"/>
        <v>0</v>
      </c>
      <c r="K263" s="188">
        <f t="shared" si="263"/>
        <v>0</v>
      </c>
      <c r="L263" s="189">
        <f t="shared" si="263"/>
        <v>0</v>
      </c>
      <c r="M263" s="191" t="s">
        <v>524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783</v>
      </c>
      <c r="B264" s="113">
        <f t="shared" si="3"/>
        <v>296.31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4">$G264/100*B264</f>
        <v>0</v>
      </c>
      <c r="I264" s="188">
        <f t="shared" si="264"/>
        <v>0</v>
      </c>
      <c r="J264" s="188">
        <f t="shared" si="264"/>
        <v>0</v>
      </c>
      <c r="K264" s="188">
        <f t="shared" si="264"/>
        <v>0</v>
      </c>
      <c r="L264" s="189">
        <f t="shared" si="264"/>
        <v>0</v>
      </c>
      <c r="M264" s="191" t="s">
        <v>518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784</v>
      </c>
      <c r="B265" s="113">
        <f t="shared" si="3"/>
        <v>718.57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5">$G265/100*B265</f>
        <v>0</v>
      </c>
      <c r="I265" s="188">
        <f t="shared" si="265"/>
        <v>0</v>
      </c>
      <c r="J265" s="188">
        <f t="shared" si="265"/>
        <v>0</v>
      </c>
      <c r="K265" s="188">
        <f t="shared" si="265"/>
        <v>0</v>
      </c>
      <c r="L265" s="189">
        <f t="shared" si="265"/>
        <v>0</v>
      </c>
      <c r="M265" s="191" t="s">
        <v>512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785</v>
      </c>
      <c r="B266" s="113">
        <f t="shared" si="3"/>
        <v>272.83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6">$G266/100*B266</f>
        <v>0</v>
      </c>
      <c r="I266" s="188">
        <f t="shared" si="266"/>
        <v>0</v>
      </c>
      <c r="J266" s="188">
        <f t="shared" si="266"/>
        <v>0</v>
      </c>
      <c r="K266" s="188">
        <f t="shared" si="266"/>
        <v>0</v>
      </c>
      <c r="L266" s="189">
        <f t="shared" si="266"/>
        <v>0</v>
      </c>
      <c r="M266" s="191" t="s">
        <v>581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786</v>
      </c>
      <c r="B267" s="113">
        <f t="shared" si="3"/>
        <v>372.76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7">$G267/100*B267</f>
        <v>0</v>
      </c>
      <c r="I267" s="188">
        <f t="shared" si="267"/>
        <v>0</v>
      </c>
      <c r="J267" s="188">
        <f t="shared" si="267"/>
        <v>0</v>
      </c>
      <c r="K267" s="188">
        <f t="shared" si="267"/>
        <v>0</v>
      </c>
      <c r="L267" s="189">
        <f t="shared" si="267"/>
        <v>0</v>
      </c>
      <c r="M267" s="191" t="s">
        <v>581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787</v>
      </c>
      <c r="B268" s="113">
        <f t="shared" si="3"/>
        <v>278.26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8">$G268/100*B268</f>
        <v>0</v>
      </c>
      <c r="I268" s="188">
        <f t="shared" si="268"/>
        <v>0</v>
      </c>
      <c r="J268" s="188">
        <f t="shared" si="268"/>
        <v>0</v>
      </c>
      <c r="K268" s="188">
        <f t="shared" si="268"/>
        <v>0</v>
      </c>
      <c r="L268" s="189">
        <f t="shared" si="268"/>
        <v>0</v>
      </c>
      <c r="M268" s="191" t="s">
        <v>581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788</v>
      </c>
      <c r="B269" s="113">
        <f t="shared" si="3"/>
        <v>20.11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9">$G269/100*B269</f>
        <v>0</v>
      </c>
      <c r="I269" s="188">
        <f t="shared" si="269"/>
        <v>0</v>
      </c>
      <c r="J269" s="188">
        <f t="shared" si="269"/>
        <v>0</v>
      </c>
      <c r="K269" s="188">
        <f t="shared" si="269"/>
        <v>0</v>
      </c>
      <c r="L269" s="189">
        <f t="shared" si="269"/>
        <v>0</v>
      </c>
      <c r="M269" s="191" t="s">
        <v>524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789</v>
      </c>
      <c r="B270" s="113">
        <f t="shared" si="3"/>
        <v>42.67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70">$G270/100*B270</f>
        <v>0</v>
      </c>
      <c r="I270" s="188">
        <f t="shared" si="270"/>
        <v>0</v>
      </c>
      <c r="J270" s="188">
        <f t="shared" si="270"/>
        <v>0</v>
      </c>
      <c r="K270" s="188">
        <f t="shared" si="270"/>
        <v>0</v>
      </c>
      <c r="L270" s="189">
        <f t="shared" si="270"/>
        <v>0</v>
      </c>
      <c r="M270" s="191" t="s">
        <v>524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790</v>
      </c>
      <c r="B271" s="113">
        <f t="shared" si="3"/>
        <v>27.23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1">$G271/100*B271</f>
        <v>0</v>
      </c>
      <c r="I271" s="188">
        <f t="shared" si="271"/>
        <v>0</v>
      </c>
      <c r="J271" s="188">
        <f t="shared" si="271"/>
        <v>0</v>
      </c>
      <c r="K271" s="188">
        <f t="shared" si="271"/>
        <v>0</v>
      </c>
      <c r="L271" s="189">
        <f t="shared" si="271"/>
        <v>0</v>
      </c>
      <c r="M271" s="191" t="s">
        <v>524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791</v>
      </c>
      <c r="B272" s="113">
        <f t="shared" si="3"/>
        <v>26.11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2">$G272/100*B272</f>
        <v>0</v>
      </c>
      <c r="I272" s="188">
        <f t="shared" si="272"/>
        <v>0</v>
      </c>
      <c r="J272" s="188">
        <f t="shared" si="272"/>
        <v>0</v>
      </c>
      <c r="K272" s="188">
        <f t="shared" si="272"/>
        <v>0</v>
      </c>
      <c r="L272" s="189">
        <f t="shared" si="272"/>
        <v>0</v>
      </c>
      <c r="M272" s="191" t="s">
        <v>524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792</v>
      </c>
      <c r="B273" s="113">
        <f t="shared" si="3"/>
        <v>77.6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3">$G273/100*B273</f>
        <v>0</v>
      </c>
      <c r="I273" s="188">
        <f t="shared" si="273"/>
        <v>0</v>
      </c>
      <c r="J273" s="188">
        <f t="shared" si="273"/>
        <v>0</v>
      </c>
      <c r="K273" s="188">
        <f t="shared" si="273"/>
        <v>0</v>
      </c>
      <c r="L273" s="189">
        <f t="shared" si="273"/>
        <v>0</v>
      </c>
      <c r="M273" s="191" t="s">
        <v>545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793</v>
      </c>
      <c r="B274" s="113">
        <f t="shared" si="3"/>
        <v>137.45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4">$G274/100*B274</f>
        <v>0</v>
      </c>
      <c r="I274" s="188">
        <f t="shared" si="274"/>
        <v>0</v>
      </c>
      <c r="J274" s="188">
        <f t="shared" si="274"/>
        <v>0</v>
      </c>
      <c r="K274" s="188">
        <f t="shared" si="274"/>
        <v>0</v>
      </c>
      <c r="L274" s="189">
        <f t="shared" si="274"/>
        <v>0</v>
      </c>
      <c r="M274" s="191" t="s">
        <v>510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794</v>
      </c>
      <c r="B275" s="113">
        <f t="shared" si="3"/>
        <v>454.13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5">$G275/100*B275</f>
        <v>0</v>
      </c>
      <c r="I275" s="188">
        <f t="shared" si="275"/>
        <v>0</v>
      </c>
      <c r="J275" s="188">
        <f t="shared" si="275"/>
        <v>0</v>
      </c>
      <c r="K275" s="188">
        <f t="shared" si="275"/>
        <v>0</v>
      </c>
      <c r="L275" s="189">
        <f t="shared" si="275"/>
        <v>0</v>
      </c>
      <c r="M275" s="191" t="s">
        <v>547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795</v>
      </c>
      <c r="B276" s="113">
        <f t="shared" si="3"/>
        <v>239.7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6">$G276/100*B276</f>
        <v>0</v>
      </c>
      <c r="I276" s="188">
        <f t="shared" si="276"/>
        <v>0</v>
      </c>
      <c r="J276" s="188">
        <f t="shared" si="276"/>
        <v>0</v>
      </c>
      <c r="K276" s="188">
        <f t="shared" si="276"/>
        <v>0</v>
      </c>
      <c r="L276" s="189">
        <f t="shared" si="276"/>
        <v>0</v>
      </c>
      <c r="M276" s="191" t="s">
        <v>547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796</v>
      </c>
      <c r="B277" s="113">
        <f t="shared" si="3"/>
        <v>298.9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7">$G277/100*B277</f>
        <v>0</v>
      </c>
      <c r="I277" s="188">
        <f t="shared" si="277"/>
        <v>0</v>
      </c>
      <c r="J277" s="188">
        <f t="shared" si="277"/>
        <v>0</v>
      </c>
      <c r="K277" s="188">
        <f t="shared" si="277"/>
        <v>0</v>
      </c>
      <c r="L277" s="189">
        <f t="shared" si="277"/>
        <v>0</v>
      </c>
      <c r="M277" s="191" t="s">
        <v>547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797</v>
      </c>
      <c r="B278" s="113">
        <f t="shared" si="3"/>
        <v>451.4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8">$G278/100*B278</f>
        <v>0</v>
      </c>
      <c r="I278" s="188">
        <f t="shared" si="278"/>
        <v>0</v>
      </c>
      <c r="J278" s="188">
        <f t="shared" si="278"/>
        <v>0</v>
      </c>
      <c r="K278" s="188">
        <f t="shared" si="278"/>
        <v>0</v>
      </c>
      <c r="L278" s="189">
        <f t="shared" si="278"/>
        <v>0</v>
      </c>
      <c r="M278" s="191" t="s">
        <v>547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798</v>
      </c>
      <c r="B279" s="113">
        <f t="shared" si="3"/>
        <v>714.46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9">$G279/100*B279</f>
        <v>0</v>
      </c>
      <c r="I279" s="188">
        <f t="shared" si="279"/>
        <v>0</v>
      </c>
      <c r="J279" s="188">
        <f t="shared" si="279"/>
        <v>0</v>
      </c>
      <c r="K279" s="188">
        <f t="shared" si="279"/>
        <v>0</v>
      </c>
      <c r="L279" s="189">
        <f t="shared" si="279"/>
        <v>0</v>
      </c>
      <c r="M279" s="191" t="s">
        <v>512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799</v>
      </c>
      <c r="B280" s="113">
        <f t="shared" si="3"/>
        <v>48.18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80">$G280/100*B280</f>
        <v>0</v>
      </c>
      <c r="I280" s="188">
        <f t="shared" si="280"/>
        <v>0</v>
      </c>
      <c r="J280" s="188">
        <f t="shared" si="280"/>
        <v>0</v>
      </c>
      <c r="K280" s="188">
        <f t="shared" si="280"/>
        <v>0</v>
      </c>
      <c r="L280" s="189">
        <f t="shared" si="280"/>
        <v>0</v>
      </c>
      <c r="M280" s="191" t="s">
        <v>510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800</v>
      </c>
      <c r="B281" s="113">
        <f t="shared" si="3"/>
        <v>311.09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1">$G281/100*B281</f>
        <v>0</v>
      </c>
      <c r="I281" s="188">
        <f t="shared" si="281"/>
        <v>0</v>
      </c>
      <c r="J281" s="188">
        <f t="shared" si="281"/>
        <v>0</v>
      </c>
      <c r="K281" s="188">
        <f t="shared" si="281"/>
        <v>0</v>
      </c>
      <c r="L281" s="189">
        <f t="shared" si="281"/>
        <v>0</v>
      </c>
      <c r="M281" s="191" t="s">
        <v>518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801</v>
      </c>
      <c r="B282" s="113">
        <f t="shared" si="3"/>
        <v>577.48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2">$G282/100*B282</f>
        <v>0</v>
      </c>
      <c r="I282" s="188">
        <f t="shared" si="282"/>
        <v>0</v>
      </c>
      <c r="J282" s="188">
        <f t="shared" si="282"/>
        <v>0</v>
      </c>
      <c r="K282" s="188">
        <f t="shared" si="282"/>
        <v>0</v>
      </c>
      <c r="L282" s="189">
        <f t="shared" si="282"/>
        <v>0</v>
      </c>
      <c r="M282" s="191" t="s">
        <v>512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802</v>
      </c>
      <c r="B283" s="113">
        <f t="shared" si="3"/>
        <v>47.3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3">$G283/100*B283</f>
        <v>0</v>
      </c>
      <c r="I283" s="188">
        <f t="shared" si="283"/>
        <v>0</v>
      </c>
      <c r="J283" s="188">
        <f t="shared" si="283"/>
        <v>0</v>
      </c>
      <c r="K283" s="188">
        <f t="shared" si="283"/>
        <v>0</v>
      </c>
      <c r="L283" s="189">
        <f t="shared" si="283"/>
        <v>0</v>
      </c>
      <c r="M283" s="191" t="s">
        <v>510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803</v>
      </c>
      <c r="B284" s="113">
        <f t="shared" si="3"/>
        <v>492.98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4">$G284/100*B284</f>
        <v>0</v>
      </c>
      <c r="I284" s="188">
        <f t="shared" si="284"/>
        <v>0</v>
      </c>
      <c r="J284" s="188">
        <f t="shared" si="284"/>
        <v>0</v>
      </c>
      <c r="K284" s="188">
        <f t="shared" si="284"/>
        <v>0</v>
      </c>
      <c r="L284" s="189">
        <f t="shared" si="284"/>
        <v>0</v>
      </c>
      <c r="M284" s="191" t="s">
        <v>527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804</v>
      </c>
      <c r="B285" s="113">
        <f t="shared" si="3"/>
        <v>518.94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5">$G285/100*B285</f>
        <v>0</v>
      </c>
      <c r="I285" s="188">
        <f t="shared" si="285"/>
        <v>0</v>
      </c>
      <c r="J285" s="188">
        <f t="shared" si="285"/>
        <v>0</v>
      </c>
      <c r="K285" s="188">
        <f t="shared" si="285"/>
        <v>0</v>
      </c>
      <c r="L285" s="189">
        <f t="shared" si="285"/>
        <v>0</v>
      </c>
      <c r="M285" s="191" t="s">
        <v>596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805</v>
      </c>
      <c r="B286" s="113">
        <f t="shared" si="3"/>
        <v>79.99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6">$G286/100*B286</f>
        <v>0</v>
      </c>
      <c r="I286" s="188">
        <f t="shared" si="286"/>
        <v>0</v>
      </c>
      <c r="J286" s="188">
        <f t="shared" si="286"/>
        <v>0</v>
      </c>
      <c r="K286" s="188">
        <f t="shared" si="286"/>
        <v>0</v>
      </c>
      <c r="L286" s="189">
        <f t="shared" si="286"/>
        <v>0</v>
      </c>
      <c r="M286" s="191" t="s">
        <v>533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806</v>
      </c>
      <c r="B287" s="113">
        <f t="shared" si="3"/>
        <v>72.97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7">$G287/100*B287</f>
        <v>0</v>
      </c>
      <c r="I287" s="188">
        <f t="shared" si="287"/>
        <v>0</v>
      </c>
      <c r="J287" s="188">
        <f t="shared" si="287"/>
        <v>0</v>
      </c>
      <c r="K287" s="188">
        <f t="shared" si="287"/>
        <v>0</v>
      </c>
      <c r="L287" s="189">
        <f t="shared" si="287"/>
        <v>0</v>
      </c>
      <c r="M287" s="191" t="s">
        <v>533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807</v>
      </c>
      <c r="B288" s="113">
        <f t="shared" si="3"/>
        <v>23.86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8">$G288/100*B288</f>
        <v>0</v>
      </c>
      <c r="I288" s="188">
        <f t="shared" si="288"/>
        <v>0</v>
      </c>
      <c r="J288" s="188">
        <f t="shared" si="288"/>
        <v>0</v>
      </c>
      <c r="K288" s="188">
        <f t="shared" si="288"/>
        <v>0</v>
      </c>
      <c r="L288" s="189">
        <f t="shared" si="288"/>
        <v>0</v>
      </c>
      <c r="M288" s="191" t="s">
        <v>510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808</v>
      </c>
      <c r="B289" s="113">
        <f t="shared" si="3"/>
        <v>29.3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9">$G289/100*B289</f>
        <v>0</v>
      </c>
      <c r="I289" s="188">
        <f t="shared" si="289"/>
        <v>0</v>
      </c>
      <c r="J289" s="188">
        <f t="shared" si="289"/>
        <v>0</v>
      </c>
      <c r="K289" s="188">
        <f t="shared" si="289"/>
        <v>0</v>
      </c>
      <c r="L289" s="189">
        <f t="shared" si="289"/>
        <v>0</v>
      </c>
      <c r="M289" s="191" t="s">
        <v>524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809</v>
      </c>
      <c r="B290" s="113">
        <f t="shared" si="3"/>
        <v>593.03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90">$G290/100*B290</f>
        <v>0</v>
      </c>
      <c r="I290" s="188">
        <f t="shared" si="290"/>
        <v>0</v>
      </c>
      <c r="J290" s="188">
        <f t="shared" si="290"/>
        <v>0</v>
      </c>
      <c r="K290" s="188">
        <f t="shared" si="290"/>
        <v>0</v>
      </c>
      <c r="L290" s="189">
        <f t="shared" si="290"/>
        <v>0</v>
      </c>
      <c r="M290" s="191" t="s">
        <v>596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810</v>
      </c>
      <c r="B291" s="113">
        <f t="shared" si="3"/>
        <v>58.56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1">$G291/100*B291</f>
        <v>0</v>
      </c>
      <c r="I291" s="188">
        <f t="shared" si="291"/>
        <v>0</v>
      </c>
      <c r="J291" s="188">
        <f t="shared" si="291"/>
        <v>0</v>
      </c>
      <c r="K291" s="188">
        <f t="shared" si="291"/>
        <v>0</v>
      </c>
      <c r="L291" s="189">
        <f t="shared" si="291"/>
        <v>0</v>
      </c>
      <c r="M291" s="191" t="s">
        <v>510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811</v>
      </c>
      <c r="B292" s="113">
        <f t="shared" si="3"/>
        <v>348.38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2">$G292/100*B292</f>
        <v>0</v>
      </c>
      <c r="I292" s="188">
        <f t="shared" si="292"/>
        <v>0</v>
      </c>
      <c r="J292" s="188">
        <f t="shared" si="292"/>
        <v>0</v>
      </c>
      <c r="K292" s="188">
        <f t="shared" si="292"/>
        <v>0</v>
      </c>
      <c r="L292" s="189">
        <f t="shared" si="292"/>
        <v>0</v>
      </c>
      <c r="M292" s="191" t="s">
        <v>527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812</v>
      </c>
      <c r="B293" s="113">
        <f t="shared" si="3"/>
        <v>13.92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3">$G293/100*B293</f>
        <v>0</v>
      </c>
      <c r="I293" s="188">
        <f t="shared" si="293"/>
        <v>0</v>
      </c>
      <c r="J293" s="188">
        <f t="shared" si="293"/>
        <v>0</v>
      </c>
      <c r="K293" s="188">
        <f t="shared" si="293"/>
        <v>0</v>
      </c>
      <c r="L293" s="189">
        <f t="shared" si="293"/>
        <v>0</v>
      </c>
      <c r="M293" s="191" t="s">
        <v>524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813</v>
      </c>
      <c r="B294" s="113">
        <f t="shared" si="3"/>
        <v>307.73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4">$G294/100*B294</f>
        <v>0</v>
      </c>
      <c r="I294" s="188">
        <f t="shared" si="294"/>
        <v>0</v>
      </c>
      <c r="J294" s="188">
        <f t="shared" si="294"/>
        <v>0</v>
      </c>
      <c r="K294" s="188">
        <f t="shared" si="294"/>
        <v>0</v>
      </c>
      <c r="L294" s="189">
        <f t="shared" si="294"/>
        <v>0</v>
      </c>
      <c r="M294" s="191" t="s">
        <v>510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814</v>
      </c>
      <c r="B295" s="113">
        <f t="shared" si="3"/>
        <v>45.16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5">$G295/100*B295</f>
        <v>0</v>
      </c>
      <c r="I295" s="188">
        <f t="shared" si="295"/>
        <v>0</v>
      </c>
      <c r="J295" s="188">
        <f t="shared" si="295"/>
        <v>0</v>
      </c>
      <c r="K295" s="188">
        <f t="shared" si="295"/>
        <v>0</v>
      </c>
      <c r="L295" s="189">
        <f t="shared" si="295"/>
        <v>0</v>
      </c>
      <c r="M295" s="191" t="s">
        <v>510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815</v>
      </c>
      <c r="B296" s="113">
        <f t="shared" si="3"/>
        <v>19.53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6">$G296/100*B296</f>
        <v>0</v>
      </c>
      <c r="I296" s="188">
        <f t="shared" si="296"/>
        <v>0</v>
      </c>
      <c r="J296" s="188">
        <f t="shared" si="296"/>
        <v>0</v>
      </c>
      <c r="K296" s="188">
        <f t="shared" si="296"/>
        <v>0</v>
      </c>
      <c r="L296" s="189">
        <f t="shared" si="296"/>
        <v>0</v>
      </c>
      <c r="M296" s="191" t="s">
        <v>510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816</v>
      </c>
      <c r="B297" s="113">
        <f t="shared" si="3"/>
        <v>340.44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7">$G297/100*B297</f>
        <v>0</v>
      </c>
      <c r="I297" s="188">
        <f t="shared" si="297"/>
        <v>0</v>
      </c>
      <c r="J297" s="188">
        <f t="shared" si="297"/>
        <v>0</v>
      </c>
      <c r="K297" s="188">
        <f t="shared" si="297"/>
        <v>0</v>
      </c>
      <c r="L297" s="189">
        <f t="shared" si="297"/>
        <v>0</v>
      </c>
      <c r="M297" s="191" t="s">
        <v>527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817</v>
      </c>
      <c r="B298" s="113">
        <f t="shared" si="3"/>
        <v>345.02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8">$G298/100*B298</f>
        <v>0</v>
      </c>
      <c r="I298" s="188">
        <f t="shared" si="298"/>
        <v>0</v>
      </c>
      <c r="J298" s="188">
        <f t="shared" si="298"/>
        <v>0</v>
      </c>
      <c r="K298" s="188">
        <f t="shared" si="298"/>
        <v>0</v>
      </c>
      <c r="L298" s="189">
        <f t="shared" si="298"/>
        <v>0</v>
      </c>
      <c r="M298" s="191" t="s">
        <v>527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818</v>
      </c>
      <c r="B299" s="113">
        <f t="shared" si="3"/>
        <v>344.23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9">$G299/100*B299</f>
        <v>0</v>
      </c>
      <c r="I299" s="188">
        <f t="shared" si="299"/>
        <v>0</v>
      </c>
      <c r="J299" s="188">
        <f t="shared" si="299"/>
        <v>0</v>
      </c>
      <c r="K299" s="188">
        <f t="shared" si="299"/>
        <v>0</v>
      </c>
      <c r="L299" s="189">
        <f t="shared" si="299"/>
        <v>0</v>
      </c>
      <c r="M299" s="191" t="s">
        <v>527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819</v>
      </c>
      <c r="B300" s="113">
        <f t="shared" si="3"/>
        <v>323.7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300">$G300/100*B300</f>
        <v>0</v>
      </c>
      <c r="I300" s="188">
        <f t="shared" si="300"/>
        <v>0</v>
      </c>
      <c r="J300" s="188">
        <f t="shared" si="300"/>
        <v>0</v>
      </c>
      <c r="K300" s="188">
        <f t="shared" si="300"/>
        <v>0</v>
      </c>
      <c r="L300" s="189">
        <f t="shared" si="300"/>
        <v>0</v>
      </c>
      <c r="M300" s="191" t="s">
        <v>516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820</v>
      </c>
      <c r="B301" s="113">
        <f t="shared" si="3"/>
        <v>28.85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1">$G301/100*B301</f>
        <v>0</v>
      </c>
      <c r="I301" s="188">
        <f t="shared" si="301"/>
        <v>0</v>
      </c>
      <c r="J301" s="188">
        <f t="shared" si="301"/>
        <v>0</v>
      </c>
      <c r="K301" s="188">
        <f t="shared" si="301"/>
        <v>0</v>
      </c>
      <c r="L301" s="189">
        <f t="shared" si="301"/>
        <v>0</v>
      </c>
      <c r="M301" s="191" t="s">
        <v>510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821</v>
      </c>
      <c r="B302" s="113">
        <f t="shared" si="3"/>
        <v>33.44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2">$G302/100*B302</f>
        <v>0</v>
      </c>
      <c r="I302" s="188">
        <f t="shared" si="302"/>
        <v>0</v>
      </c>
      <c r="J302" s="188">
        <f t="shared" si="302"/>
        <v>0</v>
      </c>
      <c r="K302" s="188">
        <f t="shared" si="302"/>
        <v>0</v>
      </c>
      <c r="L302" s="189">
        <f t="shared" si="302"/>
        <v>0</v>
      </c>
      <c r="M302" s="191" t="s">
        <v>524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822</v>
      </c>
      <c r="B303" s="113">
        <f t="shared" si="3"/>
        <v>322.92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3">$G303/100*B303</f>
        <v>0</v>
      </c>
      <c r="I303" s="188">
        <f t="shared" si="303"/>
        <v>0</v>
      </c>
      <c r="J303" s="188">
        <f t="shared" si="303"/>
        <v>0</v>
      </c>
      <c r="K303" s="188">
        <f t="shared" si="303"/>
        <v>0</v>
      </c>
      <c r="L303" s="189">
        <f t="shared" si="303"/>
        <v>0</v>
      </c>
      <c r="M303" s="191" t="s">
        <v>527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823</v>
      </c>
      <c r="B304" s="113">
        <f t="shared" si="3"/>
        <v>305.72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4">$G304/100*B304</f>
        <v>0</v>
      </c>
      <c r="I304" s="188">
        <f t="shared" si="304"/>
        <v>0</v>
      </c>
      <c r="J304" s="188">
        <f t="shared" si="304"/>
        <v>0</v>
      </c>
      <c r="K304" s="188">
        <f t="shared" si="304"/>
        <v>0</v>
      </c>
      <c r="L304" s="189">
        <f t="shared" si="304"/>
        <v>0</v>
      </c>
      <c r="M304" s="191" t="s">
        <v>527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824</v>
      </c>
      <c r="B305" s="113">
        <f t="shared" si="3"/>
        <v>31.73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5">$G305/100*B305</f>
        <v>0</v>
      </c>
      <c r="I305" s="188">
        <f t="shared" si="305"/>
        <v>0</v>
      </c>
      <c r="J305" s="188">
        <f t="shared" si="305"/>
        <v>0</v>
      </c>
      <c r="K305" s="188">
        <f t="shared" si="305"/>
        <v>0</v>
      </c>
      <c r="L305" s="189">
        <f t="shared" si="305"/>
        <v>0</v>
      </c>
      <c r="M305" s="191" t="s">
        <v>510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825</v>
      </c>
      <c r="B306" s="113">
        <f t="shared" si="3"/>
        <v>900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6">$G306/100*B306</f>
        <v>0</v>
      </c>
      <c r="I306" s="188">
        <f t="shared" si="306"/>
        <v>0</v>
      </c>
      <c r="J306" s="188">
        <f t="shared" si="306"/>
        <v>0</v>
      </c>
      <c r="K306" s="188">
        <f t="shared" si="306"/>
        <v>0</v>
      </c>
      <c r="L306" s="189">
        <f t="shared" si="306"/>
        <v>0</v>
      </c>
      <c r="M306" s="191" t="s">
        <v>538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826</v>
      </c>
      <c r="B307" s="113">
        <f t="shared" si="3"/>
        <v>121.6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7">$G307/100*B307</f>
        <v>0</v>
      </c>
      <c r="I307" s="188">
        <f t="shared" si="307"/>
        <v>0</v>
      </c>
      <c r="J307" s="188">
        <f t="shared" si="307"/>
        <v>0</v>
      </c>
      <c r="K307" s="188">
        <f t="shared" si="307"/>
        <v>0</v>
      </c>
      <c r="L307" s="189">
        <f t="shared" si="307"/>
        <v>0</v>
      </c>
      <c r="M307" s="191" t="s">
        <v>545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827</v>
      </c>
      <c r="B308" s="113">
        <f t="shared" si="3"/>
        <v>81.27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8">$G308/100*B308</f>
        <v>0</v>
      </c>
      <c r="I308" s="188">
        <f t="shared" si="308"/>
        <v>0</v>
      </c>
      <c r="J308" s="188">
        <f t="shared" si="308"/>
        <v>0</v>
      </c>
      <c r="K308" s="188">
        <f t="shared" si="308"/>
        <v>0</v>
      </c>
      <c r="L308" s="189">
        <f t="shared" si="308"/>
        <v>0</v>
      </c>
      <c r="M308" s="191" t="s">
        <v>524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828</v>
      </c>
      <c r="B309" s="113">
        <f t="shared" si="3"/>
        <v>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9">$G309/100*B309</f>
        <v>0</v>
      </c>
      <c r="I309" s="188">
        <f t="shared" si="309"/>
        <v>0</v>
      </c>
      <c r="J309" s="188">
        <f t="shared" si="309"/>
        <v>0</v>
      </c>
      <c r="K309" s="188">
        <f t="shared" si="309"/>
        <v>0</v>
      </c>
      <c r="L309" s="189">
        <f t="shared" si="309"/>
        <v>0</v>
      </c>
      <c r="M309" s="191" t="s">
        <v>581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829</v>
      </c>
      <c r="B310" s="113">
        <f t="shared" si="3"/>
        <v>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10">$G310/100*B310</f>
        <v>0</v>
      </c>
      <c r="I310" s="188">
        <f t="shared" si="310"/>
        <v>0</v>
      </c>
      <c r="J310" s="188">
        <f t="shared" si="310"/>
        <v>0</v>
      </c>
      <c r="K310" s="188">
        <f t="shared" si="310"/>
        <v>0</v>
      </c>
      <c r="L310" s="189">
        <f t="shared" si="310"/>
        <v>0</v>
      </c>
      <c r="M310" s="191" t="s">
        <v>581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830</v>
      </c>
      <c r="B311" s="113">
        <f t="shared" si="3"/>
        <v>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1">$G311/100*B311</f>
        <v>0</v>
      </c>
      <c r="I311" s="188">
        <f t="shared" si="311"/>
        <v>0</v>
      </c>
      <c r="J311" s="188">
        <f t="shared" si="311"/>
        <v>0</v>
      </c>
      <c r="K311" s="188">
        <f t="shared" si="311"/>
        <v>0</v>
      </c>
      <c r="L311" s="189">
        <f t="shared" si="311"/>
        <v>0</v>
      </c>
      <c r="M311" s="191" t="s">
        <v>581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831</v>
      </c>
      <c r="B312" s="113">
        <f t="shared" si="3"/>
        <v>201.9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2">$G312/100*B312</f>
        <v>0</v>
      </c>
      <c r="I312" s="188">
        <f t="shared" si="312"/>
        <v>0</v>
      </c>
      <c r="J312" s="188">
        <f t="shared" si="312"/>
        <v>0</v>
      </c>
      <c r="K312" s="188">
        <f t="shared" si="312"/>
        <v>0</v>
      </c>
      <c r="L312" s="189">
        <f t="shared" si="312"/>
        <v>0</v>
      </c>
      <c r="M312" s="191" t="s">
        <v>545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832</v>
      </c>
      <c r="B313" s="113">
        <f t="shared" si="3"/>
        <v>32.53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3">$G313/100*B313</f>
        <v>0</v>
      </c>
      <c r="I313" s="188">
        <f t="shared" si="313"/>
        <v>0</v>
      </c>
      <c r="J313" s="188">
        <f t="shared" si="313"/>
        <v>0</v>
      </c>
      <c r="K313" s="188">
        <f t="shared" si="313"/>
        <v>0</v>
      </c>
      <c r="L313" s="189">
        <f t="shared" si="313"/>
        <v>0</v>
      </c>
      <c r="M313" s="191" t="s">
        <v>524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833</v>
      </c>
      <c r="B314" s="113">
        <f t="shared" si="3"/>
        <v>65.38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4">$G314/100*B314</f>
        <v>0</v>
      </c>
      <c r="I314" s="188">
        <f t="shared" si="314"/>
        <v>0</v>
      </c>
      <c r="J314" s="188">
        <f t="shared" si="314"/>
        <v>0</v>
      </c>
      <c r="K314" s="188">
        <f t="shared" si="314"/>
        <v>0</v>
      </c>
      <c r="L314" s="189">
        <f t="shared" si="314"/>
        <v>0</v>
      </c>
      <c r="M314" s="191" t="s">
        <v>508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834</v>
      </c>
      <c r="B315" s="113">
        <f t="shared" si="3"/>
        <v>244.74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5">$G315/100*B315</f>
        <v>0</v>
      </c>
      <c r="I315" s="188">
        <f t="shared" si="315"/>
        <v>0</v>
      </c>
      <c r="J315" s="188">
        <f t="shared" si="315"/>
        <v>0</v>
      </c>
      <c r="K315" s="188">
        <f t="shared" si="315"/>
        <v>0</v>
      </c>
      <c r="L315" s="189">
        <f t="shared" si="315"/>
        <v>0</v>
      </c>
      <c r="M315" s="191" t="s">
        <v>514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835</v>
      </c>
      <c r="B316" s="113">
        <f t="shared" si="3"/>
        <v>104.26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6">$G316/100*B316</f>
        <v>0</v>
      </c>
      <c r="I316" s="188">
        <f t="shared" si="316"/>
        <v>0</v>
      </c>
      <c r="J316" s="188">
        <f t="shared" si="316"/>
        <v>0</v>
      </c>
      <c r="K316" s="188">
        <f t="shared" si="316"/>
        <v>0</v>
      </c>
      <c r="L316" s="189">
        <f t="shared" si="316"/>
        <v>0</v>
      </c>
      <c r="M316" s="191" t="s">
        <v>527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836</v>
      </c>
      <c r="B317" s="113">
        <f t="shared" si="3"/>
        <v>334.97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7">$G317/100*B317</f>
        <v>0</v>
      </c>
      <c r="I317" s="188">
        <f t="shared" si="317"/>
        <v>0</v>
      </c>
      <c r="J317" s="188">
        <f t="shared" si="317"/>
        <v>0</v>
      </c>
      <c r="K317" s="188">
        <f t="shared" si="317"/>
        <v>0</v>
      </c>
      <c r="L317" s="189">
        <f t="shared" si="317"/>
        <v>0</v>
      </c>
      <c r="M317" s="191" t="s">
        <v>527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837</v>
      </c>
      <c r="B318" s="113">
        <f t="shared" si="3"/>
        <v>614.04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8">$G318/100*B318</f>
        <v>0</v>
      </c>
      <c r="I318" s="188">
        <f t="shared" si="318"/>
        <v>0</v>
      </c>
      <c r="J318" s="188">
        <f t="shared" si="318"/>
        <v>0</v>
      </c>
      <c r="K318" s="188">
        <f t="shared" si="318"/>
        <v>0</v>
      </c>
      <c r="L318" s="189">
        <f t="shared" si="318"/>
        <v>0</v>
      </c>
      <c r="M318" s="191" t="s">
        <v>596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838</v>
      </c>
      <c r="B319" s="113">
        <f t="shared" si="3"/>
        <v>900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9">$G319/100*B319</f>
        <v>0</v>
      </c>
      <c r="I319" s="188">
        <f t="shared" si="319"/>
        <v>0</v>
      </c>
      <c r="J319" s="188">
        <f t="shared" si="319"/>
        <v>0</v>
      </c>
      <c r="K319" s="188">
        <f t="shared" si="319"/>
        <v>0</v>
      </c>
      <c r="L319" s="189">
        <f t="shared" si="319"/>
        <v>0</v>
      </c>
      <c r="M319" s="191" t="s">
        <v>538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839</v>
      </c>
      <c r="B320" s="113">
        <f t="shared" si="3"/>
        <v>587.33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20">$G320/100*B320</f>
        <v>0</v>
      </c>
      <c r="I320" s="188">
        <f t="shared" si="320"/>
        <v>0</v>
      </c>
      <c r="J320" s="188">
        <f t="shared" si="320"/>
        <v>0</v>
      </c>
      <c r="K320" s="188">
        <f t="shared" si="320"/>
        <v>0</v>
      </c>
      <c r="L320" s="189">
        <f t="shared" si="320"/>
        <v>0</v>
      </c>
      <c r="M320" s="191" t="s">
        <v>596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840</v>
      </c>
      <c r="B321" s="113">
        <f t="shared" si="3"/>
        <v>53.33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1">$G321/100*B321</f>
        <v>0</v>
      </c>
      <c r="I321" s="188">
        <f t="shared" si="321"/>
        <v>0</v>
      </c>
      <c r="J321" s="188">
        <f t="shared" si="321"/>
        <v>0</v>
      </c>
      <c r="K321" s="188">
        <f t="shared" si="321"/>
        <v>0</v>
      </c>
      <c r="L321" s="189">
        <f t="shared" si="321"/>
        <v>0</v>
      </c>
      <c r="M321" s="191" t="s">
        <v>581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841</v>
      </c>
      <c r="B322" s="113">
        <f t="shared" si="3"/>
        <v>89.32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2">$G322/100*B322</f>
        <v>0</v>
      </c>
      <c r="I322" s="188">
        <f t="shared" si="322"/>
        <v>0</v>
      </c>
      <c r="J322" s="188">
        <f t="shared" si="322"/>
        <v>0</v>
      </c>
      <c r="K322" s="188">
        <f t="shared" si="322"/>
        <v>0</v>
      </c>
      <c r="L322" s="189">
        <f t="shared" si="322"/>
        <v>0</v>
      </c>
      <c r="M322" s="191" t="s">
        <v>581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842</v>
      </c>
      <c r="B323" s="113">
        <f t="shared" si="3"/>
        <v>66.91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3">$G323/100*B323</f>
        <v>0</v>
      </c>
      <c r="I323" s="188">
        <f t="shared" si="323"/>
        <v>0</v>
      </c>
      <c r="J323" s="188">
        <f t="shared" si="323"/>
        <v>0</v>
      </c>
      <c r="K323" s="188">
        <f t="shared" si="323"/>
        <v>0</v>
      </c>
      <c r="L323" s="189">
        <f t="shared" si="323"/>
        <v>0</v>
      </c>
      <c r="M323" s="191" t="s">
        <v>508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843</v>
      </c>
      <c r="B324" s="113">
        <f t="shared" si="3"/>
        <v>92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4">$G324/100*B324</f>
        <v>0</v>
      </c>
      <c r="I324" s="188">
        <f t="shared" si="324"/>
        <v>0</v>
      </c>
      <c r="J324" s="188">
        <f t="shared" si="324"/>
        <v>0</v>
      </c>
      <c r="K324" s="188">
        <f t="shared" si="324"/>
        <v>0</v>
      </c>
      <c r="L324" s="189">
        <f t="shared" si="324"/>
        <v>0</v>
      </c>
      <c r="M324" s="191" t="s">
        <v>545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844</v>
      </c>
      <c r="B325" s="113">
        <f t="shared" si="3"/>
        <v>93.7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5">$G325/100*B325</f>
        <v>0</v>
      </c>
      <c r="I325" s="188">
        <f t="shared" si="325"/>
        <v>0</v>
      </c>
      <c r="J325" s="188">
        <f t="shared" si="325"/>
        <v>0</v>
      </c>
      <c r="K325" s="188">
        <f t="shared" si="325"/>
        <v>0</v>
      </c>
      <c r="L325" s="189">
        <f t="shared" si="325"/>
        <v>0</v>
      </c>
      <c r="M325" s="191" t="s">
        <v>545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845</v>
      </c>
      <c r="B326" s="113">
        <f t="shared" si="3"/>
        <v>66.7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6">$G326/100*B326</f>
        <v>0</v>
      </c>
      <c r="I326" s="188">
        <f t="shared" si="326"/>
        <v>0</v>
      </c>
      <c r="J326" s="188">
        <f t="shared" si="326"/>
        <v>0</v>
      </c>
      <c r="K326" s="188">
        <f t="shared" si="326"/>
        <v>0</v>
      </c>
      <c r="L326" s="189">
        <f t="shared" si="326"/>
        <v>0</v>
      </c>
      <c r="M326" s="191" t="s">
        <v>545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846</v>
      </c>
      <c r="B327" s="113">
        <f t="shared" si="3"/>
        <v>353.87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7">$G327/100*B327</f>
        <v>0</v>
      </c>
      <c r="I327" s="188">
        <f t="shared" si="327"/>
        <v>0</v>
      </c>
      <c r="J327" s="188">
        <f t="shared" si="327"/>
        <v>0</v>
      </c>
      <c r="K327" s="188">
        <f t="shared" si="327"/>
        <v>0</v>
      </c>
      <c r="L327" s="189">
        <f t="shared" si="327"/>
        <v>0</v>
      </c>
      <c r="M327" s="191" t="s">
        <v>527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847</v>
      </c>
      <c r="B328" s="113">
        <f t="shared" si="3"/>
        <v>443.34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8">$G328/100*B328</f>
        <v>0</v>
      </c>
      <c r="I328" s="188">
        <f t="shared" si="328"/>
        <v>0</v>
      </c>
      <c r="J328" s="188">
        <f t="shared" si="328"/>
        <v>0</v>
      </c>
      <c r="K328" s="188">
        <f t="shared" si="328"/>
        <v>0</v>
      </c>
      <c r="L328" s="189">
        <f t="shared" si="328"/>
        <v>0</v>
      </c>
      <c r="M328" s="191" t="s">
        <v>518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848</v>
      </c>
      <c r="B329" s="113">
        <f t="shared" si="3"/>
        <v>320.2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9">$G329/100*B329</f>
        <v>0</v>
      </c>
      <c r="I329" s="188">
        <f t="shared" si="329"/>
        <v>0</v>
      </c>
      <c r="J329" s="188">
        <f t="shared" si="329"/>
        <v>0</v>
      </c>
      <c r="K329" s="188">
        <f t="shared" si="329"/>
        <v>0</v>
      </c>
      <c r="L329" s="189">
        <f t="shared" si="329"/>
        <v>0</v>
      </c>
      <c r="M329" s="191" t="s">
        <v>581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849</v>
      </c>
      <c r="B330" s="113">
        <f t="shared" si="3"/>
        <v>900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30">$G330/100*B330</f>
        <v>0</v>
      </c>
      <c r="I330" s="188">
        <f t="shared" si="330"/>
        <v>0</v>
      </c>
      <c r="J330" s="188">
        <f t="shared" si="330"/>
        <v>0</v>
      </c>
      <c r="K330" s="188">
        <f t="shared" si="330"/>
        <v>0</v>
      </c>
      <c r="L330" s="189">
        <f t="shared" si="330"/>
        <v>0</v>
      </c>
      <c r="M330" s="191" t="s">
        <v>538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850</v>
      </c>
      <c r="B331" s="113">
        <f t="shared" si="3"/>
        <v>53.43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1">$G331/100*B331</f>
        <v>0</v>
      </c>
      <c r="I331" s="188">
        <f t="shared" si="331"/>
        <v>0</v>
      </c>
      <c r="J331" s="188">
        <f t="shared" si="331"/>
        <v>0</v>
      </c>
      <c r="K331" s="188">
        <f t="shared" si="331"/>
        <v>0</v>
      </c>
      <c r="L331" s="189">
        <f t="shared" si="331"/>
        <v>0</v>
      </c>
      <c r="M331" s="191" t="s">
        <v>524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851</v>
      </c>
      <c r="B332" s="113">
        <f t="shared" si="3"/>
        <v>425.21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2">$G332/100*B332</f>
        <v>0</v>
      </c>
      <c r="I332" s="188">
        <f t="shared" si="332"/>
        <v>0</v>
      </c>
      <c r="J332" s="188">
        <f t="shared" si="332"/>
        <v>0</v>
      </c>
      <c r="K332" s="188">
        <f t="shared" si="332"/>
        <v>0</v>
      </c>
      <c r="L332" s="189">
        <f t="shared" si="332"/>
        <v>0</v>
      </c>
      <c r="M332" s="191" t="s">
        <v>518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852</v>
      </c>
      <c r="B333" s="113">
        <f t="shared" si="3"/>
        <v>52.83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3">$G333/100*B333</f>
        <v>0</v>
      </c>
      <c r="I333" s="188">
        <f t="shared" si="333"/>
        <v>0</v>
      </c>
      <c r="J333" s="188">
        <f t="shared" si="333"/>
        <v>0</v>
      </c>
      <c r="K333" s="188">
        <f t="shared" si="333"/>
        <v>0</v>
      </c>
      <c r="L333" s="189">
        <f t="shared" si="333"/>
        <v>0</v>
      </c>
      <c r="M333" s="191" t="s">
        <v>518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853</v>
      </c>
      <c r="B334" s="113">
        <f t="shared" si="3"/>
        <v>360.46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4">$G334/100*B334</f>
        <v>0</v>
      </c>
      <c r="I334" s="188">
        <f t="shared" si="334"/>
        <v>0</v>
      </c>
      <c r="J334" s="188">
        <f t="shared" si="334"/>
        <v>0</v>
      </c>
      <c r="K334" s="188">
        <f t="shared" si="334"/>
        <v>0</v>
      </c>
      <c r="L334" s="189">
        <f t="shared" si="334"/>
        <v>0</v>
      </c>
      <c r="M334" s="191" t="s">
        <v>527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854</v>
      </c>
      <c r="B335" s="113">
        <f t="shared" si="3"/>
        <v>25.06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5">$G335/100*B335</f>
        <v>0</v>
      </c>
      <c r="I335" s="188">
        <f t="shared" si="335"/>
        <v>0</v>
      </c>
      <c r="J335" s="188">
        <f t="shared" si="335"/>
        <v>0</v>
      </c>
      <c r="K335" s="188">
        <f t="shared" si="335"/>
        <v>0</v>
      </c>
      <c r="L335" s="189">
        <f t="shared" si="335"/>
        <v>0</v>
      </c>
      <c r="M335" s="191" t="s">
        <v>524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855</v>
      </c>
      <c r="B336" s="113">
        <f t="shared" si="3"/>
        <v>36.56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6">$G336/100*B336</f>
        <v>0</v>
      </c>
      <c r="I336" s="188">
        <f t="shared" si="336"/>
        <v>0</v>
      </c>
      <c r="J336" s="188">
        <f t="shared" si="336"/>
        <v>0</v>
      </c>
      <c r="K336" s="188">
        <f t="shared" si="336"/>
        <v>0</v>
      </c>
      <c r="L336" s="189">
        <f t="shared" si="336"/>
        <v>0</v>
      </c>
      <c r="M336" s="191" t="s">
        <v>514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856</v>
      </c>
      <c r="B337" s="113">
        <f t="shared" si="3"/>
        <v>41.81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7">$G337/100*B337</f>
        <v>0</v>
      </c>
      <c r="I337" s="188">
        <f t="shared" si="337"/>
        <v>0</v>
      </c>
      <c r="J337" s="188">
        <f t="shared" si="337"/>
        <v>0</v>
      </c>
      <c r="K337" s="188">
        <f t="shared" si="337"/>
        <v>0</v>
      </c>
      <c r="L337" s="189">
        <f t="shared" si="337"/>
        <v>0</v>
      </c>
      <c r="M337" s="191" t="s">
        <v>524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857</v>
      </c>
      <c r="B338" s="113">
        <f t="shared" si="3"/>
        <v>46.73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8">$G338/100*B338</f>
        <v>0</v>
      </c>
      <c r="I338" s="188">
        <f t="shared" si="338"/>
        <v>0</v>
      </c>
      <c r="J338" s="188">
        <f t="shared" si="338"/>
        <v>0</v>
      </c>
      <c r="K338" s="188">
        <f t="shared" si="338"/>
        <v>0</v>
      </c>
      <c r="L338" s="189">
        <f t="shared" si="338"/>
        <v>0</v>
      </c>
      <c r="M338" s="191" t="s">
        <v>524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858</v>
      </c>
      <c r="B339" s="113">
        <f t="shared" si="3"/>
        <v>83.99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9">$G339/100*B339</f>
        <v>0</v>
      </c>
      <c r="I339" s="188">
        <f t="shared" si="339"/>
        <v>0</v>
      </c>
      <c r="J339" s="188">
        <f t="shared" si="339"/>
        <v>0</v>
      </c>
      <c r="K339" s="188">
        <f t="shared" si="339"/>
        <v>0</v>
      </c>
      <c r="L339" s="189">
        <f t="shared" si="339"/>
        <v>0</v>
      </c>
      <c r="M339" s="191" t="s">
        <v>524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859</v>
      </c>
      <c r="B340" s="113">
        <f t="shared" si="3"/>
        <v>46.43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40">$G340/100*B340</f>
        <v>0</v>
      </c>
      <c r="I340" s="188">
        <f t="shared" si="340"/>
        <v>0</v>
      </c>
      <c r="J340" s="188">
        <f t="shared" si="340"/>
        <v>0</v>
      </c>
      <c r="K340" s="188">
        <f t="shared" si="340"/>
        <v>0</v>
      </c>
      <c r="L340" s="189">
        <f t="shared" si="340"/>
        <v>0</v>
      </c>
      <c r="M340" s="191" t="s">
        <v>524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860</v>
      </c>
      <c r="B341" s="113">
        <f t="shared" si="3"/>
        <v>34.71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1">$G341/100*B341</f>
        <v>0</v>
      </c>
      <c r="I341" s="188">
        <f t="shared" si="341"/>
        <v>0</v>
      </c>
      <c r="J341" s="188">
        <f t="shared" si="341"/>
        <v>0</v>
      </c>
      <c r="K341" s="188">
        <f t="shared" si="341"/>
        <v>0</v>
      </c>
      <c r="L341" s="189">
        <f t="shared" si="341"/>
        <v>0</v>
      </c>
      <c r="M341" s="191" t="s">
        <v>524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861</v>
      </c>
      <c r="B342" s="113">
        <f t="shared" si="3"/>
        <v>17.77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2">$G342/100*B342</f>
        <v>0</v>
      </c>
      <c r="I342" s="188">
        <f t="shared" si="342"/>
        <v>0</v>
      </c>
      <c r="J342" s="188">
        <f t="shared" si="342"/>
        <v>0</v>
      </c>
      <c r="K342" s="188">
        <f t="shared" si="342"/>
        <v>0</v>
      </c>
      <c r="L342" s="189">
        <f t="shared" si="342"/>
        <v>0</v>
      </c>
      <c r="M342" s="191" t="s">
        <v>524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862</v>
      </c>
      <c r="B343" s="113">
        <f t="shared" si="3"/>
        <v>87.09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3">$G343/100*B343</f>
        <v>0</v>
      </c>
      <c r="I343" s="188">
        <f t="shared" si="343"/>
        <v>0</v>
      </c>
      <c r="J343" s="188">
        <f t="shared" si="343"/>
        <v>0</v>
      </c>
      <c r="K343" s="188">
        <f t="shared" si="343"/>
        <v>0</v>
      </c>
      <c r="L343" s="189">
        <f t="shared" si="343"/>
        <v>0</v>
      </c>
      <c r="M343" s="191" t="s">
        <v>508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863</v>
      </c>
      <c r="B344" s="113">
        <f t="shared" si="3"/>
        <v>179.4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4">$G344/100*B344</f>
        <v>0</v>
      </c>
      <c r="I344" s="188">
        <f t="shared" si="344"/>
        <v>0</v>
      </c>
      <c r="J344" s="188">
        <f t="shared" si="344"/>
        <v>0</v>
      </c>
      <c r="K344" s="188">
        <f t="shared" si="344"/>
        <v>0</v>
      </c>
      <c r="L344" s="189">
        <f t="shared" si="344"/>
        <v>0</v>
      </c>
      <c r="M344" s="191" t="s">
        <v>516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864</v>
      </c>
      <c r="B345" s="113">
        <f t="shared" si="3"/>
        <v>382.99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5">$G345/100*B345</f>
        <v>0</v>
      </c>
      <c r="I345" s="188">
        <f t="shared" si="345"/>
        <v>0</v>
      </c>
      <c r="J345" s="188">
        <f t="shared" si="345"/>
        <v>0</v>
      </c>
      <c r="K345" s="188">
        <f t="shared" si="345"/>
        <v>0</v>
      </c>
      <c r="L345" s="189">
        <f t="shared" si="345"/>
        <v>0</v>
      </c>
      <c r="M345" s="191" t="s">
        <v>516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865</v>
      </c>
      <c r="B346" s="113">
        <f t="shared" si="3"/>
        <v>389.61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6">$G346/100*B346</f>
        <v>0</v>
      </c>
      <c r="I346" s="188">
        <f t="shared" si="346"/>
        <v>0</v>
      </c>
      <c r="J346" s="188">
        <f t="shared" si="346"/>
        <v>0</v>
      </c>
      <c r="K346" s="188">
        <f t="shared" si="346"/>
        <v>0</v>
      </c>
      <c r="L346" s="189">
        <f t="shared" si="346"/>
        <v>0</v>
      </c>
      <c r="M346" s="191" t="s">
        <v>516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866</v>
      </c>
      <c r="B347" s="113">
        <f t="shared" si="3"/>
        <v>645.65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7">$G347/100*B347</f>
        <v>0</v>
      </c>
      <c r="I347" s="188">
        <f t="shared" si="347"/>
        <v>0</v>
      </c>
      <c r="J347" s="188">
        <f t="shared" si="347"/>
        <v>0</v>
      </c>
      <c r="K347" s="188">
        <f t="shared" si="347"/>
        <v>0</v>
      </c>
      <c r="L347" s="189">
        <f t="shared" si="347"/>
        <v>0</v>
      </c>
      <c r="M347" s="191" t="s">
        <v>596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867</v>
      </c>
      <c r="B348" s="113">
        <f t="shared" si="3"/>
        <v>900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8">$G348/100*B348</f>
        <v>0</v>
      </c>
      <c r="I348" s="188">
        <f t="shared" si="348"/>
        <v>0</v>
      </c>
      <c r="J348" s="188">
        <f t="shared" si="348"/>
        <v>0</v>
      </c>
      <c r="K348" s="188">
        <f t="shared" si="348"/>
        <v>0</v>
      </c>
      <c r="L348" s="189">
        <f t="shared" si="348"/>
        <v>0</v>
      </c>
      <c r="M348" s="191" t="s">
        <v>538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868</v>
      </c>
      <c r="B349" s="113">
        <f t="shared" si="3"/>
        <v>612.16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9">$G349/100*B349</f>
        <v>0</v>
      </c>
      <c r="I349" s="188">
        <f t="shared" si="349"/>
        <v>0</v>
      </c>
      <c r="J349" s="188">
        <f t="shared" si="349"/>
        <v>0</v>
      </c>
      <c r="K349" s="188">
        <f t="shared" si="349"/>
        <v>0</v>
      </c>
      <c r="L349" s="189">
        <f t="shared" si="349"/>
        <v>0</v>
      </c>
      <c r="M349" s="191" t="s">
        <v>596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869</v>
      </c>
      <c r="B350" s="113">
        <f t="shared" si="3"/>
        <v>352.3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50">$G350/100*B350</f>
        <v>0</v>
      </c>
      <c r="I350" s="188">
        <f t="shared" si="350"/>
        <v>0</v>
      </c>
      <c r="J350" s="188">
        <f t="shared" si="350"/>
        <v>0</v>
      </c>
      <c r="K350" s="188">
        <f t="shared" si="350"/>
        <v>0</v>
      </c>
      <c r="L350" s="189">
        <f t="shared" si="350"/>
        <v>0</v>
      </c>
      <c r="M350" s="191" t="s">
        <v>527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870</v>
      </c>
      <c r="B351" s="113">
        <f t="shared" si="3"/>
        <v>20.39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1">$G351/100*B351</f>
        <v>0</v>
      </c>
      <c r="I351" s="188">
        <f t="shared" si="351"/>
        <v>0</v>
      </c>
      <c r="J351" s="188">
        <f t="shared" si="351"/>
        <v>0</v>
      </c>
      <c r="K351" s="188">
        <f t="shared" si="351"/>
        <v>0</v>
      </c>
      <c r="L351" s="189">
        <f t="shared" si="351"/>
        <v>0</v>
      </c>
      <c r="M351" s="191" t="s">
        <v>524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871</v>
      </c>
      <c r="B352" s="113">
        <f t="shared" si="3"/>
        <v>139.1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2">$G352/100*B352</f>
        <v>0</v>
      </c>
      <c r="I352" s="188">
        <f t="shared" si="352"/>
        <v>0</v>
      </c>
      <c r="J352" s="188">
        <f t="shared" si="352"/>
        <v>0</v>
      </c>
      <c r="K352" s="188">
        <f t="shared" si="352"/>
        <v>0</v>
      </c>
      <c r="L352" s="189">
        <f t="shared" si="352"/>
        <v>0</v>
      </c>
      <c r="M352" s="191" t="s">
        <v>545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872</v>
      </c>
      <c r="B353" s="113">
        <f t="shared" si="3"/>
        <v>616.31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3">$G353/100*B353</f>
        <v>0</v>
      </c>
      <c r="I353" s="188">
        <f t="shared" si="353"/>
        <v>0</v>
      </c>
      <c r="J353" s="188">
        <f t="shared" si="353"/>
        <v>0</v>
      </c>
      <c r="K353" s="188">
        <f t="shared" si="353"/>
        <v>0</v>
      </c>
      <c r="L353" s="189">
        <f t="shared" si="353"/>
        <v>0</v>
      </c>
      <c r="M353" s="191" t="s">
        <v>596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873</v>
      </c>
      <c r="B354" s="113">
        <f t="shared" si="3"/>
        <v>31.94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4">$G354/100*B354</f>
        <v>0</v>
      </c>
      <c r="I354" s="188">
        <f t="shared" si="354"/>
        <v>0</v>
      </c>
      <c r="J354" s="188">
        <f t="shared" si="354"/>
        <v>0</v>
      </c>
      <c r="K354" s="188">
        <f t="shared" si="354"/>
        <v>0</v>
      </c>
      <c r="L354" s="189">
        <f t="shared" si="354"/>
        <v>0</v>
      </c>
      <c r="M354" s="191" t="s">
        <v>524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874</v>
      </c>
      <c r="B355" s="113">
        <f t="shared" si="3"/>
        <v>63.22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5">$G355/100*B355</f>
        <v>0</v>
      </c>
      <c r="I355" s="188">
        <f t="shared" si="355"/>
        <v>0</v>
      </c>
      <c r="J355" s="188">
        <f t="shared" si="355"/>
        <v>0</v>
      </c>
      <c r="K355" s="188">
        <f t="shared" si="355"/>
        <v>0</v>
      </c>
      <c r="L355" s="189">
        <f t="shared" si="355"/>
        <v>0</v>
      </c>
      <c r="M355" s="191" t="s">
        <v>581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875</v>
      </c>
      <c r="B356" s="113">
        <f t="shared" si="3"/>
        <v>54.35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6">$G356/100*B356</f>
        <v>0</v>
      </c>
      <c r="I356" s="188">
        <f t="shared" si="356"/>
        <v>0</v>
      </c>
      <c r="J356" s="188">
        <f t="shared" si="356"/>
        <v>0</v>
      </c>
      <c r="K356" s="188">
        <f t="shared" si="356"/>
        <v>0</v>
      </c>
      <c r="L356" s="189">
        <f t="shared" si="356"/>
        <v>0</v>
      </c>
      <c r="M356" s="191" t="s">
        <v>510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876</v>
      </c>
      <c r="B357" s="113">
        <f t="shared" si="3"/>
        <v>69.67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7">$G357/100*B357</f>
        <v>0</v>
      </c>
      <c r="I357" s="188">
        <f t="shared" si="357"/>
        <v>0</v>
      </c>
      <c r="J357" s="188">
        <f t="shared" si="357"/>
        <v>0</v>
      </c>
      <c r="K357" s="188">
        <f t="shared" si="357"/>
        <v>0</v>
      </c>
      <c r="L357" s="189">
        <f t="shared" si="357"/>
        <v>0</v>
      </c>
      <c r="M357" s="191" t="s">
        <v>533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877</v>
      </c>
      <c r="B358" s="113">
        <f t="shared" si="3"/>
        <v>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8">$G358/100*B358</f>
        <v>0</v>
      </c>
      <c r="I358" s="188">
        <f t="shared" si="358"/>
        <v>0</v>
      </c>
      <c r="J358" s="188">
        <f t="shared" si="358"/>
        <v>0</v>
      </c>
      <c r="K358" s="188">
        <f t="shared" si="358"/>
        <v>0</v>
      </c>
      <c r="L358" s="189">
        <f t="shared" si="358"/>
        <v>0</v>
      </c>
      <c r="M358" s="191" t="s">
        <v>520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878</v>
      </c>
      <c r="B359" s="113">
        <f t="shared" si="3"/>
        <v>318.65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9">$G359/100*B359</f>
        <v>0</v>
      </c>
      <c r="I359" s="188">
        <f t="shared" si="359"/>
        <v>0</v>
      </c>
      <c r="J359" s="188">
        <f t="shared" si="359"/>
        <v>0</v>
      </c>
      <c r="K359" s="188">
        <f t="shared" si="359"/>
        <v>0</v>
      </c>
      <c r="L359" s="189">
        <f t="shared" si="359"/>
        <v>0</v>
      </c>
      <c r="M359" s="191" t="s">
        <v>520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879</v>
      </c>
      <c r="B360" s="113">
        <f t="shared" si="3"/>
        <v>0.78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60">$G360/100*B360</f>
        <v>0</v>
      </c>
      <c r="I360" s="188">
        <f t="shared" si="360"/>
        <v>0</v>
      </c>
      <c r="J360" s="188">
        <f t="shared" si="360"/>
        <v>0</v>
      </c>
      <c r="K360" s="188">
        <f t="shared" si="360"/>
        <v>0</v>
      </c>
      <c r="L360" s="189">
        <f t="shared" si="360"/>
        <v>0</v>
      </c>
      <c r="M360" s="191" t="s">
        <v>520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880</v>
      </c>
      <c r="B361" s="113">
        <f t="shared" si="3"/>
        <v>341.1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1">$G361/100*B361</f>
        <v>0</v>
      </c>
      <c r="I361" s="188">
        <f t="shared" si="361"/>
        <v>0</v>
      </c>
      <c r="J361" s="188">
        <f t="shared" si="361"/>
        <v>0</v>
      </c>
      <c r="K361" s="188">
        <f t="shared" si="361"/>
        <v>0</v>
      </c>
      <c r="L361" s="189">
        <f t="shared" si="361"/>
        <v>0</v>
      </c>
      <c r="M361" s="191" t="s">
        <v>520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881</v>
      </c>
      <c r="B362" s="113">
        <f t="shared" si="3"/>
        <v>321.7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2">$G362/100*B362</f>
        <v>0</v>
      </c>
      <c r="I362" s="188">
        <f t="shared" si="362"/>
        <v>0</v>
      </c>
      <c r="J362" s="188">
        <f t="shared" si="362"/>
        <v>0</v>
      </c>
      <c r="K362" s="188">
        <f t="shared" si="362"/>
        <v>0</v>
      </c>
      <c r="L362" s="189">
        <f t="shared" si="362"/>
        <v>0</v>
      </c>
      <c r="M362" s="191" t="s">
        <v>520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882</v>
      </c>
      <c r="B363" s="113">
        <f t="shared" si="3"/>
        <v>344.69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3">$G363/100*B363</f>
        <v>0</v>
      </c>
      <c r="I363" s="188">
        <f t="shared" si="363"/>
        <v>0</v>
      </c>
      <c r="J363" s="188">
        <f t="shared" si="363"/>
        <v>0</v>
      </c>
      <c r="K363" s="188">
        <f t="shared" si="363"/>
        <v>0</v>
      </c>
      <c r="L363" s="189">
        <f t="shared" si="363"/>
        <v>0</v>
      </c>
      <c r="M363" s="191" t="s">
        <v>527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883</v>
      </c>
      <c r="B364" s="113">
        <f t="shared" si="3"/>
        <v>245.92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4">$G364/100*B364</f>
        <v>0</v>
      </c>
      <c r="I364" s="188">
        <f t="shared" si="364"/>
        <v>0</v>
      </c>
      <c r="J364" s="188">
        <f t="shared" si="364"/>
        <v>0</v>
      </c>
      <c r="K364" s="188">
        <f t="shared" si="364"/>
        <v>0</v>
      </c>
      <c r="L364" s="189">
        <f t="shared" si="364"/>
        <v>0</v>
      </c>
      <c r="M364" s="191" t="s">
        <v>581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884</v>
      </c>
      <c r="B365" s="113">
        <f t="shared" si="3"/>
        <v>207.86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5">$G365/100*B365</f>
        <v>0</v>
      </c>
      <c r="I365" s="188">
        <f t="shared" si="365"/>
        <v>0</v>
      </c>
      <c r="J365" s="188">
        <f t="shared" si="365"/>
        <v>0</v>
      </c>
      <c r="K365" s="188">
        <f t="shared" si="365"/>
        <v>0</v>
      </c>
      <c r="L365" s="189">
        <f t="shared" si="365"/>
        <v>0</v>
      </c>
      <c r="M365" s="191" t="s">
        <v>518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885</v>
      </c>
      <c r="B366" s="113">
        <f t="shared" si="3"/>
        <v>95.7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6">$G366/100*B366</f>
        <v>0</v>
      </c>
      <c r="I366" s="188">
        <f t="shared" si="366"/>
        <v>0</v>
      </c>
      <c r="J366" s="188">
        <f t="shared" si="366"/>
        <v>0</v>
      </c>
      <c r="K366" s="188">
        <f t="shared" si="366"/>
        <v>0</v>
      </c>
      <c r="L366" s="189">
        <f t="shared" si="366"/>
        <v>0</v>
      </c>
      <c r="M366" s="191" t="s">
        <v>545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886</v>
      </c>
      <c r="B367" s="113">
        <f t="shared" si="3"/>
        <v>478.9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7">$G367/100*B367</f>
        <v>0</v>
      </c>
      <c r="I367" s="188">
        <f t="shared" si="367"/>
        <v>0</v>
      </c>
      <c r="J367" s="188">
        <f t="shared" si="367"/>
        <v>0</v>
      </c>
      <c r="K367" s="188">
        <f t="shared" si="367"/>
        <v>0</v>
      </c>
      <c r="L367" s="189">
        <f t="shared" si="367"/>
        <v>0</v>
      </c>
      <c r="M367" s="191" t="s">
        <v>518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887</v>
      </c>
      <c r="B368" s="113">
        <f t="shared" si="3"/>
        <v>125.08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8">$G368/100*B368</f>
        <v>0</v>
      </c>
      <c r="I368" s="188">
        <f t="shared" si="368"/>
        <v>0</v>
      </c>
      <c r="J368" s="188">
        <f t="shared" si="368"/>
        <v>0</v>
      </c>
      <c r="K368" s="188">
        <f t="shared" si="368"/>
        <v>0</v>
      </c>
      <c r="L368" s="189">
        <f t="shared" si="368"/>
        <v>0</v>
      </c>
      <c r="M368" s="191" t="s">
        <v>518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888</v>
      </c>
      <c r="B369" s="113">
        <f t="shared" si="3"/>
        <v>156.82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9">$G369/100*B369</f>
        <v>0</v>
      </c>
      <c r="I369" s="188">
        <f t="shared" si="369"/>
        <v>0</v>
      </c>
      <c r="J369" s="188">
        <f t="shared" si="369"/>
        <v>0</v>
      </c>
      <c r="K369" s="188">
        <f t="shared" si="369"/>
        <v>0</v>
      </c>
      <c r="L369" s="189">
        <f t="shared" si="369"/>
        <v>0</v>
      </c>
      <c r="M369" s="191" t="s">
        <v>518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889</v>
      </c>
      <c r="B370" s="113">
        <f t="shared" si="3"/>
        <v>18.33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70">$G370/100*B370</f>
        <v>0</v>
      </c>
      <c r="I370" s="188">
        <f t="shared" si="370"/>
        <v>0</v>
      </c>
      <c r="J370" s="188">
        <f t="shared" si="370"/>
        <v>0</v>
      </c>
      <c r="K370" s="188">
        <f t="shared" si="370"/>
        <v>0</v>
      </c>
      <c r="L370" s="189">
        <f t="shared" si="370"/>
        <v>0</v>
      </c>
      <c r="M370" s="191" t="s">
        <v>524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890</v>
      </c>
      <c r="B371" s="113">
        <f t="shared" si="3"/>
        <v>277.65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1">$G371/100*B371</f>
        <v>0</v>
      </c>
      <c r="I371" s="188">
        <f t="shared" si="371"/>
        <v>0</v>
      </c>
      <c r="J371" s="188">
        <f t="shared" si="371"/>
        <v>0</v>
      </c>
      <c r="K371" s="188">
        <f t="shared" si="371"/>
        <v>0</v>
      </c>
      <c r="L371" s="189">
        <f t="shared" si="371"/>
        <v>0</v>
      </c>
      <c r="M371" s="191" t="s">
        <v>524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891</v>
      </c>
      <c r="B372" s="113">
        <f t="shared" si="3"/>
        <v>113.5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2">$G372/100*B372</f>
        <v>0</v>
      </c>
      <c r="I372" s="188">
        <f t="shared" si="372"/>
        <v>0</v>
      </c>
      <c r="J372" s="188">
        <f t="shared" si="372"/>
        <v>0</v>
      </c>
      <c r="K372" s="188">
        <f t="shared" si="372"/>
        <v>0</v>
      </c>
      <c r="L372" s="189">
        <f t="shared" si="372"/>
        <v>0</v>
      </c>
      <c r="M372" s="191" t="s">
        <v>545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892</v>
      </c>
      <c r="B373" s="113">
        <f t="shared" si="3"/>
        <v>102.1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3">$G373/100*B373</f>
        <v>0</v>
      </c>
      <c r="I373" s="188">
        <f t="shared" si="373"/>
        <v>0</v>
      </c>
      <c r="J373" s="188">
        <f t="shared" si="373"/>
        <v>0</v>
      </c>
      <c r="K373" s="188">
        <f t="shared" si="373"/>
        <v>0</v>
      </c>
      <c r="L373" s="189">
        <f t="shared" si="373"/>
        <v>0</v>
      </c>
      <c r="M373" s="191" t="s">
        <v>545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893</v>
      </c>
      <c r="B374" s="113">
        <f t="shared" si="3"/>
        <v>129.9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4">$G374/100*B374</f>
        <v>0</v>
      </c>
      <c r="I374" s="188">
        <f t="shared" si="374"/>
        <v>0</v>
      </c>
      <c r="J374" s="188">
        <f t="shared" si="374"/>
        <v>0</v>
      </c>
      <c r="K374" s="188">
        <f t="shared" si="374"/>
        <v>0</v>
      </c>
      <c r="L374" s="189">
        <f t="shared" si="374"/>
        <v>0</v>
      </c>
      <c r="M374" s="191" t="s">
        <v>598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894</v>
      </c>
      <c r="B375" s="113">
        <f t="shared" si="3"/>
        <v>30.31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5">$G375/100*B375</f>
        <v>0</v>
      </c>
      <c r="I375" s="188">
        <f t="shared" si="375"/>
        <v>0</v>
      </c>
      <c r="J375" s="188">
        <f t="shared" si="375"/>
        <v>0</v>
      </c>
      <c r="K375" s="188">
        <f t="shared" si="375"/>
        <v>0</v>
      </c>
      <c r="L375" s="189">
        <f t="shared" si="375"/>
        <v>0</v>
      </c>
      <c r="M375" s="191" t="s">
        <v>524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895</v>
      </c>
      <c r="B376" s="113">
        <f t="shared" si="3"/>
        <v>26.04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6">$G376/100*B376</f>
        <v>0</v>
      </c>
      <c r="I376" s="188">
        <f t="shared" si="376"/>
        <v>0</v>
      </c>
      <c r="J376" s="188">
        <f t="shared" si="376"/>
        <v>0</v>
      </c>
      <c r="K376" s="188">
        <f t="shared" si="376"/>
        <v>0</v>
      </c>
      <c r="L376" s="189">
        <f t="shared" si="376"/>
        <v>0</v>
      </c>
      <c r="M376" s="191" t="s">
        <v>524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896</v>
      </c>
      <c r="B377" s="113">
        <f t="shared" si="3"/>
        <v>39.51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7">$G377/100*B377</f>
        <v>0</v>
      </c>
      <c r="I377" s="188">
        <f t="shared" si="377"/>
        <v>0</v>
      </c>
      <c r="J377" s="188">
        <f t="shared" si="377"/>
        <v>0</v>
      </c>
      <c r="K377" s="188">
        <f t="shared" si="377"/>
        <v>0</v>
      </c>
      <c r="L377" s="189">
        <f t="shared" si="377"/>
        <v>0</v>
      </c>
      <c r="M377" s="191" t="s">
        <v>581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897</v>
      </c>
      <c r="B378" s="113">
        <f t="shared" si="3"/>
        <v>138.8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8">$G378/100*B378</f>
        <v>0</v>
      </c>
      <c r="I378" s="188">
        <f t="shared" si="378"/>
        <v>0</v>
      </c>
      <c r="J378" s="188">
        <f t="shared" si="378"/>
        <v>0</v>
      </c>
      <c r="K378" s="188">
        <f t="shared" si="378"/>
        <v>0</v>
      </c>
      <c r="L378" s="189">
        <f t="shared" si="378"/>
        <v>0</v>
      </c>
      <c r="M378" s="191" t="s">
        <v>547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898</v>
      </c>
      <c r="B379" s="113">
        <f t="shared" si="3"/>
        <v>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9">$G379/100*B379</f>
        <v>0</v>
      </c>
      <c r="I379" s="188">
        <f t="shared" si="379"/>
        <v>0</v>
      </c>
      <c r="J379" s="188">
        <f t="shared" si="379"/>
        <v>0</v>
      </c>
      <c r="K379" s="188">
        <f t="shared" si="379"/>
        <v>0</v>
      </c>
      <c r="L379" s="189">
        <f t="shared" si="379"/>
        <v>0</v>
      </c>
      <c r="M379" s="191" t="s">
        <v>581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899</v>
      </c>
      <c r="B380" s="113">
        <f t="shared" si="3"/>
        <v>68.3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80">$G380/100*B380</f>
        <v>0</v>
      </c>
      <c r="I380" s="188">
        <f t="shared" si="380"/>
        <v>0</v>
      </c>
      <c r="J380" s="188">
        <f t="shared" si="380"/>
        <v>0</v>
      </c>
      <c r="K380" s="188">
        <f t="shared" si="380"/>
        <v>0</v>
      </c>
      <c r="L380" s="189">
        <f t="shared" si="380"/>
        <v>0</v>
      </c>
      <c r="M380" s="191" t="s">
        <v>581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900</v>
      </c>
      <c r="B381" s="113">
        <f t="shared" si="3"/>
        <v>17.17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1">$G381/100*B381</f>
        <v>0</v>
      </c>
      <c r="I381" s="188">
        <f t="shared" si="381"/>
        <v>0</v>
      </c>
      <c r="J381" s="188">
        <f t="shared" si="381"/>
        <v>0</v>
      </c>
      <c r="K381" s="188">
        <f t="shared" si="381"/>
        <v>0</v>
      </c>
      <c r="L381" s="189">
        <f t="shared" si="381"/>
        <v>0</v>
      </c>
      <c r="M381" s="191" t="s">
        <v>581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901</v>
      </c>
      <c r="B382" s="113">
        <f t="shared" si="3"/>
        <v>51.94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2">$G382/100*B382</f>
        <v>0</v>
      </c>
      <c r="I382" s="188">
        <f t="shared" si="382"/>
        <v>0</v>
      </c>
      <c r="J382" s="188">
        <f t="shared" si="382"/>
        <v>0</v>
      </c>
      <c r="K382" s="188">
        <f t="shared" si="382"/>
        <v>0</v>
      </c>
      <c r="L382" s="189">
        <f t="shared" si="382"/>
        <v>0</v>
      </c>
      <c r="M382" s="191" t="s">
        <v>514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902</v>
      </c>
      <c r="B383" s="113">
        <f t="shared" si="3"/>
        <v>688.3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3">$G383/100*B383</f>
        <v>0</v>
      </c>
      <c r="I383" s="188">
        <f t="shared" si="383"/>
        <v>0</v>
      </c>
      <c r="J383" s="188">
        <f t="shared" si="383"/>
        <v>0</v>
      </c>
      <c r="K383" s="188">
        <f t="shared" si="383"/>
        <v>0</v>
      </c>
      <c r="L383" s="189">
        <f t="shared" si="383"/>
        <v>0</v>
      </c>
      <c r="M383" s="191" t="s">
        <v>512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903</v>
      </c>
      <c r="B384" s="113">
        <f t="shared" si="3"/>
        <v>101.43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4">$G384/100*B384</f>
        <v>0</v>
      </c>
      <c r="I384" s="188">
        <f t="shared" si="384"/>
        <v>0</v>
      </c>
      <c r="J384" s="188">
        <f t="shared" si="384"/>
        <v>0</v>
      </c>
      <c r="K384" s="188">
        <f t="shared" si="384"/>
        <v>0</v>
      </c>
      <c r="L384" s="189">
        <f t="shared" si="384"/>
        <v>0</v>
      </c>
      <c r="M384" s="191" t="s">
        <v>581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904</v>
      </c>
      <c r="B385" s="113">
        <f t="shared" si="3"/>
        <v>14.22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5">$G385/100*B385</f>
        <v>0</v>
      </c>
      <c r="I385" s="188">
        <f t="shared" si="385"/>
        <v>0</v>
      </c>
      <c r="J385" s="188">
        <f t="shared" si="385"/>
        <v>0</v>
      </c>
      <c r="K385" s="188">
        <f t="shared" si="385"/>
        <v>0</v>
      </c>
      <c r="L385" s="189">
        <f t="shared" si="385"/>
        <v>0</v>
      </c>
      <c r="M385" s="191" t="s">
        <v>524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905</v>
      </c>
      <c r="B386" s="113">
        <f t="shared" si="3"/>
        <v>33.08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6">$G386/100*B386</f>
        <v>0</v>
      </c>
      <c r="I386" s="188">
        <f t="shared" si="386"/>
        <v>0</v>
      </c>
      <c r="J386" s="188">
        <f t="shared" si="386"/>
        <v>0</v>
      </c>
      <c r="K386" s="188">
        <f t="shared" si="386"/>
        <v>0</v>
      </c>
      <c r="L386" s="189">
        <f t="shared" si="386"/>
        <v>0</v>
      </c>
      <c r="M386" s="191" t="s">
        <v>510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906</v>
      </c>
      <c r="B387" s="113">
        <f t="shared" si="3"/>
        <v>599.47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7">$G387/100*B387</f>
        <v>0</v>
      </c>
      <c r="I387" s="188">
        <f t="shared" si="387"/>
        <v>0</v>
      </c>
      <c r="J387" s="188">
        <f t="shared" si="387"/>
        <v>0</v>
      </c>
      <c r="K387" s="188">
        <f t="shared" si="387"/>
        <v>0</v>
      </c>
      <c r="L387" s="189">
        <f t="shared" si="387"/>
        <v>0</v>
      </c>
      <c r="M387" s="191" t="s">
        <v>596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907</v>
      </c>
      <c r="B388" s="113">
        <f t="shared" si="3"/>
        <v>320.72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8">$G388/100*B388</f>
        <v>0</v>
      </c>
      <c r="I388" s="188">
        <f t="shared" si="388"/>
        <v>0</v>
      </c>
      <c r="J388" s="188">
        <f t="shared" si="388"/>
        <v>0</v>
      </c>
      <c r="K388" s="188">
        <f t="shared" si="388"/>
        <v>0</v>
      </c>
      <c r="L388" s="189">
        <f t="shared" si="388"/>
        <v>0</v>
      </c>
      <c r="M388" s="191" t="s">
        <v>527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908</v>
      </c>
      <c r="B389" s="113">
        <f t="shared" si="3"/>
        <v>318.4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9">$G389/100*B389</f>
        <v>0</v>
      </c>
      <c r="I389" s="188">
        <f t="shared" si="389"/>
        <v>0</v>
      </c>
      <c r="J389" s="188">
        <f t="shared" si="389"/>
        <v>0</v>
      </c>
      <c r="K389" s="188">
        <f t="shared" si="389"/>
        <v>0</v>
      </c>
      <c r="L389" s="189">
        <f t="shared" si="389"/>
        <v>0</v>
      </c>
      <c r="M389" s="191" t="s">
        <v>527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909</v>
      </c>
      <c r="B390" s="113">
        <f t="shared" si="3"/>
        <v>133.23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90">$G390/100*B390</f>
        <v>0</v>
      </c>
      <c r="I390" s="188">
        <f t="shared" si="390"/>
        <v>0</v>
      </c>
      <c r="J390" s="188">
        <f t="shared" si="390"/>
        <v>0</v>
      </c>
      <c r="K390" s="188">
        <f t="shared" si="390"/>
        <v>0</v>
      </c>
      <c r="L390" s="189">
        <f t="shared" si="390"/>
        <v>0</v>
      </c>
      <c r="M390" s="191" t="s">
        <v>527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910</v>
      </c>
      <c r="B391" s="113">
        <f t="shared" si="3"/>
        <v>342.64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1">$G391/100*B391</f>
        <v>0</v>
      </c>
      <c r="I391" s="188">
        <f t="shared" si="391"/>
        <v>0</v>
      </c>
      <c r="J391" s="188">
        <f t="shared" si="391"/>
        <v>0</v>
      </c>
      <c r="K391" s="188">
        <f t="shared" si="391"/>
        <v>0</v>
      </c>
      <c r="L391" s="189">
        <f t="shared" si="391"/>
        <v>0</v>
      </c>
      <c r="M391" s="191" t="s">
        <v>527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911</v>
      </c>
      <c r="B392" s="113">
        <f t="shared" si="3"/>
        <v>129.5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2">$G392/100*B392</f>
        <v>0</v>
      </c>
      <c r="I392" s="188">
        <f t="shared" si="392"/>
        <v>0</v>
      </c>
      <c r="J392" s="188">
        <f t="shared" si="392"/>
        <v>0</v>
      </c>
      <c r="K392" s="188">
        <f t="shared" si="392"/>
        <v>0</v>
      </c>
      <c r="L392" s="189">
        <f t="shared" si="392"/>
        <v>0</v>
      </c>
      <c r="M392" s="191" t="s">
        <v>545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912</v>
      </c>
      <c r="B393" s="113">
        <f t="shared" si="3"/>
        <v>335.77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3">$G393/100*B393</f>
        <v>0</v>
      </c>
      <c r="I393" s="188">
        <f t="shared" si="393"/>
        <v>0</v>
      </c>
      <c r="J393" s="188">
        <f t="shared" si="393"/>
        <v>0</v>
      </c>
      <c r="K393" s="188">
        <f t="shared" si="393"/>
        <v>0</v>
      </c>
      <c r="L393" s="189">
        <f t="shared" si="393"/>
        <v>0</v>
      </c>
      <c r="M393" s="191" t="s">
        <v>527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913</v>
      </c>
      <c r="B394" s="113">
        <f t="shared" si="3"/>
        <v>349.03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4">$G394/100*B394</f>
        <v>0</v>
      </c>
      <c r="I394" s="188">
        <f t="shared" si="394"/>
        <v>0</v>
      </c>
      <c r="J394" s="188">
        <f t="shared" si="394"/>
        <v>0</v>
      </c>
      <c r="K394" s="188">
        <f t="shared" si="394"/>
        <v>0</v>
      </c>
      <c r="L394" s="189">
        <f t="shared" si="394"/>
        <v>0</v>
      </c>
      <c r="M394" s="191" t="s">
        <v>527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914</v>
      </c>
      <c r="B395" s="113">
        <f t="shared" si="3"/>
        <v>6.29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5">$G395/100*B395</f>
        <v>0</v>
      </c>
      <c r="I395" s="188">
        <f t="shared" si="395"/>
        <v>0</v>
      </c>
      <c r="J395" s="188">
        <f t="shared" si="395"/>
        <v>0</v>
      </c>
      <c r="K395" s="188">
        <f t="shared" si="395"/>
        <v>0</v>
      </c>
      <c r="L395" s="189">
        <f t="shared" si="395"/>
        <v>0</v>
      </c>
      <c r="M395" s="191" t="s">
        <v>520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915</v>
      </c>
      <c r="B396" s="113">
        <f t="shared" si="3"/>
        <v>10.54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6">$G396/100*B396</f>
        <v>0</v>
      </c>
      <c r="I396" s="188">
        <f t="shared" si="396"/>
        <v>0</v>
      </c>
      <c r="J396" s="188">
        <f t="shared" si="396"/>
        <v>0</v>
      </c>
      <c r="K396" s="188">
        <f t="shared" si="396"/>
        <v>0</v>
      </c>
      <c r="L396" s="189">
        <f t="shared" si="396"/>
        <v>0</v>
      </c>
      <c r="M396" s="191" t="s">
        <v>520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916</v>
      </c>
      <c r="B397" s="113">
        <f t="shared" si="3"/>
        <v>10.54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7">$G397/100*B397</f>
        <v>0</v>
      </c>
      <c r="I397" s="188">
        <f t="shared" si="397"/>
        <v>0</v>
      </c>
      <c r="J397" s="188">
        <f t="shared" si="397"/>
        <v>0</v>
      </c>
      <c r="K397" s="188">
        <f t="shared" si="397"/>
        <v>0</v>
      </c>
      <c r="L397" s="189">
        <f t="shared" si="397"/>
        <v>0</v>
      </c>
      <c r="M397" s="191" t="s">
        <v>520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917</v>
      </c>
      <c r="B398" s="113">
        <f t="shared" si="3"/>
        <v>108.82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8">$G398/100*B398</f>
        <v>0</v>
      </c>
      <c r="I398" s="188">
        <f t="shared" si="398"/>
        <v>0</v>
      </c>
      <c r="J398" s="188">
        <f t="shared" si="398"/>
        <v>0</v>
      </c>
      <c r="K398" s="188">
        <f t="shared" si="398"/>
        <v>0</v>
      </c>
      <c r="L398" s="189">
        <f t="shared" si="398"/>
        <v>0</v>
      </c>
      <c r="M398" s="191" t="s">
        <v>533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918</v>
      </c>
      <c r="B399" s="113">
        <f t="shared" si="3"/>
        <v>29.33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9">$G399/100*B399</f>
        <v>0</v>
      </c>
      <c r="I399" s="188">
        <f t="shared" si="399"/>
        <v>0</v>
      </c>
      <c r="J399" s="188">
        <f t="shared" si="399"/>
        <v>0</v>
      </c>
      <c r="K399" s="188">
        <f t="shared" si="399"/>
        <v>0</v>
      </c>
      <c r="L399" s="189">
        <f t="shared" si="399"/>
        <v>0</v>
      </c>
      <c r="M399" s="191" t="s">
        <v>524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919</v>
      </c>
      <c r="B400" s="113">
        <f t="shared" si="3"/>
        <v>92.22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400">$G400/100*B400</f>
        <v>0</v>
      </c>
      <c r="I400" s="188">
        <f t="shared" si="400"/>
        <v>0</v>
      </c>
      <c r="J400" s="188">
        <f t="shared" si="400"/>
        <v>0</v>
      </c>
      <c r="K400" s="188">
        <f t="shared" si="400"/>
        <v>0</v>
      </c>
      <c r="L400" s="189">
        <f t="shared" si="400"/>
        <v>0</v>
      </c>
      <c r="M400" s="191" t="s">
        <v>518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920</v>
      </c>
      <c r="B401" s="113">
        <f t="shared" si="3"/>
        <v>222.97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1">$G401/100*B401</f>
        <v>0</v>
      </c>
      <c r="I401" s="188">
        <f t="shared" si="401"/>
        <v>0</v>
      </c>
      <c r="J401" s="188">
        <f t="shared" si="401"/>
        <v>0</v>
      </c>
      <c r="K401" s="188">
        <f t="shared" si="401"/>
        <v>0</v>
      </c>
      <c r="L401" s="189">
        <f t="shared" si="401"/>
        <v>0</v>
      </c>
      <c r="M401" s="191" t="s">
        <v>518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921</v>
      </c>
      <c r="B402" s="113">
        <f t="shared" si="3"/>
        <v>17.69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2">$G402/100*B402</f>
        <v>0</v>
      </c>
      <c r="I402" s="188">
        <f t="shared" si="402"/>
        <v>0</v>
      </c>
      <c r="J402" s="188">
        <f t="shared" si="402"/>
        <v>0</v>
      </c>
      <c r="K402" s="188">
        <f t="shared" si="402"/>
        <v>0</v>
      </c>
      <c r="L402" s="189">
        <f t="shared" si="402"/>
        <v>0</v>
      </c>
      <c r="M402" s="191" t="s">
        <v>524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329</v>
      </c>
      <c r="I1" s="180">
        <f t="shared" si="1"/>
        <v>19.9</v>
      </c>
      <c r="J1" s="180">
        <f t="shared" si="1"/>
        <v>0.5</v>
      </c>
      <c r="K1" s="180">
        <f t="shared" si="1"/>
        <v>62.9</v>
      </c>
      <c r="L1" s="180">
        <f t="shared" si="1"/>
        <v>12.7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502</v>
      </c>
      <c r="B2" s="183" t="s">
        <v>503</v>
      </c>
      <c r="C2" s="183" t="s">
        <v>154</v>
      </c>
      <c r="D2" s="183" t="s">
        <v>156</v>
      </c>
      <c r="E2" s="183" t="s">
        <v>504</v>
      </c>
      <c r="F2" s="183" t="s">
        <v>158</v>
      </c>
      <c r="G2" s="183" t="s">
        <v>162</v>
      </c>
      <c r="H2" s="184" t="s">
        <v>505</v>
      </c>
      <c r="I2" s="184" t="str">
        <f>TEXT(I1*C1/$H$1," 0.00%") &amp; " protein"</f>
        <v> 24,19% protein</v>
      </c>
      <c r="J2" s="184" t="str">
        <f>TEXT(J1*D1 /$H$1,"0.00%") &amp; " fat"</f>
        <v>1,37% fat</v>
      </c>
      <c r="K2" s="184" t="str">
        <f>TEXT((K1-L1)*E1 /$H$1,"0.00%") &amp; " carbohydrate"</f>
        <v>59,51% carbohydrate</v>
      </c>
      <c r="L2" s="184" t="str">
        <f>TEXT(L1*F1/$H$1 ,"0.00%") &amp; " fiber"</f>
        <v>7,72% fiber</v>
      </c>
      <c r="M2" s="183" t="s">
        <v>506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507</v>
      </c>
      <c r="B3" s="145">
        <v>105.0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508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509</v>
      </c>
      <c r="B4" s="145">
        <v>533.9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3">$G4/100*B4</f>
        <v>0</v>
      </c>
      <c r="I4" s="145">
        <f t="shared" si="3"/>
        <v>0</v>
      </c>
      <c r="J4" s="145">
        <f t="shared" si="3"/>
        <v>0</v>
      </c>
      <c r="K4" s="145">
        <f t="shared" si="3"/>
        <v>0</v>
      </c>
      <c r="L4" s="162">
        <f t="shared" si="3"/>
        <v>0</v>
      </c>
      <c r="M4" s="158" t="s">
        <v>510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511</v>
      </c>
      <c r="B5" s="145">
        <v>387.0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4">$G5/100*B5</f>
        <v>0</v>
      </c>
      <c r="I5" s="145">
        <f t="shared" si="4"/>
        <v>0</v>
      </c>
      <c r="J5" s="145">
        <f t="shared" si="4"/>
        <v>0</v>
      </c>
      <c r="K5" s="145">
        <f t="shared" si="4"/>
        <v>0</v>
      </c>
      <c r="L5" s="162">
        <f t="shared" si="4"/>
        <v>0</v>
      </c>
      <c r="M5" s="158" t="s">
        <v>512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513</v>
      </c>
      <c r="B6" s="145">
        <v>26.0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5">$G6/100*B6</f>
        <v>0</v>
      </c>
      <c r="I6" s="145">
        <f t="shared" si="5"/>
        <v>0</v>
      </c>
      <c r="J6" s="145">
        <f t="shared" si="5"/>
        <v>0</v>
      </c>
      <c r="K6" s="145">
        <f t="shared" si="5"/>
        <v>0</v>
      </c>
      <c r="L6" s="162">
        <f t="shared" si="5"/>
        <v>0</v>
      </c>
      <c r="M6" s="158" t="s">
        <v>514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515</v>
      </c>
      <c r="B7" s="145">
        <v>68.0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6">$G7/100*B7</f>
        <v>0</v>
      </c>
      <c r="I7" s="145">
        <f t="shared" si="6"/>
        <v>0</v>
      </c>
      <c r="J7" s="145">
        <f t="shared" si="6"/>
        <v>0</v>
      </c>
      <c r="K7" s="145">
        <f t="shared" si="6"/>
        <v>0</v>
      </c>
      <c r="L7" s="162">
        <f t="shared" si="6"/>
        <v>0</v>
      </c>
      <c r="M7" s="158" t="s">
        <v>516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517</v>
      </c>
      <c r="B8" s="145">
        <v>329.0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7">$G8/100*B8</f>
        <v>329</v>
      </c>
      <c r="I8" s="145">
        <f t="shared" si="7"/>
        <v>19.9</v>
      </c>
      <c r="J8" s="145">
        <f t="shared" si="7"/>
        <v>0.5</v>
      </c>
      <c r="K8" s="145">
        <f t="shared" si="7"/>
        <v>62.9</v>
      </c>
      <c r="L8" s="162">
        <f t="shared" si="7"/>
        <v>12.7</v>
      </c>
      <c r="M8" s="158" t="s">
        <v>518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519</v>
      </c>
      <c r="B9" s="145">
        <v>43.0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8">$G9/100*B9</f>
        <v>0</v>
      </c>
      <c r="I9" s="145">
        <f t="shared" si="8"/>
        <v>0</v>
      </c>
      <c r="J9" s="145">
        <f t="shared" si="8"/>
        <v>0</v>
      </c>
      <c r="K9" s="145">
        <f t="shared" si="8"/>
        <v>0</v>
      </c>
      <c r="L9" s="162">
        <f t="shared" si="8"/>
        <v>0</v>
      </c>
      <c r="M9" s="158" t="s">
        <v>520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521</v>
      </c>
      <c r="B10" s="145">
        <v>231.0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9">$G10/100*B10</f>
        <v>0</v>
      </c>
      <c r="I10" s="145">
        <f t="shared" si="9"/>
        <v>0</v>
      </c>
      <c r="J10" s="145">
        <f t="shared" si="9"/>
        <v>0</v>
      </c>
      <c r="K10" s="145">
        <f t="shared" si="9"/>
        <v>0</v>
      </c>
      <c r="L10" s="162">
        <f t="shared" si="9"/>
        <v>0</v>
      </c>
      <c r="M10" s="158" t="s">
        <v>520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522</v>
      </c>
      <c r="B11" s="145">
        <v>134.0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0">$G11/100*B11</f>
        <v>0</v>
      </c>
      <c r="I11" s="145">
        <f t="shared" si="10"/>
        <v>0</v>
      </c>
      <c r="J11" s="145">
        <f t="shared" si="10"/>
        <v>0</v>
      </c>
      <c r="K11" s="145">
        <f t="shared" si="10"/>
        <v>0</v>
      </c>
      <c r="L11" s="162">
        <f t="shared" si="10"/>
        <v>0</v>
      </c>
      <c r="M11" s="158" t="s">
        <v>520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523</v>
      </c>
      <c r="B12" s="145">
        <v>23.0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1">$G12/100*B12</f>
        <v>0</v>
      </c>
      <c r="I12" s="145">
        <f t="shared" si="11"/>
        <v>0</v>
      </c>
      <c r="J12" s="145">
        <f t="shared" si="11"/>
        <v>0</v>
      </c>
      <c r="K12" s="145">
        <f t="shared" si="11"/>
        <v>0</v>
      </c>
      <c r="L12" s="162">
        <f t="shared" si="11"/>
        <v>0</v>
      </c>
      <c r="M12" s="158" t="s">
        <v>524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525</v>
      </c>
      <c r="B13" s="145">
        <v>575.0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2">$G13/100*B13</f>
        <v>0</v>
      </c>
      <c r="I13" s="145">
        <f t="shared" si="12"/>
        <v>0</v>
      </c>
      <c r="J13" s="145">
        <f t="shared" si="12"/>
        <v>0</v>
      </c>
      <c r="K13" s="145">
        <f t="shared" si="12"/>
        <v>0</v>
      </c>
      <c r="L13" s="162">
        <f t="shared" si="12"/>
        <v>0</v>
      </c>
      <c r="M13" s="158" t="s">
        <v>512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526</v>
      </c>
      <c r="B14" s="145">
        <v>371.0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3">$G14/100*B14</f>
        <v>0</v>
      </c>
      <c r="I14" s="145">
        <f t="shared" si="13"/>
        <v>0</v>
      </c>
      <c r="J14" s="145">
        <f t="shared" si="13"/>
        <v>0</v>
      </c>
      <c r="K14" s="145">
        <f t="shared" si="13"/>
        <v>0</v>
      </c>
      <c r="L14" s="162">
        <f t="shared" si="13"/>
        <v>0</v>
      </c>
      <c r="M14" s="158" t="s">
        <v>527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528</v>
      </c>
      <c r="B15" s="145">
        <v>50.0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4">$G15/100*B15</f>
        <v>0</v>
      </c>
      <c r="I15" s="145">
        <f t="shared" si="14"/>
        <v>0</v>
      </c>
      <c r="J15" s="145">
        <f t="shared" si="14"/>
        <v>0</v>
      </c>
      <c r="K15" s="145">
        <f t="shared" si="14"/>
        <v>0</v>
      </c>
      <c r="L15" s="162">
        <f t="shared" si="14"/>
        <v>0</v>
      </c>
      <c r="M15" s="158" t="s">
        <v>520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529</v>
      </c>
      <c r="B16" s="145">
        <v>52.0</v>
      </c>
      <c r="C16" s="145">
        <v>0.3</v>
      </c>
      <c r="D16" s="145">
        <v>0.2</v>
      </c>
      <c r="E16" s="145">
        <v>13.8</v>
      </c>
      <c r="F16" s="162">
        <v>2.4</v>
      </c>
      <c r="G16" s="185"/>
      <c r="H16" s="145">
        <f t="shared" ref="H16:L16" si="15">$G16/100*B16</f>
        <v>0</v>
      </c>
      <c r="I16" s="145">
        <f t="shared" si="15"/>
        <v>0</v>
      </c>
      <c r="J16" s="145">
        <f t="shared" si="15"/>
        <v>0</v>
      </c>
      <c r="K16" s="145">
        <f t="shared" si="15"/>
        <v>0</v>
      </c>
      <c r="L16" s="162">
        <f t="shared" si="15"/>
        <v>0</v>
      </c>
      <c r="M16" s="158" t="s">
        <v>510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530</v>
      </c>
      <c r="B17" s="145">
        <v>48.0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6">$G17/100*B17</f>
        <v>0</v>
      </c>
      <c r="I17" s="145">
        <f t="shared" si="16"/>
        <v>0</v>
      </c>
      <c r="J17" s="145">
        <f t="shared" si="16"/>
        <v>0</v>
      </c>
      <c r="K17" s="145">
        <f t="shared" si="16"/>
        <v>0</v>
      </c>
      <c r="L17" s="162">
        <f t="shared" si="16"/>
        <v>0</v>
      </c>
      <c r="M17" s="158" t="s">
        <v>510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531</v>
      </c>
      <c r="B18" s="145">
        <v>140.0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7">$G18/100*B18</f>
        <v>0</v>
      </c>
      <c r="I18" s="145">
        <f t="shared" si="17"/>
        <v>0</v>
      </c>
      <c r="J18" s="145">
        <f t="shared" si="17"/>
        <v>0</v>
      </c>
      <c r="K18" s="145">
        <f t="shared" si="17"/>
        <v>0</v>
      </c>
      <c r="L18" s="162">
        <f t="shared" si="17"/>
        <v>0</v>
      </c>
      <c r="M18" s="158" t="s">
        <v>514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532</v>
      </c>
      <c r="B19" s="145">
        <v>357.0</v>
      </c>
      <c r="C19" s="145">
        <v>0.3</v>
      </c>
      <c r="D19" s="145">
        <v>0.1</v>
      </c>
      <c r="E19" s="145">
        <v>88.2</v>
      </c>
      <c r="F19" s="162">
        <v>3.4</v>
      </c>
      <c r="G19" s="185"/>
      <c r="H19" s="145">
        <f t="shared" ref="H19:L19" si="18">$G19/100*B19</f>
        <v>0</v>
      </c>
      <c r="I19" s="145">
        <f t="shared" si="18"/>
        <v>0</v>
      </c>
      <c r="J19" s="145">
        <f t="shared" si="18"/>
        <v>0</v>
      </c>
      <c r="K19" s="145">
        <f t="shared" si="18"/>
        <v>0</v>
      </c>
      <c r="L19" s="162">
        <f t="shared" si="18"/>
        <v>0</v>
      </c>
      <c r="M19" s="158" t="s">
        <v>533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534</v>
      </c>
      <c r="B20" s="145">
        <v>25.0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19">$G20/100*B20</f>
        <v>0</v>
      </c>
      <c r="I20" s="145">
        <f t="shared" si="19"/>
        <v>0</v>
      </c>
      <c r="J20" s="145">
        <f t="shared" si="19"/>
        <v>0</v>
      </c>
      <c r="K20" s="145">
        <f t="shared" si="19"/>
        <v>0</v>
      </c>
      <c r="L20" s="162">
        <f t="shared" si="19"/>
        <v>0</v>
      </c>
      <c r="M20" s="158" t="s">
        <v>524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535</v>
      </c>
      <c r="B21" s="145">
        <v>20.0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0">$G21/100*B21</f>
        <v>0</v>
      </c>
      <c r="I21" s="145">
        <f t="shared" si="20"/>
        <v>0</v>
      </c>
      <c r="J21" s="145">
        <f t="shared" si="20"/>
        <v>0</v>
      </c>
      <c r="K21" s="145">
        <f t="shared" si="20"/>
        <v>0</v>
      </c>
      <c r="L21" s="162">
        <f t="shared" si="20"/>
        <v>0</v>
      </c>
      <c r="M21" s="158" t="s">
        <v>524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536</v>
      </c>
      <c r="B22" s="145">
        <v>167.0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1">$G22/100*B22</f>
        <v>0</v>
      </c>
      <c r="I22" s="145">
        <f t="shared" si="21"/>
        <v>0</v>
      </c>
      <c r="J22" s="145">
        <f t="shared" si="21"/>
        <v>0</v>
      </c>
      <c r="K22" s="145">
        <f t="shared" si="21"/>
        <v>0</v>
      </c>
      <c r="L22" s="162">
        <f t="shared" si="21"/>
        <v>0</v>
      </c>
      <c r="M22" s="158" t="s">
        <v>510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537</v>
      </c>
      <c r="B23" s="145">
        <v>337.0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2">$G23/100*B23</f>
        <v>0</v>
      </c>
      <c r="I23" s="145">
        <f t="shared" si="22"/>
        <v>0</v>
      </c>
      <c r="J23" s="145">
        <f t="shared" si="22"/>
        <v>0</v>
      </c>
      <c r="K23" s="145">
        <f t="shared" si="22"/>
        <v>0</v>
      </c>
      <c r="L23" s="162">
        <f t="shared" si="22"/>
        <v>0</v>
      </c>
      <c r="M23" s="158" t="s">
        <v>538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539</v>
      </c>
      <c r="B24" s="145">
        <v>27.0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3">$G24/100*B24</f>
        <v>0</v>
      </c>
      <c r="I24" s="145">
        <f t="shared" si="23"/>
        <v>0</v>
      </c>
      <c r="J24" s="145">
        <f t="shared" si="23"/>
        <v>0</v>
      </c>
      <c r="K24" s="145">
        <f t="shared" si="23"/>
        <v>0</v>
      </c>
      <c r="L24" s="162">
        <f t="shared" si="23"/>
        <v>0</v>
      </c>
      <c r="M24" s="158" t="s">
        <v>524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540</v>
      </c>
      <c r="B25" s="145">
        <v>89.0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4">$G25/100*B25</f>
        <v>0</v>
      </c>
      <c r="I25" s="145">
        <f t="shared" si="24"/>
        <v>0</v>
      </c>
      <c r="J25" s="145">
        <f t="shared" si="24"/>
        <v>0</v>
      </c>
      <c r="K25" s="145">
        <f t="shared" si="24"/>
        <v>0</v>
      </c>
      <c r="L25" s="162">
        <f t="shared" si="24"/>
        <v>0</v>
      </c>
      <c r="M25" s="158" t="s">
        <v>510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541</v>
      </c>
      <c r="B26" s="145">
        <v>352.0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5">$G26/100*B26</f>
        <v>0</v>
      </c>
      <c r="I26" s="145">
        <f t="shared" si="25"/>
        <v>0</v>
      </c>
      <c r="J26" s="145">
        <f t="shared" si="25"/>
        <v>0</v>
      </c>
      <c r="K26" s="145">
        <f t="shared" si="25"/>
        <v>0</v>
      </c>
      <c r="L26" s="162">
        <f t="shared" si="25"/>
        <v>0</v>
      </c>
      <c r="M26" s="158" t="s">
        <v>527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542</v>
      </c>
      <c r="B27" s="145">
        <v>335.0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6">$G27/100*B27</f>
        <v>0</v>
      </c>
      <c r="I27" s="145">
        <f t="shared" si="26"/>
        <v>0</v>
      </c>
      <c r="J27" s="145">
        <f t="shared" si="26"/>
        <v>0</v>
      </c>
      <c r="K27" s="145">
        <f t="shared" si="26"/>
        <v>0</v>
      </c>
      <c r="L27" s="162">
        <f t="shared" si="26"/>
        <v>0</v>
      </c>
      <c r="M27" s="158" t="s">
        <v>527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543</v>
      </c>
      <c r="B28" s="145">
        <v>367.0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7">$G28/100*B28</f>
        <v>0</v>
      </c>
      <c r="I28" s="145">
        <f t="shared" si="27"/>
        <v>0</v>
      </c>
      <c r="J28" s="145">
        <f t="shared" si="27"/>
        <v>0</v>
      </c>
      <c r="K28" s="145">
        <f t="shared" si="27"/>
        <v>0</v>
      </c>
      <c r="L28" s="162">
        <f t="shared" si="27"/>
        <v>0</v>
      </c>
      <c r="M28" s="158" t="s">
        <v>516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544</v>
      </c>
      <c r="B29" s="145">
        <v>97.0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8">$G29/100*B29</f>
        <v>0</v>
      </c>
      <c r="I29" s="145">
        <f t="shared" si="28"/>
        <v>0</v>
      </c>
      <c r="J29" s="145">
        <f t="shared" si="28"/>
        <v>0</v>
      </c>
      <c r="K29" s="145">
        <f t="shared" si="28"/>
        <v>0</v>
      </c>
      <c r="L29" s="162">
        <f t="shared" si="28"/>
        <v>0</v>
      </c>
      <c r="M29" s="158" t="s">
        <v>545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546</v>
      </c>
      <c r="B30" s="145">
        <v>293.0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29">$G30/100*B30</f>
        <v>0</v>
      </c>
      <c r="I30" s="145">
        <f t="shared" si="29"/>
        <v>0</v>
      </c>
      <c r="J30" s="145">
        <f t="shared" si="29"/>
        <v>0</v>
      </c>
      <c r="K30" s="145">
        <f t="shared" si="29"/>
        <v>0</v>
      </c>
      <c r="L30" s="162">
        <f t="shared" si="29"/>
        <v>0</v>
      </c>
      <c r="M30" s="158" t="s">
        <v>547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548</v>
      </c>
      <c r="B31" s="145">
        <v>214.0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0">$G31/100*B31</f>
        <v>0</v>
      </c>
      <c r="I31" s="145">
        <f t="shared" si="30"/>
        <v>0</v>
      </c>
      <c r="J31" s="145">
        <f t="shared" si="30"/>
        <v>0</v>
      </c>
      <c r="K31" s="145">
        <f t="shared" si="30"/>
        <v>0</v>
      </c>
      <c r="L31" s="162">
        <f t="shared" si="30"/>
        <v>0</v>
      </c>
      <c r="M31" s="158" t="s">
        <v>547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549</v>
      </c>
      <c r="B32" s="145">
        <v>22.0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1">$G32/100*B32</f>
        <v>0</v>
      </c>
      <c r="I32" s="145">
        <f t="shared" si="31"/>
        <v>0</v>
      </c>
      <c r="J32" s="145">
        <f t="shared" si="31"/>
        <v>0</v>
      </c>
      <c r="K32" s="145">
        <f t="shared" si="31"/>
        <v>0</v>
      </c>
      <c r="L32" s="162">
        <f t="shared" si="31"/>
        <v>0</v>
      </c>
      <c r="M32" s="158" t="s">
        <v>524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550</v>
      </c>
      <c r="B33" s="145">
        <v>43.0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2">$G33/100*B33</f>
        <v>0</v>
      </c>
      <c r="I33" s="145">
        <f t="shared" si="32"/>
        <v>0</v>
      </c>
      <c r="J33" s="145">
        <f t="shared" si="32"/>
        <v>0</v>
      </c>
      <c r="K33" s="145">
        <f t="shared" si="32"/>
        <v>0</v>
      </c>
      <c r="L33" s="162">
        <f t="shared" si="32"/>
        <v>0</v>
      </c>
      <c r="M33" s="158" t="s">
        <v>524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551</v>
      </c>
      <c r="B34" s="145">
        <v>71.0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3">$G34/100*B34</f>
        <v>0</v>
      </c>
      <c r="I34" s="145">
        <f t="shared" si="33"/>
        <v>0</v>
      </c>
      <c r="J34" s="145">
        <f t="shared" si="33"/>
        <v>0</v>
      </c>
      <c r="K34" s="145">
        <f t="shared" si="33"/>
        <v>0</v>
      </c>
      <c r="L34" s="162">
        <f t="shared" si="33"/>
        <v>0</v>
      </c>
      <c r="M34" s="158" t="s">
        <v>524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552</v>
      </c>
      <c r="B35" s="145">
        <v>341.0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4">$G35/100*B35</f>
        <v>0</v>
      </c>
      <c r="I35" s="145">
        <f t="shared" si="34"/>
        <v>0</v>
      </c>
      <c r="J35" s="145">
        <f t="shared" si="34"/>
        <v>0</v>
      </c>
      <c r="K35" s="145">
        <f t="shared" si="34"/>
        <v>0</v>
      </c>
      <c r="L35" s="162">
        <f t="shared" si="34"/>
        <v>0</v>
      </c>
      <c r="M35" s="158" t="s">
        <v>518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553</v>
      </c>
      <c r="B36" s="145">
        <v>43.0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5">$G36/100*B36</f>
        <v>0</v>
      </c>
      <c r="I36" s="145">
        <f t="shared" si="35"/>
        <v>0</v>
      </c>
      <c r="J36" s="145">
        <f t="shared" si="35"/>
        <v>0</v>
      </c>
      <c r="K36" s="145">
        <f t="shared" si="35"/>
        <v>0</v>
      </c>
      <c r="L36" s="162">
        <f t="shared" si="35"/>
        <v>0</v>
      </c>
      <c r="M36" s="158" t="s">
        <v>510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554</v>
      </c>
      <c r="B37" s="145">
        <v>57.0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6">$G37/100*B37</f>
        <v>0</v>
      </c>
      <c r="I37" s="145">
        <f t="shared" si="36"/>
        <v>0</v>
      </c>
      <c r="J37" s="145">
        <f t="shared" si="36"/>
        <v>0</v>
      </c>
      <c r="K37" s="145">
        <f t="shared" si="36"/>
        <v>0</v>
      </c>
      <c r="L37" s="162">
        <f t="shared" si="36"/>
        <v>0</v>
      </c>
      <c r="M37" s="158" t="s">
        <v>510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555</v>
      </c>
      <c r="B38" s="145">
        <v>124.0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7">$G38/100*B38</f>
        <v>0</v>
      </c>
      <c r="I38" s="145">
        <f t="shared" si="37"/>
        <v>0</v>
      </c>
      <c r="J38" s="145">
        <f t="shared" si="37"/>
        <v>0</v>
      </c>
      <c r="K38" s="145">
        <f t="shared" si="37"/>
        <v>0</v>
      </c>
      <c r="L38" s="162">
        <f t="shared" si="37"/>
        <v>0</v>
      </c>
      <c r="M38" s="158" t="s">
        <v>545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556</v>
      </c>
      <c r="B39" s="145">
        <v>188.0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8">$G39/100*B39</f>
        <v>0</v>
      </c>
      <c r="I39" s="145">
        <f t="shared" si="38"/>
        <v>0</v>
      </c>
      <c r="J39" s="145">
        <f t="shared" si="38"/>
        <v>0</v>
      </c>
      <c r="K39" s="145">
        <f t="shared" si="38"/>
        <v>0</v>
      </c>
      <c r="L39" s="162">
        <f t="shared" si="38"/>
        <v>0</v>
      </c>
      <c r="M39" s="158" t="s">
        <v>545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557</v>
      </c>
      <c r="B40" s="145">
        <v>656.0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39">$G40/100*B40</f>
        <v>0</v>
      </c>
      <c r="I40" s="145">
        <f t="shared" si="39"/>
        <v>0</v>
      </c>
      <c r="J40" s="145">
        <f t="shared" si="39"/>
        <v>0</v>
      </c>
      <c r="K40" s="145">
        <f t="shared" si="39"/>
        <v>0</v>
      </c>
      <c r="L40" s="162">
        <f t="shared" si="39"/>
        <v>0</v>
      </c>
      <c r="M40" s="158" t="s">
        <v>512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558</v>
      </c>
      <c r="B41" s="145">
        <v>341.0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0">$G41/100*B41</f>
        <v>0</v>
      </c>
      <c r="I41" s="145">
        <f t="shared" si="40"/>
        <v>0</v>
      </c>
      <c r="J41" s="145">
        <f t="shared" si="40"/>
        <v>0</v>
      </c>
      <c r="K41" s="145">
        <f t="shared" si="40"/>
        <v>0</v>
      </c>
      <c r="L41" s="162">
        <f t="shared" si="40"/>
        <v>0</v>
      </c>
      <c r="M41" s="158" t="s">
        <v>524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559</v>
      </c>
      <c r="B42" s="145">
        <v>34.0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1">$G42/100*B42</f>
        <v>0</v>
      </c>
      <c r="I42" s="145">
        <f t="shared" si="41"/>
        <v>0</v>
      </c>
      <c r="J42" s="145">
        <f t="shared" si="41"/>
        <v>0</v>
      </c>
      <c r="K42" s="145">
        <f t="shared" si="41"/>
        <v>0</v>
      </c>
      <c r="L42" s="162">
        <f t="shared" si="41"/>
        <v>0</v>
      </c>
      <c r="M42" s="158" t="s">
        <v>524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560</v>
      </c>
      <c r="B43" s="145">
        <v>22.0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2">$G43/100*B43</f>
        <v>0</v>
      </c>
      <c r="I43" s="145">
        <f t="shared" si="42"/>
        <v>0</v>
      </c>
      <c r="J43" s="145">
        <f t="shared" si="42"/>
        <v>0</v>
      </c>
      <c r="K43" s="145">
        <f t="shared" si="42"/>
        <v>0</v>
      </c>
      <c r="L43" s="162">
        <f t="shared" si="42"/>
        <v>0</v>
      </c>
      <c r="M43" s="158" t="s">
        <v>524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561</v>
      </c>
      <c r="B44" s="145">
        <v>43.0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3">$G44/100*B44</f>
        <v>0</v>
      </c>
      <c r="I44" s="145">
        <f t="shared" si="43"/>
        <v>0</v>
      </c>
      <c r="J44" s="145">
        <f t="shared" si="43"/>
        <v>0</v>
      </c>
      <c r="K44" s="145">
        <f t="shared" si="43"/>
        <v>0</v>
      </c>
      <c r="L44" s="162">
        <f t="shared" si="43"/>
        <v>0</v>
      </c>
      <c r="M44" s="158" t="s">
        <v>524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562</v>
      </c>
      <c r="B45" s="145">
        <v>335.0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4">$G45/100*B45</f>
        <v>0</v>
      </c>
      <c r="I45" s="145">
        <f t="shared" si="44"/>
        <v>0</v>
      </c>
      <c r="J45" s="145">
        <f t="shared" si="44"/>
        <v>0</v>
      </c>
      <c r="K45" s="145">
        <f t="shared" si="44"/>
        <v>0</v>
      </c>
      <c r="L45" s="162">
        <f t="shared" si="44"/>
        <v>0</v>
      </c>
      <c r="M45" s="158" t="s">
        <v>527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563</v>
      </c>
      <c r="B46" s="145">
        <v>343.0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5">$G46/100*B46</f>
        <v>0</v>
      </c>
      <c r="I46" s="145">
        <f t="shared" si="45"/>
        <v>0</v>
      </c>
      <c r="J46" s="145">
        <f t="shared" si="45"/>
        <v>0</v>
      </c>
      <c r="K46" s="145">
        <f t="shared" si="45"/>
        <v>0</v>
      </c>
      <c r="L46" s="162">
        <f t="shared" si="45"/>
        <v>0</v>
      </c>
      <c r="M46" s="158" t="s">
        <v>527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564</v>
      </c>
      <c r="B47" s="145">
        <v>342.0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6">$G47/100*B47</f>
        <v>0</v>
      </c>
      <c r="I47" s="145">
        <f t="shared" si="46"/>
        <v>0</v>
      </c>
      <c r="J47" s="145">
        <f t="shared" si="46"/>
        <v>0</v>
      </c>
      <c r="K47" s="145">
        <f t="shared" si="46"/>
        <v>0</v>
      </c>
      <c r="L47" s="162">
        <f t="shared" si="46"/>
        <v>0</v>
      </c>
      <c r="M47" s="158" t="s">
        <v>527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565</v>
      </c>
      <c r="B48" s="145">
        <v>72.0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7">$G48/100*B48</f>
        <v>0</v>
      </c>
      <c r="I48" s="145">
        <f t="shared" si="47"/>
        <v>0</v>
      </c>
      <c r="J48" s="145">
        <f t="shared" si="47"/>
        <v>0</v>
      </c>
      <c r="K48" s="145">
        <f t="shared" si="47"/>
        <v>0</v>
      </c>
      <c r="L48" s="162">
        <f t="shared" si="47"/>
        <v>0</v>
      </c>
      <c r="M48" s="158" t="s">
        <v>524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566</v>
      </c>
      <c r="B49" s="145">
        <v>509.0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8">$G49/100*B49</f>
        <v>0</v>
      </c>
      <c r="I49" s="145">
        <f t="shared" si="48"/>
        <v>0</v>
      </c>
      <c r="J49" s="145">
        <f t="shared" si="48"/>
        <v>0</v>
      </c>
      <c r="K49" s="145">
        <f t="shared" si="48"/>
        <v>0</v>
      </c>
      <c r="L49" s="162">
        <f t="shared" si="48"/>
        <v>0</v>
      </c>
      <c r="M49" s="158" t="s">
        <v>538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567</v>
      </c>
      <c r="B50" s="145">
        <v>13.0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49">$G50/100*B50</f>
        <v>0</v>
      </c>
      <c r="I50" s="145">
        <f t="shared" si="49"/>
        <v>0</v>
      </c>
      <c r="J50" s="145">
        <f t="shared" si="49"/>
        <v>0</v>
      </c>
      <c r="K50" s="145">
        <f t="shared" si="49"/>
        <v>0</v>
      </c>
      <c r="L50" s="162">
        <f t="shared" si="49"/>
        <v>0</v>
      </c>
      <c r="M50" s="158" t="s">
        <v>524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568</v>
      </c>
      <c r="B51" s="145">
        <v>31.0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0">$G51/100*B51</f>
        <v>0</v>
      </c>
      <c r="I51" s="145">
        <f t="shared" si="50"/>
        <v>0</v>
      </c>
      <c r="J51" s="145">
        <f t="shared" si="50"/>
        <v>0</v>
      </c>
      <c r="K51" s="145">
        <f t="shared" si="50"/>
        <v>0</v>
      </c>
      <c r="L51" s="162">
        <f t="shared" si="50"/>
        <v>0</v>
      </c>
      <c r="M51" s="158" t="s">
        <v>524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569</v>
      </c>
      <c r="B52" s="145">
        <v>27.0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1">$G52/100*B52</f>
        <v>0</v>
      </c>
      <c r="I52" s="145">
        <f t="shared" si="51"/>
        <v>0</v>
      </c>
      <c r="J52" s="145">
        <f t="shared" si="51"/>
        <v>0</v>
      </c>
      <c r="K52" s="145">
        <f t="shared" si="51"/>
        <v>0</v>
      </c>
      <c r="L52" s="162">
        <f t="shared" si="51"/>
        <v>0</v>
      </c>
      <c r="M52" s="158" t="s">
        <v>524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570</v>
      </c>
      <c r="B53" s="145">
        <v>25.0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2">$G53/100*B53</f>
        <v>0</v>
      </c>
      <c r="I53" s="145">
        <f t="shared" si="52"/>
        <v>0</v>
      </c>
      <c r="J53" s="145">
        <f t="shared" si="52"/>
        <v>0</v>
      </c>
      <c r="K53" s="145">
        <f t="shared" si="52"/>
        <v>0</v>
      </c>
      <c r="L53" s="162">
        <f t="shared" si="52"/>
        <v>0</v>
      </c>
      <c r="M53" s="158" t="s">
        <v>524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571</v>
      </c>
      <c r="B54" s="145">
        <v>884.0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3">$G54/100*B54</f>
        <v>0</v>
      </c>
      <c r="I54" s="145">
        <f t="shared" si="53"/>
        <v>0</v>
      </c>
      <c r="J54" s="145">
        <f t="shared" si="53"/>
        <v>0</v>
      </c>
      <c r="K54" s="145">
        <f t="shared" si="53"/>
        <v>0</v>
      </c>
      <c r="L54" s="162">
        <f t="shared" si="53"/>
        <v>0</v>
      </c>
      <c r="M54" s="158" t="s">
        <v>538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572</v>
      </c>
      <c r="B55" s="145">
        <v>34.0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4">$G55/100*B55</f>
        <v>0</v>
      </c>
      <c r="I55" s="145">
        <f t="shared" si="54"/>
        <v>0</v>
      </c>
      <c r="J55" s="145">
        <f t="shared" si="54"/>
        <v>0</v>
      </c>
      <c r="K55" s="145">
        <f t="shared" si="54"/>
        <v>0</v>
      </c>
      <c r="L55" s="162">
        <f t="shared" si="54"/>
        <v>0</v>
      </c>
      <c r="M55" s="158" t="s">
        <v>510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573</v>
      </c>
      <c r="B56" s="145">
        <v>222.0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5">$G56/100*B56</f>
        <v>0</v>
      </c>
      <c r="I56" s="145">
        <f t="shared" si="55"/>
        <v>0</v>
      </c>
      <c r="J56" s="145">
        <f t="shared" si="55"/>
        <v>0</v>
      </c>
      <c r="K56" s="145">
        <f t="shared" si="55"/>
        <v>0</v>
      </c>
      <c r="L56" s="162">
        <f t="shared" si="55"/>
        <v>0</v>
      </c>
      <c r="M56" s="158" t="s">
        <v>516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574</v>
      </c>
      <c r="B57" s="145">
        <v>127.0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6">$G57/100*B57</f>
        <v>0</v>
      </c>
      <c r="I57" s="145">
        <f t="shared" si="56"/>
        <v>0</v>
      </c>
      <c r="J57" s="145">
        <f t="shared" si="56"/>
        <v>0</v>
      </c>
      <c r="K57" s="145">
        <f t="shared" si="56"/>
        <v>0</v>
      </c>
      <c r="L57" s="162">
        <f t="shared" si="56"/>
        <v>0</v>
      </c>
      <c r="M57" s="158" t="s">
        <v>545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575</v>
      </c>
      <c r="B58" s="145">
        <v>41.0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7">$G58/100*B58</f>
        <v>0</v>
      </c>
      <c r="I58" s="145">
        <f t="shared" si="57"/>
        <v>0</v>
      </c>
      <c r="J58" s="145">
        <f t="shared" si="57"/>
        <v>0</v>
      </c>
      <c r="K58" s="145">
        <f t="shared" si="57"/>
        <v>0</v>
      </c>
      <c r="L58" s="162">
        <f t="shared" si="57"/>
        <v>0</v>
      </c>
      <c r="M58" s="158" t="s">
        <v>524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576</v>
      </c>
      <c r="B59" s="145">
        <v>28.0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8">$G59/100*B59</f>
        <v>0</v>
      </c>
      <c r="I59" s="145">
        <f t="shared" si="58"/>
        <v>0</v>
      </c>
      <c r="J59" s="145">
        <f t="shared" si="58"/>
        <v>0</v>
      </c>
      <c r="K59" s="145">
        <f t="shared" si="58"/>
        <v>0</v>
      </c>
      <c r="L59" s="162">
        <f t="shared" si="58"/>
        <v>0</v>
      </c>
      <c r="M59" s="158" t="s">
        <v>510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577</v>
      </c>
      <c r="B60" s="145">
        <v>553.0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59">$G60/100*B60</f>
        <v>0</v>
      </c>
      <c r="I60" s="145">
        <f t="shared" si="59"/>
        <v>0</v>
      </c>
      <c r="J60" s="145">
        <f t="shared" si="59"/>
        <v>0</v>
      </c>
      <c r="K60" s="145">
        <f t="shared" si="59"/>
        <v>0</v>
      </c>
      <c r="L60" s="162">
        <f t="shared" si="59"/>
        <v>0</v>
      </c>
      <c r="M60" s="158" t="s">
        <v>512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578</v>
      </c>
      <c r="B61" s="145">
        <v>263.0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0">$G61/100*B61</f>
        <v>0</v>
      </c>
      <c r="I61" s="145">
        <f t="shared" si="60"/>
        <v>0</v>
      </c>
      <c r="J61" s="145">
        <f t="shared" si="60"/>
        <v>0</v>
      </c>
      <c r="K61" s="145">
        <f t="shared" si="60"/>
        <v>0</v>
      </c>
      <c r="L61" s="162">
        <f t="shared" si="60"/>
        <v>0</v>
      </c>
      <c r="M61" s="158" t="s">
        <v>533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579</v>
      </c>
      <c r="B62" s="145">
        <v>95.0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1">$G62/100*B62</f>
        <v>0</v>
      </c>
      <c r="I62" s="145">
        <f t="shared" si="61"/>
        <v>0</v>
      </c>
      <c r="J62" s="145">
        <f t="shared" si="61"/>
        <v>0</v>
      </c>
      <c r="K62" s="145">
        <f t="shared" si="61"/>
        <v>0</v>
      </c>
      <c r="L62" s="162">
        <f t="shared" si="61"/>
        <v>0</v>
      </c>
      <c r="M62" s="158" t="s">
        <v>545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580</v>
      </c>
      <c r="B63" s="145">
        <v>97.0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2">$G63/100*B63</f>
        <v>0</v>
      </c>
      <c r="I63" s="145">
        <f t="shared" si="62"/>
        <v>0</v>
      </c>
      <c r="J63" s="145">
        <f t="shared" si="62"/>
        <v>0</v>
      </c>
      <c r="K63" s="145">
        <f t="shared" si="62"/>
        <v>0</v>
      </c>
      <c r="L63" s="162">
        <f t="shared" si="62"/>
        <v>0</v>
      </c>
      <c r="M63" s="158" t="s">
        <v>581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582</v>
      </c>
      <c r="B64" s="145">
        <v>25.0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3">$G64/100*B64</f>
        <v>0</v>
      </c>
      <c r="I64" s="145">
        <f t="shared" si="63"/>
        <v>0</v>
      </c>
      <c r="J64" s="145">
        <f t="shared" si="63"/>
        <v>0</v>
      </c>
      <c r="K64" s="145">
        <f t="shared" si="63"/>
        <v>0</v>
      </c>
      <c r="L64" s="162">
        <f t="shared" si="63"/>
        <v>0</v>
      </c>
      <c r="M64" s="158" t="s">
        <v>524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583</v>
      </c>
      <c r="B65" s="145">
        <v>42.0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4">$G65/100*B65</f>
        <v>0</v>
      </c>
      <c r="I65" s="145">
        <f t="shared" si="64"/>
        <v>0</v>
      </c>
      <c r="J65" s="145">
        <f t="shared" si="64"/>
        <v>0</v>
      </c>
      <c r="K65" s="145">
        <f t="shared" si="64"/>
        <v>0</v>
      </c>
      <c r="L65" s="162">
        <f t="shared" si="64"/>
        <v>0</v>
      </c>
      <c r="M65" s="158" t="s">
        <v>524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584</v>
      </c>
      <c r="B66" s="145">
        <v>16.0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5">$G66/100*B66</f>
        <v>0</v>
      </c>
      <c r="I66" s="145">
        <f t="shared" si="65"/>
        <v>0</v>
      </c>
      <c r="J66" s="145">
        <f t="shared" si="65"/>
        <v>0</v>
      </c>
      <c r="K66" s="145">
        <f t="shared" si="65"/>
        <v>0</v>
      </c>
      <c r="L66" s="162">
        <f t="shared" si="65"/>
        <v>0</v>
      </c>
      <c r="M66" s="158" t="s">
        <v>524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585</v>
      </c>
      <c r="B67" s="145">
        <v>403.0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6">$G67/100*B67</f>
        <v>0</v>
      </c>
      <c r="I67" s="145">
        <f t="shared" si="66"/>
        <v>0</v>
      </c>
      <c r="J67" s="145">
        <f t="shared" si="66"/>
        <v>0</v>
      </c>
      <c r="K67" s="145">
        <f t="shared" si="66"/>
        <v>0</v>
      </c>
      <c r="L67" s="162">
        <f t="shared" si="66"/>
        <v>0</v>
      </c>
      <c r="M67" s="158" t="s">
        <v>586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587</v>
      </c>
      <c r="B68" s="145">
        <v>96.0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7">$G68/100*B68</f>
        <v>0</v>
      </c>
      <c r="I68" s="145">
        <f t="shared" si="67"/>
        <v>0</v>
      </c>
      <c r="J68" s="145">
        <f t="shared" si="67"/>
        <v>0</v>
      </c>
      <c r="K68" s="145">
        <f t="shared" si="67"/>
        <v>0</v>
      </c>
      <c r="L68" s="162">
        <f t="shared" si="67"/>
        <v>0</v>
      </c>
      <c r="M68" s="158" t="s">
        <v>586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588</v>
      </c>
      <c r="B69" s="145">
        <v>264.0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8">$G69/100*B69</f>
        <v>0</v>
      </c>
      <c r="I69" s="145">
        <f t="shared" si="68"/>
        <v>0</v>
      </c>
      <c r="J69" s="145">
        <f t="shared" si="68"/>
        <v>0</v>
      </c>
      <c r="K69" s="145">
        <f t="shared" si="68"/>
        <v>0</v>
      </c>
      <c r="L69" s="162">
        <f t="shared" si="68"/>
        <v>0</v>
      </c>
      <c r="M69" s="158" t="s">
        <v>586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589</v>
      </c>
      <c r="B70" s="145">
        <v>300.0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69">$G70/100*B70</f>
        <v>0</v>
      </c>
      <c r="I70" s="145">
        <f t="shared" si="69"/>
        <v>0</v>
      </c>
      <c r="J70" s="145">
        <f t="shared" si="69"/>
        <v>0</v>
      </c>
      <c r="K70" s="145">
        <f t="shared" si="69"/>
        <v>0</v>
      </c>
      <c r="L70" s="162">
        <f t="shared" si="69"/>
        <v>0</v>
      </c>
      <c r="M70" s="158" t="s">
        <v>586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590</v>
      </c>
      <c r="B71" s="145">
        <v>326.0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0">$G71/100*B71</f>
        <v>0</v>
      </c>
      <c r="I71" s="145">
        <f t="shared" si="70"/>
        <v>0</v>
      </c>
      <c r="J71" s="145">
        <f t="shared" si="70"/>
        <v>0</v>
      </c>
      <c r="K71" s="145">
        <f t="shared" si="70"/>
        <v>0</v>
      </c>
      <c r="L71" s="162">
        <f t="shared" si="70"/>
        <v>0</v>
      </c>
      <c r="M71" s="158" t="s">
        <v>586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591</v>
      </c>
      <c r="B72" s="145">
        <v>380.0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1">$G72/100*B72</f>
        <v>0</v>
      </c>
      <c r="I72" s="145">
        <f t="shared" si="71"/>
        <v>0</v>
      </c>
      <c r="J72" s="145">
        <f t="shared" si="71"/>
        <v>0</v>
      </c>
      <c r="K72" s="145">
        <f t="shared" si="71"/>
        <v>0</v>
      </c>
      <c r="L72" s="162">
        <f t="shared" si="71"/>
        <v>0</v>
      </c>
      <c r="M72" s="158" t="s">
        <v>586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592</v>
      </c>
      <c r="B73" s="145">
        <v>32.0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2">$G73/100*B73</f>
        <v>0</v>
      </c>
      <c r="I73" s="145">
        <f t="shared" si="72"/>
        <v>0</v>
      </c>
      <c r="J73" s="145">
        <f t="shared" si="72"/>
        <v>0</v>
      </c>
      <c r="K73" s="145">
        <f t="shared" si="72"/>
        <v>0</v>
      </c>
      <c r="L73" s="162">
        <f t="shared" si="72"/>
        <v>0</v>
      </c>
      <c r="M73" s="158" t="s">
        <v>510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593</v>
      </c>
      <c r="B74" s="145">
        <v>374.0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3">$G74/100*B74</f>
        <v>0</v>
      </c>
      <c r="I74" s="145">
        <f t="shared" si="73"/>
        <v>0</v>
      </c>
      <c r="J74" s="145">
        <f t="shared" si="73"/>
        <v>0</v>
      </c>
      <c r="K74" s="145">
        <f t="shared" si="73"/>
        <v>0</v>
      </c>
      <c r="L74" s="162">
        <f t="shared" si="73"/>
        <v>0</v>
      </c>
      <c r="M74" s="158" t="s">
        <v>512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594</v>
      </c>
      <c r="B75" s="145">
        <v>196.0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4">$G75/100*B75</f>
        <v>0</v>
      </c>
      <c r="I75" s="145">
        <f t="shared" si="74"/>
        <v>0</v>
      </c>
      <c r="J75" s="145">
        <f t="shared" si="74"/>
        <v>0</v>
      </c>
      <c r="K75" s="145">
        <f t="shared" si="74"/>
        <v>0</v>
      </c>
      <c r="L75" s="162">
        <f t="shared" si="74"/>
        <v>0</v>
      </c>
      <c r="M75" s="158" t="s">
        <v>512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595</v>
      </c>
      <c r="B76" s="145">
        <v>490.0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5">$G76/100*B76</f>
        <v>0</v>
      </c>
      <c r="I76" s="145">
        <f t="shared" si="75"/>
        <v>0</v>
      </c>
      <c r="J76" s="145">
        <f t="shared" si="75"/>
        <v>0</v>
      </c>
      <c r="K76" s="145">
        <f t="shared" si="75"/>
        <v>0</v>
      </c>
      <c r="L76" s="162">
        <f t="shared" si="75"/>
        <v>0</v>
      </c>
      <c r="M76" s="158" t="s">
        <v>596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597</v>
      </c>
      <c r="B77" s="145">
        <v>215.0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6">$G77/100*B77</f>
        <v>0</v>
      </c>
      <c r="I77" s="145">
        <f t="shared" si="76"/>
        <v>0</v>
      </c>
      <c r="J77" s="145">
        <f t="shared" si="76"/>
        <v>0</v>
      </c>
      <c r="K77" s="145">
        <f t="shared" si="76"/>
        <v>0</v>
      </c>
      <c r="L77" s="162">
        <f t="shared" si="76"/>
        <v>0</v>
      </c>
      <c r="M77" s="158" t="s">
        <v>598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599</v>
      </c>
      <c r="B78" s="145">
        <v>364.0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7">$G78/100*B78</f>
        <v>0</v>
      </c>
      <c r="I78" s="145">
        <f t="shared" si="77"/>
        <v>0</v>
      </c>
      <c r="J78" s="145">
        <f t="shared" si="77"/>
        <v>0</v>
      </c>
      <c r="K78" s="145">
        <f t="shared" si="77"/>
        <v>0</v>
      </c>
      <c r="L78" s="162">
        <f t="shared" si="77"/>
        <v>0</v>
      </c>
      <c r="M78" s="158" t="s">
        <v>518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600</v>
      </c>
      <c r="B79" s="145">
        <v>387.0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8">$G79/100*B79</f>
        <v>0</v>
      </c>
      <c r="I79" s="145">
        <f t="shared" si="78"/>
        <v>0</v>
      </c>
      <c r="J79" s="145">
        <f t="shared" si="78"/>
        <v>0</v>
      </c>
      <c r="K79" s="145">
        <f t="shared" si="78"/>
        <v>0</v>
      </c>
      <c r="L79" s="162">
        <f t="shared" si="78"/>
        <v>0</v>
      </c>
      <c r="M79" s="158" t="s">
        <v>518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601</v>
      </c>
      <c r="B80" s="145">
        <v>598.0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79">$G80/100*B80</f>
        <v>0</v>
      </c>
      <c r="I80" s="145">
        <f t="shared" si="79"/>
        <v>0</v>
      </c>
      <c r="J80" s="145">
        <f t="shared" si="79"/>
        <v>0</v>
      </c>
      <c r="K80" s="145">
        <f t="shared" si="79"/>
        <v>0</v>
      </c>
      <c r="L80" s="162">
        <f t="shared" si="79"/>
        <v>0</v>
      </c>
      <c r="M80" s="158" t="s">
        <v>516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602</v>
      </c>
      <c r="B81" s="145">
        <v>86.0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0">$G81/100*B81</f>
        <v>0</v>
      </c>
      <c r="I81" s="145">
        <f t="shared" si="80"/>
        <v>0</v>
      </c>
      <c r="J81" s="145">
        <f t="shared" si="80"/>
        <v>0</v>
      </c>
      <c r="K81" s="145">
        <f t="shared" si="80"/>
        <v>0</v>
      </c>
      <c r="L81" s="162">
        <f t="shared" si="80"/>
        <v>0</v>
      </c>
      <c r="M81" s="158" t="s">
        <v>508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603</v>
      </c>
      <c r="B82" s="145">
        <v>77.0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1">$G82/100*B82</f>
        <v>0</v>
      </c>
      <c r="I82" s="145">
        <f t="shared" si="81"/>
        <v>0</v>
      </c>
      <c r="J82" s="145">
        <f t="shared" si="81"/>
        <v>0</v>
      </c>
      <c r="K82" s="145">
        <f t="shared" si="81"/>
        <v>0</v>
      </c>
      <c r="L82" s="162">
        <f t="shared" si="81"/>
        <v>0</v>
      </c>
      <c r="M82" s="158" t="s">
        <v>586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604</v>
      </c>
      <c r="B83" s="145">
        <v>354.0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2">$G83/100*B83</f>
        <v>0</v>
      </c>
      <c r="I83" s="145">
        <f t="shared" si="82"/>
        <v>0</v>
      </c>
      <c r="J83" s="145">
        <f t="shared" si="82"/>
        <v>0</v>
      </c>
      <c r="K83" s="145">
        <f t="shared" si="82"/>
        <v>0</v>
      </c>
      <c r="L83" s="162">
        <f t="shared" si="82"/>
        <v>0</v>
      </c>
      <c r="M83" s="158" t="s">
        <v>512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605</v>
      </c>
      <c r="B84" s="145">
        <v>862.0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3">$G84/100*B84</f>
        <v>0</v>
      </c>
      <c r="I84" s="145">
        <f t="shared" si="83"/>
        <v>0</v>
      </c>
      <c r="J84" s="145">
        <f t="shared" si="83"/>
        <v>0</v>
      </c>
      <c r="K84" s="145">
        <f t="shared" si="83"/>
        <v>0</v>
      </c>
      <c r="L84" s="162">
        <f t="shared" si="83"/>
        <v>0</v>
      </c>
      <c r="M84" s="158" t="s">
        <v>538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606</v>
      </c>
      <c r="B85" s="145">
        <v>82.0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4">$G85/100*B85</f>
        <v>0</v>
      </c>
      <c r="I85" s="145">
        <f t="shared" si="84"/>
        <v>0</v>
      </c>
      <c r="J85" s="145">
        <f t="shared" si="84"/>
        <v>0</v>
      </c>
      <c r="K85" s="145">
        <f t="shared" si="84"/>
        <v>0</v>
      </c>
      <c r="L85" s="162">
        <f t="shared" si="84"/>
        <v>0</v>
      </c>
      <c r="M85" s="158" t="s">
        <v>545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607</v>
      </c>
      <c r="B86" s="145">
        <v>0.0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5">$G86/100*B86</f>
        <v>0</v>
      </c>
      <c r="I86" s="145">
        <f t="shared" si="85"/>
        <v>0</v>
      </c>
      <c r="J86" s="145">
        <f t="shared" si="85"/>
        <v>0</v>
      </c>
      <c r="K86" s="145">
        <f t="shared" si="85"/>
        <v>0</v>
      </c>
      <c r="L86" s="162">
        <f t="shared" si="85"/>
        <v>0</v>
      </c>
      <c r="M86" s="158" t="s">
        <v>520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608</v>
      </c>
      <c r="B87" s="145">
        <v>1.0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6">$G87/100*B87</f>
        <v>0</v>
      </c>
      <c r="I87" s="145">
        <f t="shared" si="86"/>
        <v>0</v>
      </c>
      <c r="J87" s="145">
        <f t="shared" si="86"/>
        <v>0</v>
      </c>
      <c r="K87" s="145">
        <f t="shared" si="86"/>
        <v>0</v>
      </c>
      <c r="L87" s="162">
        <f t="shared" si="86"/>
        <v>0</v>
      </c>
      <c r="M87" s="158" t="s">
        <v>520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609</v>
      </c>
      <c r="B88" s="145">
        <v>0.0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7">$G88/100*B88</f>
        <v>0</v>
      </c>
      <c r="I88" s="145">
        <f t="shared" si="87"/>
        <v>0</v>
      </c>
      <c r="J88" s="145">
        <f t="shared" si="87"/>
        <v>0</v>
      </c>
      <c r="K88" s="145">
        <f t="shared" si="87"/>
        <v>0</v>
      </c>
      <c r="L88" s="162">
        <f t="shared" si="87"/>
        <v>0</v>
      </c>
      <c r="M88" s="158" t="s">
        <v>520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610</v>
      </c>
      <c r="B89" s="145">
        <v>360.0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8">$G89/100*B89</f>
        <v>0</v>
      </c>
      <c r="I89" s="145">
        <f t="shared" si="88"/>
        <v>0</v>
      </c>
      <c r="J89" s="145">
        <f t="shared" si="88"/>
        <v>0</v>
      </c>
      <c r="K89" s="145">
        <f t="shared" si="88"/>
        <v>0</v>
      </c>
      <c r="L89" s="162">
        <f t="shared" si="88"/>
        <v>0</v>
      </c>
      <c r="M89" s="158" t="s">
        <v>520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611</v>
      </c>
      <c r="B90" s="145">
        <v>41.0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89">$G90/100*B90</f>
        <v>0</v>
      </c>
      <c r="I90" s="145">
        <f t="shared" si="89"/>
        <v>0</v>
      </c>
      <c r="J90" s="145">
        <f t="shared" si="89"/>
        <v>0</v>
      </c>
      <c r="K90" s="145">
        <f t="shared" si="89"/>
        <v>0</v>
      </c>
      <c r="L90" s="162">
        <f t="shared" si="89"/>
        <v>0</v>
      </c>
      <c r="M90" s="158" t="s">
        <v>520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612</v>
      </c>
      <c r="B91" s="145">
        <v>30.0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0">$G91/100*B91</f>
        <v>0</v>
      </c>
      <c r="I91" s="145">
        <f t="shared" si="90"/>
        <v>0</v>
      </c>
      <c r="J91" s="145">
        <f t="shared" si="90"/>
        <v>0</v>
      </c>
      <c r="K91" s="145">
        <f t="shared" si="90"/>
        <v>0</v>
      </c>
      <c r="L91" s="162">
        <f t="shared" si="90"/>
        <v>0</v>
      </c>
      <c r="M91" s="158" t="s">
        <v>524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613</v>
      </c>
      <c r="B92" s="145">
        <v>365.0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1">$G92/100*B92</f>
        <v>0</v>
      </c>
      <c r="I92" s="145">
        <f t="shared" si="91"/>
        <v>0</v>
      </c>
      <c r="J92" s="145">
        <f t="shared" si="91"/>
        <v>0</v>
      </c>
      <c r="K92" s="145">
        <f t="shared" si="91"/>
        <v>0</v>
      </c>
      <c r="L92" s="162">
        <f t="shared" si="91"/>
        <v>0</v>
      </c>
      <c r="M92" s="158" t="s">
        <v>527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614</v>
      </c>
      <c r="B93" s="145">
        <v>884.0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2">$G93/100*B93</f>
        <v>0</v>
      </c>
      <c r="I93" s="145">
        <f t="shared" si="92"/>
        <v>0</v>
      </c>
      <c r="J93" s="145">
        <f t="shared" si="92"/>
        <v>0</v>
      </c>
      <c r="K93" s="145">
        <f t="shared" si="92"/>
        <v>0</v>
      </c>
      <c r="L93" s="162">
        <f t="shared" si="92"/>
        <v>0</v>
      </c>
      <c r="M93" s="158" t="s">
        <v>538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615</v>
      </c>
      <c r="B94" s="145">
        <v>362.0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3">$G94/100*B94</f>
        <v>0</v>
      </c>
      <c r="I94" s="145">
        <f t="shared" si="93"/>
        <v>0</v>
      </c>
      <c r="J94" s="145">
        <f t="shared" si="93"/>
        <v>0</v>
      </c>
      <c r="K94" s="145">
        <f t="shared" si="93"/>
        <v>0</v>
      </c>
      <c r="L94" s="162">
        <f t="shared" si="93"/>
        <v>0</v>
      </c>
      <c r="M94" s="158" t="s">
        <v>527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616</v>
      </c>
      <c r="B95" s="145">
        <v>381.0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4">$G95/100*B95</f>
        <v>0</v>
      </c>
      <c r="I95" s="145">
        <f t="shared" si="94"/>
        <v>0</v>
      </c>
      <c r="J95" s="145">
        <f t="shared" si="94"/>
        <v>0</v>
      </c>
      <c r="K95" s="145">
        <f t="shared" si="94"/>
        <v>0</v>
      </c>
      <c r="L95" s="162">
        <f t="shared" si="94"/>
        <v>0</v>
      </c>
      <c r="M95" s="158" t="s">
        <v>533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617</v>
      </c>
      <c r="B96" s="145">
        <v>376.0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5">$G96/100*B96</f>
        <v>0</v>
      </c>
      <c r="I96" s="145">
        <f t="shared" si="95"/>
        <v>0</v>
      </c>
      <c r="J96" s="145">
        <f t="shared" si="95"/>
        <v>0</v>
      </c>
      <c r="K96" s="145">
        <f t="shared" si="95"/>
        <v>0</v>
      </c>
      <c r="L96" s="162">
        <f t="shared" si="95"/>
        <v>0</v>
      </c>
      <c r="M96" s="158" t="s">
        <v>527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618</v>
      </c>
      <c r="B97" s="145">
        <v>46.0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6">$G97/100*B97</f>
        <v>0</v>
      </c>
      <c r="I97" s="145">
        <f t="shared" si="96"/>
        <v>0</v>
      </c>
      <c r="J97" s="145">
        <f t="shared" si="96"/>
        <v>0</v>
      </c>
      <c r="K97" s="145">
        <f t="shared" si="96"/>
        <v>0</v>
      </c>
      <c r="L97" s="162">
        <f t="shared" si="96"/>
        <v>0</v>
      </c>
      <c r="M97" s="158" t="s">
        <v>510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619</v>
      </c>
      <c r="B98" s="145">
        <v>195.0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7">$G98/100*B98</f>
        <v>0</v>
      </c>
      <c r="I98" s="145">
        <f t="shared" si="97"/>
        <v>0</v>
      </c>
      <c r="J98" s="145">
        <f t="shared" si="97"/>
        <v>0</v>
      </c>
      <c r="K98" s="145">
        <f t="shared" si="97"/>
        <v>0</v>
      </c>
      <c r="L98" s="162">
        <f t="shared" si="97"/>
        <v>0</v>
      </c>
      <c r="M98" s="158" t="s">
        <v>586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620</v>
      </c>
      <c r="B99" s="145">
        <v>138.0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8">$G99/100*B99</f>
        <v>0</v>
      </c>
      <c r="I99" s="145">
        <f t="shared" si="98"/>
        <v>0</v>
      </c>
      <c r="J99" s="145">
        <f t="shared" si="98"/>
        <v>0</v>
      </c>
      <c r="K99" s="145">
        <f t="shared" si="98"/>
        <v>0</v>
      </c>
      <c r="L99" s="162">
        <f t="shared" si="98"/>
        <v>0</v>
      </c>
      <c r="M99" s="158" t="s">
        <v>586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621</v>
      </c>
      <c r="B100" s="145">
        <v>257.0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99">$G100/100*B100</f>
        <v>0</v>
      </c>
      <c r="I100" s="145">
        <f t="shared" si="99"/>
        <v>0</v>
      </c>
      <c r="J100" s="145">
        <f t="shared" si="99"/>
        <v>0</v>
      </c>
      <c r="K100" s="145">
        <f t="shared" si="99"/>
        <v>0</v>
      </c>
      <c r="L100" s="162">
        <f t="shared" si="99"/>
        <v>0</v>
      </c>
      <c r="M100" s="158" t="s">
        <v>586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622</v>
      </c>
      <c r="B101" s="145">
        <v>15.0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0">$G101/100*B101</f>
        <v>0</v>
      </c>
      <c r="I101" s="145">
        <f t="shared" si="100"/>
        <v>0</v>
      </c>
      <c r="J101" s="145">
        <f t="shared" si="100"/>
        <v>0</v>
      </c>
      <c r="K101" s="145">
        <f t="shared" si="100"/>
        <v>0</v>
      </c>
      <c r="L101" s="162">
        <f t="shared" si="100"/>
        <v>0</v>
      </c>
      <c r="M101" s="158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623</v>
      </c>
      <c r="B102" s="145">
        <v>56.0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1">$G102/100*B102</f>
        <v>0</v>
      </c>
      <c r="I102" s="145">
        <f t="shared" si="101"/>
        <v>0</v>
      </c>
      <c r="J102" s="145">
        <f t="shared" si="101"/>
        <v>0</v>
      </c>
      <c r="K102" s="145">
        <f t="shared" si="101"/>
        <v>0</v>
      </c>
      <c r="L102" s="162">
        <f t="shared" si="101"/>
        <v>0</v>
      </c>
      <c r="M102" s="158" t="s">
        <v>510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624</v>
      </c>
      <c r="B103" s="145">
        <v>0.0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2">$G103/100*B103</f>
        <v>0</v>
      </c>
      <c r="I103" s="145">
        <f t="shared" si="102"/>
        <v>0</v>
      </c>
      <c r="J103" s="145">
        <f t="shared" si="102"/>
        <v>0</v>
      </c>
      <c r="K103" s="145">
        <f t="shared" si="102"/>
        <v>0</v>
      </c>
      <c r="L103" s="162">
        <f t="shared" si="102"/>
        <v>0</v>
      </c>
      <c r="M103" s="158" t="s">
        <v>581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625</v>
      </c>
      <c r="B104" s="145">
        <v>25.0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3">$G104/100*B104</f>
        <v>0</v>
      </c>
      <c r="I104" s="145">
        <f t="shared" si="103"/>
        <v>0</v>
      </c>
      <c r="J104" s="145">
        <f t="shared" si="103"/>
        <v>0</v>
      </c>
      <c r="K104" s="145">
        <f t="shared" si="103"/>
        <v>0</v>
      </c>
      <c r="L104" s="162">
        <f t="shared" si="103"/>
        <v>0</v>
      </c>
      <c r="M104" s="158" t="s">
        <v>524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626</v>
      </c>
      <c r="B105" s="145">
        <v>18.0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4">$G105/100*B105</f>
        <v>0</v>
      </c>
      <c r="I105" s="145">
        <f t="shared" si="104"/>
        <v>0</v>
      </c>
      <c r="J105" s="145">
        <f t="shared" si="104"/>
        <v>0</v>
      </c>
      <c r="K105" s="145">
        <f t="shared" si="104"/>
        <v>0</v>
      </c>
      <c r="L105" s="162">
        <f t="shared" si="104"/>
        <v>0</v>
      </c>
      <c r="M105" s="158" t="s">
        <v>524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627</v>
      </c>
      <c r="B106" s="145">
        <v>45.0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5">$G106/100*B106</f>
        <v>0</v>
      </c>
      <c r="I106" s="145">
        <f t="shared" si="105"/>
        <v>0</v>
      </c>
      <c r="J106" s="145">
        <f t="shared" si="105"/>
        <v>0</v>
      </c>
      <c r="K106" s="145">
        <f t="shared" si="105"/>
        <v>0</v>
      </c>
      <c r="L106" s="162">
        <f t="shared" si="105"/>
        <v>0</v>
      </c>
      <c r="M106" s="158" t="s">
        <v>524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628</v>
      </c>
      <c r="B107" s="145">
        <v>277.0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6">$G107/100*B107</f>
        <v>0</v>
      </c>
      <c r="I107" s="145">
        <f t="shared" si="106"/>
        <v>0</v>
      </c>
      <c r="J107" s="145">
        <f t="shared" si="106"/>
        <v>0</v>
      </c>
      <c r="K107" s="145">
        <f t="shared" si="106"/>
        <v>0</v>
      </c>
      <c r="L107" s="162">
        <f t="shared" si="106"/>
        <v>0</v>
      </c>
      <c r="M107" s="158" t="s">
        <v>510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629</v>
      </c>
      <c r="B108" s="145">
        <v>43.0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7">$G108/100*B108</f>
        <v>0</v>
      </c>
      <c r="I108" s="145">
        <f t="shared" si="107"/>
        <v>0</v>
      </c>
      <c r="J108" s="145">
        <f t="shared" si="107"/>
        <v>0</v>
      </c>
      <c r="K108" s="145">
        <f t="shared" si="107"/>
        <v>0</v>
      </c>
      <c r="L108" s="162">
        <f t="shared" si="107"/>
        <v>0</v>
      </c>
      <c r="M108" s="158" t="s">
        <v>524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630</v>
      </c>
      <c r="B109" s="145">
        <v>211.0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8">$G109/100*B109</f>
        <v>0</v>
      </c>
      <c r="I109" s="145">
        <f t="shared" si="108"/>
        <v>0</v>
      </c>
      <c r="J109" s="145">
        <f t="shared" si="108"/>
        <v>0</v>
      </c>
      <c r="K109" s="145">
        <f t="shared" si="108"/>
        <v>0</v>
      </c>
      <c r="L109" s="162">
        <f t="shared" si="108"/>
        <v>0</v>
      </c>
      <c r="M109" s="158" t="s">
        <v>598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631</v>
      </c>
      <c r="B110" s="145">
        <v>0.0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09">$G110/100*B110</f>
        <v>0</v>
      </c>
      <c r="I110" s="145">
        <f t="shared" si="109"/>
        <v>0</v>
      </c>
      <c r="J110" s="145">
        <f t="shared" si="109"/>
        <v>0</v>
      </c>
      <c r="K110" s="145">
        <f t="shared" si="109"/>
        <v>0</v>
      </c>
      <c r="L110" s="162">
        <f t="shared" si="109"/>
        <v>0</v>
      </c>
      <c r="M110" s="158" t="s">
        <v>514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632</v>
      </c>
      <c r="B111" s="145">
        <v>184.0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0">$G111/100*B111</f>
        <v>0</v>
      </c>
      <c r="I111" s="145">
        <f t="shared" si="110"/>
        <v>0</v>
      </c>
      <c r="J111" s="145">
        <f t="shared" si="110"/>
        <v>0</v>
      </c>
      <c r="K111" s="145">
        <f t="shared" si="110"/>
        <v>0</v>
      </c>
      <c r="L111" s="162">
        <f t="shared" si="110"/>
        <v>0</v>
      </c>
      <c r="M111" s="158" t="s">
        <v>545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633</v>
      </c>
      <c r="B112" s="145">
        <v>24.0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1">$G112/100*B112</f>
        <v>0</v>
      </c>
      <c r="I112" s="145">
        <f t="shared" si="111"/>
        <v>0</v>
      </c>
      <c r="J112" s="145">
        <f t="shared" si="111"/>
        <v>0</v>
      </c>
      <c r="K112" s="145">
        <f t="shared" si="111"/>
        <v>0</v>
      </c>
      <c r="L112" s="162">
        <f t="shared" si="111"/>
        <v>0</v>
      </c>
      <c r="M112" s="158" t="s">
        <v>524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634</v>
      </c>
      <c r="B113" s="145">
        <v>52.0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2">$G113/100*B113</f>
        <v>0</v>
      </c>
      <c r="I113" s="145">
        <f t="shared" si="112"/>
        <v>0</v>
      </c>
      <c r="J113" s="145">
        <f t="shared" si="112"/>
        <v>0</v>
      </c>
      <c r="K113" s="145">
        <f t="shared" si="112"/>
        <v>0</v>
      </c>
      <c r="L113" s="162">
        <f t="shared" si="112"/>
        <v>0</v>
      </c>
      <c r="M113" s="158" t="s">
        <v>598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635</v>
      </c>
      <c r="B114" s="145">
        <v>143.0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3">$G114/100*B114</f>
        <v>0</v>
      </c>
      <c r="I114" s="145">
        <f t="shared" si="113"/>
        <v>0</v>
      </c>
      <c r="J114" s="145">
        <f t="shared" si="113"/>
        <v>0</v>
      </c>
      <c r="K114" s="145">
        <f t="shared" si="113"/>
        <v>0</v>
      </c>
      <c r="L114" s="162">
        <f t="shared" si="113"/>
        <v>0</v>
      </c>
      <c r="M114" s="158" t="s">
        <v>598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636</v>
      </c>
      <c r="B115" s="145">
        <v>322.0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4">$G115/100*B115</f>
        <v>0</v>
      </c>
      <c r="I115" s="145">
        <f t="shared" si="114"/>
        <v>0</v>
      </c>
      <c r="J115" s="145">
        <f t="shared" si="114"/>
        <v>0</v>
      </c>
      <c r="K115" s="145">
        <f t="shared" si="114"/>
        <v>0</v>
      </c>
      <c r="L115" s="162">
        <f t="shared" si="114"/>
        <v>0</v>
      </c>
      <c r="M115" s="158" t="s">
        <v>598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637</v>
      </c>
      <c r="B116" s="145">
        <v>0.0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5">$G116/100*B116</f>
        <v>0</v>
      </c>
      <c r="I116" s="145">
        <f t="shared" si="115"/>
        <v>0</v>
      </c>
      <c r="J116" s="145">
        <f t="shared" si="115"/>
        <v>0</v>
      </c>
      <c r="K116" s="145">
        <f t="shared" si="115"/>
        <v>0</v>
      </c>
      <c r="L116" s="162">
        <f t="shared" si="115"/>
        <v>0</v>
      </c>
      <c r="M116" s="158" t="s">
        <v>510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638</v>
      </c>
      <c r="B117" s="145">
        <v>17.0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6">$G117/100*B117</f>
        <v>0</v>
      </c>
      <c r="I117" s="145">
        <f t="shared" si="116"/>
        <v>0</v>
      </c>
      <c r="J117" s="145">
        <f t="shared" si="116"/>
        <v>0</v>
      </c>
      <c r="K117" s="145">
        <f t="shared" si="116"/>
        <v>0</v>
      </c>
      <c r="L117" s="162">
        <f t="shared" si="116"/>
        <v>0</v>
      </c>
      <c r="M117" s="158" t="s">
        <v>524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639</v>
      </c>
      <c r="B118" s="145">
        <v>333.0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7">$G118/100*B118</f>
        <v>0</v>
      </c>
      <c r="I118" s="145">
        <f t="shared" si="117"/>
        <v>0</v>
      </c>
      <c r="J118" s="145">
        <f t="shared" si="117"/>
        <v>0</v>
      </c>
      <c r="K118" s="145">
        <f t="shared" si="117"/>
        <v>0</v>
      </c>
      <c r="L118" s="162">
        <f t="shared" si="117"/>
        <v>0</v>
      </c>
      <c r="M118" s="158" t="s">
        <v>518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640</v>
      </c>
      <c r="B119" s="145">
        <v>31.0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8">$G119/100*B119</f>
        <v>0</v>
      </c>
      <c r="I119" s="145">
        <f t="shared" si="118"/>
        <v>0</v>
      </c>
      <c r="J119" s="145">
        <f t="shared" si="118"/>
        <v>0</v>
      </c>
      <c r="K119" s="145">
        <f t="shared" si="118"/>
        <v>0</v>
      </c>
      <c r="L119" s="162">
        <f t="shared" si="118"/>
        <v>0</v>
      </c>
      <c r="M119" s="158" t="s">
        <v>524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641</v>
      </c>
      <c r="B120" s="145">
        <v>74.0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19">$G120/100*B120</f>
        <v>0</v>
      </c>
      <c r="I120" s="145">
        <f t="shared" si="119"/>
        <v>0</v>
      </c>
      <c r="J120" s="145">
        <f t="shared" si="119"/>
        <v>0</v>
      </c>
      <c r="K120" s="145">
        <f t="shared" si="119"/>
        <v>0</v>
      </c>
      <c r="L120" s="162">
        <f t="shared" si="119"/>
        <v>0</v>
      </c>
      <c r="M120" s="158" t="s">
        <v>510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642</v>
      </c>
      <c r="B121" s="145">
        <v>534.0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0">$G121/100*B121</f>
        <v>0</v>
      </c>
      <c r="I121" s="145">
        <f t="shared" si="120"/>
        <v>0</v>
      </c>
      <c r="J121" s="145">
        <f t="shared" si="120"/>
        <v>0</v>
      </c>
      <c r="K121" s="145">
        <f t="shared" si="120"/>
        <v>0</v>
      </c>
      <c r="L121" s="162">
        <f t="shared" si="120"/>
        <v>0</v>
      </c>
      <c r="M121" s="158" t="s">
        <v>596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643</v>
      </c>
      <c r="B122" s="145">
        <v>884.0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1">$G122/100*B122</f>
        <v>0</v>
      </c>
      <c r="I122" s="145">
        <f t="shared" si="121"/>
        <v>0</v>
      </c>
      <c r="J122" s="145">
        <f t="shared" si="121"/>
        <v>0</v>
      </c>
      <c r="K122" s="145">
        <f t="shared" si="121"/>
        <v>0</v>
      </c>
      <c r="L122" s="162">
        <f t="shared" si="121"/>
        <v>0</v>
      </c>
      <c r="M122" s="158" t="s">
        <v>538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644</v>
      </c>
      <c r="B123" s="145">
        <v>70.0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2">$G123/100*B123</f>
        <v>0</v>
      </c>
      <c r="I123" s="145">
        <f t="shared" si="122"/>
        <v>0</v>
      </c>
      <c r="J123" s="145">
        <f t="shared" si="122"/>
        <v>0</v>
      </c>
      <c r="K123" s="145">
        <f t="shared" si="122"/>
        <v>0</v>
      </c>
      <c r="L123" s="162">
        <f t="shared" si="122"/>
        <v>0</v>
      </c>
      <c r="M123" s="158" t="s">
        <v>545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645</v>
      </c>
      <c r="B124" s="145">
        <v>363.0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3">$G124/100*B124</f>
        <v>0</v>
      </c>
      <c r="I124" s="145">
        <f t="shared" si="123"/>
        <v>0</v>
      </c>
      <c r="J124" s="145">
        <f t="shared" si="123"/>
        <v>0</v>
      </c>
      <c r="K124" s="145">
        <f t="shared" si="123"/>
        <v>0</v>
      </c>
      <c r="L124" s="162">
        <f t="shared" si="123"/>
        <v>0</v>
      </c>
      <c r="M124" s="158" t="s">
        <v>527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646</v>
      </c>
      <c r="B125" s="145">
        <v>364.0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4">$G125/100*B125</f>
        <v>0</v>
      </c>
      <c r="I125" s="145">
        <f t="shared" si="124"/>
        <v>0</v>
      </c>
      <c r="J125" s="145">
        <f t="shared" si="124"/>
        <v>0</v>
      </c>
      <c r="K125" s="145">
        <f t="shared" si="124"/>
        <v>0</v>
      </c>
      <c r="L125" s="162">
        <f t="shared" si="124"/>
        <v>0</v>
      </c>
      <c r="M125" s="158" t="s">
        <v>527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647</v>
      </c>
      <c r="B126" s="145">
        <v>279.0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5">$G126/100*B126</f>
        <v>0</v>
      </c>
      <c r="I126" s="145">
        <f t="shared" si="125"/>
        <v>0</v>
      </c>
      <c r="J126" s="145">
        <f t="shared" si="125"/>
        <v>0</v>
      </c>
      <c r="K126" s="145">
        <f t="shared" si="125"/>
        <v>0</v>
      </c>
      <c r="L126" s="162">
        <f t="shared" si="125"/>
        <v>0</v>
      </c>
      <c r="M126" s="158" t="s">
        <v>516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648</v>
      </c>
      <c r="B127" s="145">
        <v>163.0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6">$G127/100*B127</f>
        <v>0</v>
      </c>
      <c r="I127" s="145">
        <f t="shared" si="126"/>
        <v>0</v>
      </c>
      <c r="J127" s="145">
        <f t="shared" si="126"/>
        <v>0</v>
      </c>
      <c r="K127" s="145">
        <f t="shared" si="126"/>
        <v>0</v>
      </c>
      <c r="L127" s="162">
        <f t="shared" si="126"/>
        <v>0</v>
      </c>
      <c r="M127" s="158" t="s">
        <v>527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649</v>
      </c>
      <c r="B128" s="145">
        <v>149.0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7">$G128/100*B128</f>
        <v>0</v>
      </c>
      <c r="I128" s="145">
        <f t="shared" si="127"/>
        <v>0</v>
      </c>
      <c r="J128" s="145">
        <f t="shared" si="127"/>
        <v>0</v>
      </c>
      <c r="K128" s="145">
        <f t="shared" si="127"/>
        <v>0</v>
      </c>
      <c r="L128" s="162">
        <f t="shared" si="127"/>
        <v>0</v>
      </c>
      <c r="M128" s="158" t="s">
        <v>524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650</v>
      </c>
      <c r="B129" s="145">
        <v>80.0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8">$G129/100*B129</f>
        <v>0</v>
      </c>
      <c r="I129" s="145">
        <f t="shared" si="128"/>
        <v>0</v>
      </c>
      <c r="J129" s="145">
        <f t="shared" si="128"/>
        <v>0</v>
      </c>
      <c r="K129" s="145">
        <f t="shared" si="128"/>
        <v>0</v>
      </c>
      <c r="L129" s="162">
        <f t="shared" si="128"/>
        <v>0</v>
      </c>
      <c r="M129" s="158" t="s">
        <v>524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651</v>
      </c>
      <c r="B130" s="145">
        <v>112.0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29">$G130/100*B130</f>
        <v>0</v>
      </c>
      <c r="I130" s="145">
        <f t="shared" si="129"/>
        <v>0</v>
      </c>
      <c r="J130" s="145">
        <f t="shared" si="129"/>
        <v>0</v>
      </c>
      <c r="K130" s="145">
        <f t="shared" si="129"/>
        <v>0</v>
      </c>
      <c r="L130" s="162">
        <f t="shared" si="129"/>
        <v>0</v>
      </c>
      <c r="M130" s="158" t="s">
        <v>510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652</v>
      </c>
      <c r="B131" s="145">
        <v>371.0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0">$G131/100*B131</f>
        <v>0</v>
      </c>
      <c r="I131" s="145">
        <f t="shared" si="130"/>
        <v>0</v>
      </c>
      <c r="J131" s="145">
        <f t="shared" si="130"/>
        <v>0</v>
      </c>
      <c r="K131" s="145">
        <f t="shared" si="130"/>
        <v>0</v>
      </c>
      <c r="L131" s="162">
        <f t="shared" si="130"/>
        <v>0</v>
      </c>
      <c r="M131" s="158" t="s">
        <v>598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653</v>
      </c>
      <c r="B132" s="145">
        <v>61.0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1">$G132/100*B132</f>
        <v>0</v>
      </c>
      <c r="I132" s="145">
        <f t="shared" si="131"/>
        <v>0</v>
      </c>
      <c r="J132" s="145">
        <f t="shared" si="131"/>
        <v>0</v>
      </c>
      <c r="K132" s="145">
        <f t="shared" si="131"/>
        <v>0</v>
      </c>
      <c r="L132" s="162">
        <f t="shared" si="131"/>
        <v>0</v>
      </c>
      <c r="M132" s="158" t="s">
        <v>510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654</v>
      </c>
      <c r="B133" s="145">
        <v>57.0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2">$G133/100*B133</f>
        <v>0</v>
      </c>
      <c r="I133" s="145">
        <f t="shared" si="132"/>
        <v>0</v>
      </c>
      <c r="J133" s="145">
        <f t="shared" si="132"/>
        <v>0</v>
      </c>
      <c r="K133" s="145">
        <f t="shared" si="132"/>
        <v>0</v>
      </c>
      <c r="L133" s="162">
        <f t="shared" si="132"/>
        <v>0</v>
      </c>
      <c r="M133" s="158" t="s">
        <v>510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655</v>
      </c>
      <c r="B134" s="145">
        <v>93.0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3">$G134/100*B134</f>
        <v>0</v>
      </c>
      <c r="I134" s="145">
        <f t="shared" si="133"/>
        <v>0</v>
      </c>
      <c r="J134" s="145">
        <f t="shared" si="133"/>
        <v>0</v>
      </c>
      <c r="K134" s="145">
        <f t="shared" si="133"/>
        <v>0</v>
      </c>
      <c r="L134" s="162">
        <f t="shared" si="133"/>
        <v>0</v>
      </c>
      <c r="M134" s="158" t="s">
        <v>524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656</v>
      </c>
      <c r="B135" s="145">
        <v>32.0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4">$G135/100*B135</f>
        <v>0</v>
      </c>
      <c r="I135" s="145">
        <f t="shared" si="134"/>
        <v>0</v>
      </c>
      <c r="J135" s="145">
        <f t="shared" si="134"/>
        <v>0</v>
      </c>
      <c r="K135" s="145">
        <f t="shared" si="134"/>
        <v>0</v>
      </c>
      <c r="L135" s="162">
        <f t="shared" si="134"/>
        <v>0</v>
      </c>
      <c r="M135" s="158" t="s">
        <v>510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657</v>
      </c>
      <c r="B136" s="145">
        <v>31.0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5">$G136/100*B136</f>
        <v>0</v>
      </c>
      <c r="I136" s="145">
        <f t="shared" si="135"/>
        <v>0</v>
      </c>
      <c r="J136" s="145">
        <f t="shared" si="135"/>
        <v>0</v>
      </c>
      <c r="K136" s="145">
        <f t="shared" si="135"/>
        <v>0</v>
      </c>
      <c r="L136" s="162">
        <f t="shared" si="135"/>
        <v>0</v>
      </c>
      <c r="M136" s="158" t="s">
        <v>524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658</v>
      </c>
      <c r="B137" s="145">
        <v>68.0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6">$G137/100*B137</f>
        <v>0</v>
      </c>
      <c r="I137" s="145">
        <f t="shared" si="136"/>
        <v>0</v>
      </c>
      <c r="J137" s="145">
        <f t="shared" si="136"/>
        <v>0</v>
      </c>
      <c r="K137" s="145">
        <f t="shared" si="136"/>
        <v>0</v>
      </c>
      <c r="L137" s="162">
        <f t="shared" si="136"/>
        <v>0</v>
      </c>
      <c r="M137" s="158" t="s">
        <v>510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659</v>
      </c>
      <c r="B138" s="145">
        <v>74.0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7">$G138/100*B138</f>
        <v>0</v>
      </c>
      <c r="I138" s="145">
        <f t="shared" si="137"/>
        <v>0</v>
      </c>
      <c r="J138" s="145">
        <f t="shared" si="137"/>
        <v>0</v>
      </c>
      <c r="K138" s="145">
        <f t="shared" si="137"/>
        <v>0</v>
      </c>
      <c r="L138" s="162">
        <f t="shared" si="137"/>
        <v>0</v>
      </c>
      <c r="M138" s="158" t="s">
        <v>545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660</v>
      </c>
      <c r="B139" s="145">
        <v>91.0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8">$G139/100*B139</f>
        <v>0</v>
      </c>
      <c r="I139" s="145">
        <f t="shared" si="138"/>
        <v>0</v>
      </c>
      <c r="J139" s="145">
        <f t="shared" si="138"/>
        <v>0</v>
      </c>
      <c r="K139" s="145">
        <f t="shared" si="138"/>
        <v>0</v>
      </c>
      <c r="L139" s="162">
        <f t="shared" si="138"/>
        <v>0</v>
      </c>
      <c r="M139" s="158" t="s">
        <v>545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661</v>
      </c>
      <c r="B140" s="145">
        <v>380.0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39">$G140/100*B140</f>
        <v>0</v>
      </c>
      <c r="I140" s="145">
        <f t="shared" si="139"/>
        <v>0</v>
      </c>
      <c r="J140" s="145">
        <f t="shared" si="139"/>
        <v>0</v>
      </c>
      <c r="K140" s="145">
        <f t="shared" si="139"/>
        <v>0</v>
      </c>
      <c r="L140" s="162">
        <f t="shared" si="139"/>
        <v>0</v>
      </c>
      <c r="M140" s="158" t="s">
        <v>527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662</v>
      </c>
      <c r="B141" s="145">
        <v>628.0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0">$G141/100*B141</f>
        <v>0</v>
      </c>
      <c r="I141" s="145">
        <f t="shared" si="140"/>
        <v>0</v>
      </c>
      <c r="J141" s="145">
        <f t="shared" si="140"/>
        <v>0</v>
      </c>
      <c r="K141" s="145">
        <f t="shared" si="140"/>
        <v>0</v>
      </c>
      <c r="L141" s="162">
        <f t="shared" si="140"/>
        <v>0</v>
      </c>
      <c r="M141" s="158" t="s">
        <v>512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663</v>
      </c>
      <c r="B142" s="145">
        <v>158.0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1">$G142/100*B142</f>
        <v>0</v>
      </c>
      <c r="I142" s="145">
        <f t="shared" si="141"/>
        <v>0</v>
      </c>
      <c r="J142" s="145">
        <f t="shared" si="141"/>
        <v>0</v>
      </c>
      <c r="K142" s="145">
        <f t="shared" si="141"/>
        <v>0</v>
      </c>
      <c r="L142" s="162">
        <f t="shared" si="141"/>
        <v>0</v>
      </c>
      <c r="M142" s="158" t="s">
        <v>545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664</v>
      </c>
      <c r="B143" s="145">
        <v>139.0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2">$G143/100*B143</f>
        <v>0</v>
      </c>
      <c r="I143" s="145">
        <f t="shared" si="142"/>
        <v>0</v>
      </c>
      <c r="J143" s="145">
        <f t="shared" si="142"/>
        <v>0</v>
      </c>
      <c r="K143" s="145">
        <f t="shared" si="142"/>
        <v>0</v>
      </c>
      <c r="L143" s="162">
        <f t="shared" si="142"/>
        <v>0</v>
      </c>
      <c r="M143" s="158" t="s">
        <v>514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665</v>
      </c>
      <c r="B144" s="145">
        <v>304.0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3">$G144/100*B144</f>
        <v>0</v>
      </c>
      <c r="I144" s="145">
        <f t="shared" si="143"/>
        <v>0</v>
      </c>
      <c r="J144" s="145">
        <f t="shared" si="143"/>
        <v>0</v>
      </c>
      <c r="K144" s="145">
        <f t="shared" si="143"/>
        <v>0</v>
      </c>
      <c r="L144" s="162">
        <f t="shared" si="143"/>
        <v>0</v>
      </c>
      <c r="M144" s="158" t="s">
        <v>516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666</v>
      </c>
      <c r="B145" s="145">
        <v>36.0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4">$G145/100*B145</f>
        <v>0</v>
      </c>
      <c r="I145" s="145">
        <f t="shared" si="144"/>
        <v>0</v>
      </c>
      <c r="J145" s="145">
        <f t="shared" si="144"/>
        <v>0</v>
      </c>
      <c r="K145" s="145">
        <f t="shared" si="144"/>
        <v>0</v>
      </c>
      <c r="L145" s="162">
        <f t="shared" si="144"/>
        <v>0</v>
      </c>
      <c r="M145" s="158" t="s">
        <v>510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667</v>
      </c>
      <c r="B146" s="145">
        <v>37.0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5">$G146/100*B146</f>
        <v>0</v>
      </c>
      <c r="I146" s="145">
        <f t="shared" si="145"/>
        <v>0</v>
      </c>
      <c r="J146" s="145">
        <f t="shared" si="145"/>
        <v>0</v>
      </c>
      <c r="K146" s="145">
        <f t="shared" si="145"/>
        <v>0</v>
      </c>
      <c r="L146" s="162">
        <f t="shared" si="145"/>
        <v>0</v>
      </c>
      <c r="M146" s="158" t="s">
        <v>524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668</v>
      </c>
      <c r="B147" s="145">
        <v>177.0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6">$G147/100*B147</f>
        <v>0</v>
      </c>
      <c r="I147" s="145">
        <f t="shared" si="146"/>
        <v>0</v>
      </c>
      <c r="J147" s="145">
        <f t="shared" si="146"/>
        <v>0</v>
      </c>
      <c r="K147" s="145">
        <f t="shared" si="146"/>
        <v>0</v>
      </c>
      <c r="L147" s="162">
        <f t="shared" si="146"/>
        <v>0</v>
      </c>
      <c r="M147" s="158" t="s">
        <v>518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669</v>
      </c>
      <c r="B148" s="145">
        <v>207.0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7">$G148/100*B148</f>
        <v>0</v>
      </c>
      <c r="I148" s="145">
        <f t="shared" si="147"/>
        <v>0</v>
      </c>
      <c r="J148" s="145">
        <f t="shared" si="147"/>
        <v>0</v>
      </c>
      <c r="K148" s="145">
        <f t="shared" si="147"/>
        <v>0</v>
      </c>
      <c r="L148" s="162">
        <f t="shared" si="147"/>
        <v>0</v>
      </c>
      <c r="M148" s="158" t="s">
        <v>586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670</v>
      </c>
      <c r="B149" s="145">
        <v>327.0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8">$G149/100*B149</f>
        <v>0</v>
      </c>
      <c r="I149" s="145">
        <f t="shared" si="148"/>
        <v>0</v>
      </c>
      <c r="J149" s="145">
        <f t="shared" si="148"/>
        <v>0</v>
      </c>
      <c r="K149" s="145">
        <f t="shared" si="148"/>
        <v>0</v>
      </c>
      <c r="L149" s="162">
        <f t="shared" si="148"/>
        <v>0</v>
      </c>
      <c r="M149" s="158" t="s">
        <v>545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671</v>
      </c>
      <c r="B150" s="145">
        <v>49.0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49">$G150/100*B150</f>
        <v>0</v>
      </c>
      <c r="I150" s="145">
        <f t="shared" si="149"/>
        <v>0</v>
      </c>
      <c r="J150" s="145">
        <f t="shared" si="149"/>
        <v>0</v>
      </c>
      <c r="K150" s="145">
        <f t="shared" si="149"/>
        <v>0</v>
      </c>
      <c r="L150" s="162">
        <f t="shared" si="149"/>
        <v>0</v>
      </c>
      <c r="M150" s="158" t="s">
        <v>514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672</v>
      </c>
      <c r="B151" s="145">
        <v>0.0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0">$G151/100*B151</f>
        <v>0</v>
      </c>
      <c r="I151" s="145">
        <f t="shared" si="150"/>
        <v>0</v>
      </c>
      <c r="J151" s="145">
        <f t="shared" si="150"/>
        <v>0</v>
      </c>
      <c r="K151" s="145">
        <f t="shared" si="150"/>
        <v>0</v>
      </c>
      <c r="L151" s="162">
        <f t="shared" si="150"/>
        <v>0</v>
      </c>
      <c r="M151" s="158" t="s">
        <v>524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673</v>
      </c>
      <c r="B152" s="145">
        <v>121.0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1">$G152/100*B152</f>
        <v>0</v>
      </c>
      <c r="I152" s="145">
        <f t="shared" si="151"/>
        <v>0</v>
      </c>
      <c r="J152" s="145">
        <f t="shared" si="151"/>
        <v>0</v>
      </c>
      <c r="K152" s="145">
        <f t="shared" si="151"/>
        <v>0</v>
      </c>
      <c r="L152" s="162">
        <f t="shared" si="151"/>
        <v>0</v>
      </c>
      <c r="M152" s="158" t="s">
        <v>533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674</v>
      </c>
      <c r="B153" s="145">
        <v>46.0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2">$G153/100*B153</f>
        <v>0</v>
      </c>
      <c r="I153" s="145">
        <f t="shared" si="152"/>
        <v>0</v>
      </c>
      <c r="J153" s="145">
        <f t="shared" si="152"/>
        <v>0</v>
      </c>
      <c r="K153" s="145">
        <f t="shared" si="152"/>
        <v>0</v>
      </c>
      <c r="L153" s="162">
        <f t="shared" si="152"/>
        <v>0</v>
      </c>
      <c r="M153" s="158" t="s">
        <v>520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675</v>
      </c>
      <c r="B154" s="145">
        <v>48.0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3">$G154/100*B154</f>
        <v>0</v>
      </c>
      <c r="I154" s="145">
        <f t="shared" si="153"/>
        <v>0</v>
      </c>
      <c r="J154" s="145">
        <f t="shared" si="153"/>
        <v>0</v>
      </c>
      <c r="K154" s="145">
        <f t="shared" si="153"/>
        <v>0</v>
      </c>
      <c r="L154" s="162">
        <f t="shared" si="153"/>
        <v>0</v>
      </c>
      <c r="M154" s="158" t="s">
        <v>520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676</v>
      </c>
      <c r="B155" s="145">
        <v>40.0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4">$G155/100*B155</f>
        <v>0</v>
      </c>
      <c r="I155" s="145">
        <f t="shared" si="154"/>
        <v>0</v>
      </c>
      <c r="J155" s="145">
        <f t="shared" si="154"/>
        <v>0</v>
      </c>
      <c r="K155" s="145">
        <f t="shared" si="154"/>
        <v>0</v>
      </c>
      <c r="L155" s="162">
        <f t="shared" si="154"/>
        <v>0</v>
      </c>
      <c r="M155" s="158" t="s">
        <v>520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677</v>
      </c>
      <c r="B156" s="145">
        <v>18.0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5">$G156/100*B156</f>
        <v>0</v>
      </c>
      <c r="I156" s="145">
        <f t="shared" si="155"/>
        <v>0</v>
      </c>
      <c r="J156" s="145">
        <f t="shared" si="155"/>
        <v>0</v>
      </c>
      <c r="K156" s="145">
        <f t="shared" si="155"/>
        <v>0</v>
      </c>
      <c r="L156" s="162">
        <f t="shared" si="155"/>
        <v>0</v>
      </c>
      <c r="M156" s="158" t="s">
        <v>520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678</v>
      </c>
      <c r="B157" s="145">
        <v>46.0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6">$G157/100*B157</f>
        <v>0</v>
      </c>
      <c r="I157" s="145">
        <f t="shared" si="156"/>
        <v>0</v>
      </c>
      <c r="J157" s="145">
        <f t="shared" si="156"/>
        <v>0</v>
      </c>
      <c r="K157" s="145">
        <f t="shared" si="156"/>
        <v>0</v>
      </c>
      <c r="L157" s="162">
        <f t="shared" si="156"/>
        <v>0</v>
      </c>
      <c r="M157" s="158" t="s">
        <v>520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679</v>
      </c>
      <c r="B158" s="145">
        <v>60.0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7">$G158/100*B158</f>
        <v>0</v>
      </c>
      <c r="I158" s="145">
        <f t="shared" si="157"/>
        <v>0</v>
      </c>
      <c r="J158" s="145">
        <f t="shared" si="157"/>
        <v>0</v>
      </c>
      <c r="K158" s="145">
        <f t="shared" si="157"/>
        <v>0</v>
      </c>
      <c r="L158" s="162">
        <f t="shared" si="157"/>
        <v>0</v>
      </c>
      <c r="M158" s="158" t="s">
        <v>520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680</v>
      </c>
      <c r="B159" s="145">
        <v>39.0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8">$G159/100*B159</f>
        <v>0</v>
      </c>
      <c r="I159" s="145">
        <f t="shared" si="158"/>
        <v>0</v>
      </c>
      <c r="J159" s="145">
        <f t="shared" si="158"/>
        <v>0</v>
      </c>
      <c r="K159" s="145">
        <f t="shared" si="158"/>
        <v>0</v>
      </c>
      <c r="L159" s="162">
        <f t="shared" si="158"/>
        <v>0</v>
      </c>
      <c r="M159" s="158" t="s">
        <v>520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681</v>
      </c>
      <c r="B160" s="145">
        <v>22.0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59">$G160/100*B160</f>
        <v>0</v>
      </c>
      <c r="I160" s="145">
        <f t="shared" si="159"/>
        <v>0</v>
      </c>
      <c r="J160" s="145">
        <f t="shared" si="159"/>
        <v>0</v>
      </c>
      <c r="K160" s="145">
        <f t="shared" si="159"/>
        <v>0</v>
      </c>
      <c r="L160" s="162">
        <f t="shared" si="159"/>
        <v>0</v>
      </c>
      <c r="M160" s="158" t="s">
        <v>520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682</v>
      </c>
      <c r="B161" s="145">
        <v>45.0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0">$G161/100*B161</f>
        <v>0</v>
      </c>
      <c r="I161" s="145">
        <f t="shared" si="160"/>
        <v>0</v>
      </c>
      <c r="J161" s="145">
        <f t="shared" si="160"/>
        <v>0</v>
      </c>
      <c r="K161" s="145">
        <f t="shared" si="160"/>
        <v>0</v>
      </c>
      <c r="L161" s="162">
        <f t="shared" si="160"/>
        <v>0</v>
      </c>
      <c r="M161" s="158" t="s">
        <v>520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683</v>
      </c>
      <c r="B162" s="145">
        <v>51.0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1">$G162/100*B162</f>
        <v>0</v>
      </c>
      <c r="I162" s="145">
        <f t="shared" si="161"/>
        <v>0</v>
      </c>
      <c r="J162" s="145">
        <f t="shared" si="161"/>
        <v>0</v>
      </c>
      <c r="K162" s="145">
        <f t="shared" si="161"/>
        <v>0</v>
      </c>
      <c r="L162" s="162">
        <f t="shared" si="161"/>
        <v>0</v>
      </c>
      <c r="M162" s="158" t="s">
        <v>520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684</v>
      </c>
      <c r="B163" s="145">
        <v>44.0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2">$G163/100*B163</f>
        <v>0</v>
      </c>
      <c r="I163" s="145">
        <f t="shared" si="162"/>
        <v>0</v>
      </c>
      <c r="J163" s="145">
        <f t="shared" si="162"/>
        <v>0</v>
      </c>
      <c r="K163" s="145">
        <f t="shared" si="162"/>
        <v>0</v>
      </c>
      <c r="L163" s="162">
        <f t="shared" si="162"/>
        <v>0</v>
      </c>
      <c r="M163" s="158" t="s">
        <v>520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685</v>
      </c>
      <c r="B164" s="145">
        <v>50.0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3">$G164/100*B164</f>
        <v>0</v>
      </c>
      <c r="I164" s="145">
        <f t="shared" si="163"/>
        <v>0</v>
      </c>
      <c r="J164" s="145">
        <f t="shared" si="163"/>
        <v>0</v>
      </c>
      <c r="K164" s="145">
        <f t="shared" si="163"/>
        <v>0</v>
      </c>
      <c r="L164" s="162">
        <f t="shared" si="163"/>
        <v>0</v>
      </c>
      <c r="M164" s="158" t="s">
        <v>520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686</v>
      </c>
      <c r="B165" s="145">
        <v>54.0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4">$G165/100*B165</f>
        <v>0</v>
      </c>
      <c r="I165" s="145">
        <f t="shared" si="164"/>
        <v>0</v>
      </c>
      <c r="J165" s="145">
        <f t="shared" si="164"/>
        <v>0</v>
      </c>
      <c r="K165" s="145">
        <f t="shared" si="164"/>
        <v>0</v>
      </c>
      <c r="L165" s="162">
        <f t="shared" si="164"/>
        <v>0</v>
      </c>
      <c r="M165" s="158" t="s">
        <v>520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687</v>
      </c>
      <c r="B166" s="145">
        <v>71.0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5">$G166/100*B166</f>
        <v>0</v>
      </c>
      <c r="I166" s="145">
        <f t="shared" si="165"/>
        <v>0</v>
      </c>
      <c r="J166" s="145">
        <f t="shared" si="165"/>
        <v>0</v>
      </c>
      <c r="K166" s="145">
        <f t="shared" si="165"/>
        <v>0</v>
      </c>
      <c r="L166" s="162">
        <f t="shared" si="165"/>
        <v>0</v>
      </c>
      <c r="M166" s="158" t="s">
        <v>520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688</v>
      </c>
      <c r="B167" s="145">
        <v>50.0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6">$G167/100*B167</f>
        <v>0</v>
      </c>
      <c r="I167" s="145">
        <f t="shared" si="166"/>
        <v>0</v>
      </c>
      <c r="J167" s="145">
        <f t="shared" si="166"/>
        <v>0</v>
      </c>
      <c r="K167" s="145">
        <f t="shared" si="166"/>
        <v>0</v>
      </c>
      <c r="L167" s="162">
        <f t="shared" si="166"/>
        <v>0</v>
      </c>
      <c r="M167" s="158" t="s">
        <v>524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689</v>
      </c>
      <c r="B168" s="145">
        <v>281.0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7">$G168/100*B168</f>
        <v>0</v>
      </c>
      <c r="I168" s="145">
        <f t="shared" si="167"/>
        <v>0</v>
      </c>
      <c r="J168" s="145">
        <f t="shared" si="167"/>
        <v>0</v>
      </c>
      <c r="K168" s="145">
        <f t="shared" si="167"/>
        <v>0</v>
      </c>
      <c r="L168" s="162">
        <f t="shared" si="167"/>
        <v>0</v>
      </c>
      <c r="M168" s="158" t="s">
        <v>524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690</v>
      </c>
      <c r="B169" s="145">
        <v>337.0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8">$G169/100*B169</f>
        <v>0</v>
      </c>
      <c r="I169" s="145">
        <f t="shared" si="168"/>
        <v>0</v>
      </c>
      <c r="J169" s="145">
        <f t="shared" si="168"/>
        <v>0</v>
      </c>
      <c r="K169" s="145">
        <f t="shared" si="168"/>
        <v>0</v>
      </c>
      <c r="L169" s="162">
        <f t="shared" si="168"/>
        <v>0</v>
      </c>
      <c r="M169" s="158" t="s">
        <v>527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691</v>
      </c>
      <c r="B170" s="145">
        <v>43.0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69">$G170/100*B170</f>
        <v>0</v>
      </c>
      <c r="I170" s="145">
        <f t="shared" si="169"/>
        <v>0</v>
      </c>
      <c r="J170" s="145">
        <f t="shared" si="169"/>
        <v>0</v>
      </c>
      <c r="K170" s="145">
        <f t="shared" si="169"/>
        <v>0</v>
      </c>
      <c r="L170" s="162">
        <f t="shared" si="169"/>
        <v>0</v>
      </c>
      <c r="M170" s="158" t="s">
        <v>514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692</v>
      </c>
      <c r="B171" s="145">
        <v>333.0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0">$G171/100*B171</f>
        <v>0</v>
      </c>
      <c r="I171" s="145">
        <f t="shared" si="170"/>
        <v>0</v>
      </c>
      <c r="J171" s="145">
        <f t="shared" si="170"/>
        <v>0</v>
      </c>
      <c r="K171" s="145">
        <f t="shared" si="170"/>
        <v>0</v>
      </c>
      <c r="L171" s="162">
        <f t="shared" si="170"/>
        <v>0</v>
      </c>
      <c r="M171" s="158" t="s">
        <v>518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693</v>
      </c>
      <c r="B172" s="145">
        <v>437.0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1">$G172/100*B172</f>
        <v>0</v>
      </c>
      <c r="I172" s="145">
        <f t="shared" si="171"/>
        <v>0</v>
      </c>
      <c r="J172" s="145">
        <f t="shared" si="171"/>
        <v>0</v>
      </c>
      <c r="K172" s="145">
        <f t="shared" si="171"/>
        <v>0</v>
      </c>
      <c r="L172" s="162">
        <f t="shared" si="171"/>
        <v>0</v>
      </c>
      <c r="M172" s="158" t="s">
        <v>518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694</v>
      </c>
      <c r="B173" s="145">
        <v>60.0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2">$G173/100*B173</f>
        <v>0</v>
      </c>
      <c r="I173" s="145">
        <f t="shared" si="172"/>
        <v>0</v>
      </c>
      <c r="J173" s="145">
        <f t="shared" si="172"/>
        <v>0</v>
      </c>
      <c r="K173" s="145">
        <f t="shared" si="172"/>
        <v>0</v>
      </c>
      <c r="L173" s="162">
        <f t="shared" si="172"/>
        <v>0</v>
      </c>
      <c r="M173" s="158" t="s">
        <v>510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695</v>
      </c>
      <c r="B174" s="145">
        <v>27.0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3">$G174/100*B174</f>
        <v>0</v>
      </c>
      <c r="I174" s="145">
        <f t="shared" si="173"/>
        <v>0</v>
      </c>
      <c r="J174" s="145">
        <f t="shared" si="173"/>
        <v>0</v>
      </c>
      <c r="K174" s="145">
        <f t="shared" si="173"/>
        <v>0</v>
      </c>
      <c r="L174" s="162">
        <f t="shared" si="173"/>
        <v>0</v>
      </c>
      <c r="M174" s="158" t="s">
        <v>524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696</v>
      </c>
      <c r="B175" s="145">
        <v>295.0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4">$G175/100*B175</f>
        <v>0</v>
      </c>
      <c r="I175" s="145">
        <f t="shared" si="174"/>
        <v>0</v>
      </c>
      <c r="J175" s="145">
        <f t="shared" si="174"/>
        <v>0</v>
      </c>
      <c r="K175" s="145">
        <f t="shared" si="174"/>
        <v>0</v>
      </c>
      <c r="L175" s="162">
        <f t="shared" si="174"/>
        <v>0</v>
      </c>
      <c r="M175" s="158" t="s">
        <v>527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697</v>
      </c>
      <c r="B176" s="145">
        <v>140.0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5">$G176/100*B176</f>
        <v>0</v>
      </c>
      <c r="I176" s="145">
        <f t="shared" si="175"/>
        <v>0</v>
      </c>
      <c r="J176" s="145">
        <f t="shared" si="175"/>
        <v>0</v>
      </c>
      <c r="K176" s="145">
        <f t="shared" si="175"/>
        <v>0</v>
      </c>
      <c r="L176" s="162">
        <f t="shared" si="175"/>
        <v>0</v>
      </c>
      <c r="M176" s="158" t="s">
        <v>514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698</v>
      </c>
      <c r="B177" s="145">
        <v>71.0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6">$G177/100*B177</f>
        <v>0</v>
      </c>
      <c r="I177" s="145">
        <f t="shared" si="176"/>
        <v>0</v>
      </c>
      <c r="J177" s="145">
        <f t="shared" si="176"/>
        <v>0</v>
      </c>
      <c r="K177" s="145">
        <f t="shared" si="176"/>
        <v>0</v>
      </c>
      <c r="L177" s="162">
        <f t="shared" si="176"/>
        <v>0</v>
      </c>
      <c r="M177" s="158" t="s">
        <v>510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699</v>
      </c>
      <c r="B178" s="145">
        <v>0.0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7">$G178/100*B178</f>
        <v>0</v>
      </c>
      <c r="I178" s="145">
        <f t="shared" si="177"/>
        <v>0</v>
      </c>
      <c r="J178" s="145">
        <f t="shared" si="177"/>
        <v>0</v>
      </c>
      <c r="K178" s="145">
        <f t="shared" si="177"/>
        <v>0</v>
      </c>
      <c r="L178" s="162">
        <f t="shared" si="177"/>
        <v>0</v>
      </c>
      <c r="M178" s="158" t="s">
        <v>533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700</v>
      </c>
      <c r="B179" s="145">
        <v>336.0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8">$G179/100*B179</f>
        <v>0</v>
      </c>
      <c r="I179" s="145">
        <f t="shared" si="178"/>
        <v>0</v>
      </c>
      <c r="J179" s="145">
        <f t="shared" si="178"/>
        <v>0</v>
      </c>
      <c r="K179" s="145">
        <f t="shared" si="178"/>
        <v>0</v>
      </c>
      <c r="L179" s="162">
        <f t="shared" si="178"/>
        <v>0</v>
      </c>
      <c r="M179" s="158" t="s">
        <v>533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701</v>
      </c>
      <c r="B180" s="145">
        <v>665.0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79">$G180/100*B180</f>
        <v>0</v>
      </c>
      <c r="I180" s="145">
        <f t="shared" si="179"/>
        <v>0</v>
      </c>
      <c r="J180" s="145">
        <f t="shared" si="179"/>
        <v>0</v>
      </c>
      <c r="K180" s="145">
        <f t="shared" si="179"/>
        <v>0</v>
      </c>
      <c r="L180" s="162">
        <f t="shared" si="179"/>
        <v>0</v>
      </c>
      <c r="M180" s="158" t="s">
        <v>547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702</v>
      </c>
      <c r="B181" s="145">
        <v>902.0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0">$G181/100*B181</f>
        <v>0</v>
      </c>
      <c r="I181" s="145">
        <f t="shared" si="180"/>
        <v>0</v>
      </c>
      <c r="J181" s="145">
        <f t="shared" si="180"/>
        <v>0</v>
      </c>
      <c r="K181" s="145">
        <f t="shared" si="180"/>
        <v>0</v>
      </c>
      <c r="L181" s="162">
        <f t="shared" si="180"/>
        <v>0</v>
      </c>
      <c r="M181" s="158" t="s">
        <v>538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703</v>
      </c>
      <c r="B182" s="145">
        <v>61.0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1">$G182/100*B182</f>
        <v>0</v>
      </c>
      <c r="I182" s="145">
        <f t="shared" si="181"/>
        <v>0</v>
      </c>
      <c r="J182" s="145">
        <f t="shared" si="181"/>
        <v>0</v>
      </c>
      <c r="K182" s="145">
        <f t="shared" si="181"/>
        <v>0</v>
      </c>
      <c r="L182" s="162">
        <f t="shared" si="181"/>
        <v>0</v>
      </c>
      <c r="M182" s="158" t="s">
        <v>524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704</v>
      </c>
      <c r="B183" s="145">
        <v>29.0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2">$G183/100*B183</f>
        <v>0</v>
      </c>
      <c r="I183" s="145">
        <f t="shared" si="182"/>
        <v>0</v>
      </c>
      <c r="J183" s="145">
        <f t="shared" si="182"/>
        <v>0</v>
      </c>
      <c r="K183" s="145">
        <f t="shared" si="182"/>
        <v>0</v>
      </c>
      <c r="L183" s="162">
        <f t="shared" si="182"/>
        <v>0</v>
      </c>
      <c r="M183" s="158" t="s">
        <v>510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705</v>
      </c>
      <c r="B184" s="145">
        <v>106.0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3">$G184/100*B184</f>
        <v>0</v>
      </c>
      <c r="I184" s="145">
        <f t="shared" si="183"/>
        <v>0</v>
      </c>
      <c r="J184" s="145">
        <f t="shared" si="183"/>
        <v>0</v>
      </c>
      <c r="K184" s="145">
        <f t="shared" si="183"/>
        <v>0</v>
      </c>
      <c r="L184" s="162">
        <f t="shared" si="183"/>
        <v>0</v>
      </c>
      <c r="M184" s="158" t="s">
        <v>524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706</v>
      </c>
      <c r="B185" s="145">
        <v>353.0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4">$G185/100*B185</f>
        <v>0</v>
      </c>
      <c r="I185" s="145">
        <f t="shared" si="184"/>
        <v>0</v>
      </c>
      <c r="J185" s="145">
        <f t="shared" si="184"/>
        <v>0</v>
      </c>
      <c r="K185" s="145">
        <f t="shared" si="184"/>
        <v>0</v>
      </c>
      <c r="L185" s="162">
        <f t="shared" si="184"/>
        <v>0</v>
      </c>
      <c r="M185" s="158" t="s">
        <v>518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707</v>
      </c>
      <c r="B186" s="145">
        <v>345.0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5">$G186/100*B186</f>
        <v>0</v>
      </c>
      <c r="I186" s="145">
        <f t="shared" si="185"/>
        <v>0</v>
      </c>
      <c r="J186" s="145">
        <f t="shared" si="185"/>
        <v>0</v>
      </c>
      <c r="K186" s="145">
        <f t="shared" si="185"/>
        <v>0</v>
      </c>
      <c r="L186" s="162">
        <f t="shared" si="185"/>
        <v>0</v>
      </c>
      <c r="M186" s="158" t="s">
        <v>518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708</v>
      </c>
      <c r="B187" s="145">
        <v>13.0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6">$G187/100*B187</f>
        <v>0</v>
      </c>
      <c r="I187" s="145">
        <f t="shared" si="186"/>
        <v>0</v>
      </c>
      <c r="J187" s="145">
        <f t="shared" si="186"/>
        <v>0</v>
      </c>
      <c r="K187" s="145">
        <f t="shared" si="186"/>
        <v>0</v>
      </c>
      <c r="L187" s="162">
        <f t="shared" si="186"/>
        <v>0</v>
      </c>
      <c r="M187" s="158" t="s">
        <v>524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709</v>
      </c>
      <c r="B188" s="145">
        <v>15.0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7">$G188/100*B188</f>
        <v>0</v>
      </c>
      <c r="I188" s="145">
        <f t="shared" si="187"/>
        <v>0</v>
      </c>
      <c r="J188" s="145">
        <f t="shared" si="187"/>
        <v>0</v>
      </c>
      <c r="K188" s="145">
        <f t="shared" si="187"/>
        <v>0</v>
      </c>
      <c r="L188" s="162">
        <f t="shared" si="187"/>
        <v>0</v>
      </c>
      <c r="M188" s="158" t="s">
        <v>524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710</v>
      </c>
      <c r="B189" s="145">
        <v>14.0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8">$G189/100*B189</f>
        <v>0</v>
      </c>
      <c r="I189" s="145">
        <f t="shared" si="188"/>
        <v>0</v>
      </c>
      <c r="J189" s="145">
        <f t="shared" si="188"/>
        <v>0</v>
      </c>
      <c r="K189" s="145">
        <f t="shared" si="188"/>
        <v>0</v>
      </c>
      <c r="L189" s="162">
        <f t="shared" si="188"/>
        <v>0</v>
      </c>
      <c r="M189" s="158" t="s">
        <v>524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711</v>
      </c>
      <c r="B190" s="145">
        <v>17.0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89">$G190/100*B190</f>
        <v>0</v>
      </c>
      <c r="I190" s="145">
        <f t="shared" si="189"/>
        <v>0</v>
      </c>
      <c r="J190" s="145">
        <f t="shared" si="189"/>
        <v>0</v>
      </c>
      <c r="K190" s="145">
        <f t="shared" si="189"/>
        <v>0</v>
      </c>
      <c r="L190" s="162">
        <f t="shared" si="189"/>
        <v>0</v>
      </c>
      <c r="M190" s="158" t="s">
        <v>524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712</v>
      </c>
      <c r="B191" s="145">
        <v>338.0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0">$G191/100*B191</f>
        <v>0</v>
      </c>
      <c r="I191" s="145">
        <f t="shared" si="190"/>
        <v>0</v>
      </c>
      <c r="J191" s="145">
        <f t="shared" si="190"/>
        <v>0</v>
      </c>
      <c r="K191" s="145">
        <f t="shared" si="190"/>
        <v>0</v>
      </c>
      <c r="L191" s="162">
        <f t="shared" si="190"/>
        <v>0</v>
      </c>
      <c r="M191" s="158" t="s">
        <v>518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713</v>
      </c>
      <c r="B192" s="145">
        <v>30.0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1">$G192/100*B192</f>
        <v>0</v>
      </c>
      <c r="I192" s="145">
        <f t="shared" si="191"/>
        <v>0</v>
      </c>
      <c r="J192" s="145">
        <f t="shared" si="191"/>
        <v>0</v>
      </c>
      <c r="K192" s="145">
        <f t="shared" si="191"/>
        <v>0</v>
      </c>
      <c r="L192" s="162">
        <f t="shared" si="191"/>
        <v>0</v>
      </c>
      <c r="M192" s="158" t="s">
        <v>510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714</v>
      </c>
      <c r="B193" s="145">
        <v>0.0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2">$G193/100*B193</f>
        <v>0</v>
      </c>
      <c r="I193" s="145">
        <f t="shared" si="192"/>
        <v>0</v>
      </c>
      <c r="J193" s="145">
        <f t="shared" si="192"/>
        <v>0</v>
      </c>
      <c r="K193" s="145">
        <f t="shared" si="192"/>
        <v>0</v>
      </c>
      <c r="L193" s="162">
        <f t="shared" si="192"/>
        <v>0</v>
      </c>
      <c r="M193" s="158" t="s">
        <v>510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715</v>
      </c>
      <c r="B194" s="145">
        <v>77.0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3">$G194/100*B194</f>
        <v>0</v>
      </c>
      <c r="I194" s="145">
        <f t="shared" si="193"/>
        <v>0</v>
      </c>
      <c r="J194" s="145">
        <f t="shared" si="193"/>
        <v>0</v>
      </c>
      <c r="K194" s="145">
        <f t="shared" si="193"/>
        <v>0</v>
      </c>
      <c r="L194" s="162">
        <f t="shared" si="193"/>
        <v>0</v>
      </c>
      <c r="M194" s="158" t="s">
        <v>508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716</v>
      </c>
      <c r="B195" s="145">
        <v>74.0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4">$G195/100*B195</f>
        <v>0</v>
      </c>
      <c r="I195" s="145">
        <f t="shared" si="194"/>
        <v>0</v>
      </c>
      <c r="J195" s="145">
        <f t="shared" si="194"/>
        <v>0</v>
      </c>
      <c r="K195" s="145">
        <f t="shared" si="194"/>
        <v>0</v>
      </c>
      <c r="L195" s="162">
        <f t="shared" si="194"/>
        <v>0</v>
      </c>
      <c r="M195" s="158" t="s">
        <v>524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717</v>
      </c>
      <c r="B196" s="145">
        <v>89.0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5">$G196/100*B196</f>
        <v>0</v>
      </c>
      <c r="I196" s="145">
        <f t="shared" si="195"/>
        <v>0</v>
      </c>
      <c r="J196" s="145">
        <f t="shared" si="195"/>
        <v>0</v>
      </c>
      <c r="K196" s="145">
        <f t="shared" si="195"/>
        <v>0</v>
      </c>
      <c r="L196" s="162">
        <f t="shared" si="195"/>
        <v>0</v>
      </c>
      <c r="M196" s="158" t="s">
        <v>596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718</v>
      </c>
      <c r="B197" s="145">
        <v>66.0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6">$G197/100*B197</f>
        <v>0</v>
      </c>
      <c r="I197" s="145">
        <f t="shared" si="196"/>
        <v>0</v>
      </c>
      <c r="J197" s="145">
        <f t="shared" si="196"/>
        <v>0</v>
      </c>
      <c r="K197" s="145">
        <f t="shared" si="196"/>
        <v>0</v>
      </c>
      <c r="L197" s="162">
        <f t="shared" si="196"/>
        <v>0</v>
      </c>
      <c r="M197" s="158" t="s">
        <v>510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719</v>
      </c>
      <c r="B198" s="145">
        <v>718.0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7">$G198/100*B198</f>
        <v>0</v>
      </c>
      <c r="I198" s="145">
        <f t="shared" si="197"/>
        <v>0</v>
      </c>
      <c r="J198" s="145">
        <f t="shared" si="197"/>
        <v>0</v>
      </c>
      <c r="K198" s="145">
        <f t="shared" si="197"/>
        <v>0</v>
      </c>
      <c r="L198" s="162">
        <f t="shared" si="197"/>
        <v>0</v>
      </c>
      <c r="M198" s="158" t="s">
        <v>512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720</v>
      </c>
      <c r="B199" s="145">
        <v>205.0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8">$G199/100*B199</f>
        <v>0</v>
      </c>
      <c r="I199" s="145">
        <f t="shared" si="198"/>
        <v>0</v>
      </c>
      <c r="J199" s="145">
        <f t="shared" si="198"/>
        <v>0</v>
      </c>
      <c r="K199" s="145">
        <f t="shared" si="198"/>
        <v>0</v>
      </c>
      <c r="L199" s="162">
        <f t="shared" si="198"/>
        <v>0</v>
      </c>
      <c r="M199" s="158" t="s">
        <v>545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721</v>
      </c>
      <c r="B200" s="145">
        <v>60.0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199">$G200/100*B200</f>
        <v>0</v>
      </c>
      <c r="I200" s="145">
        <f t="shared" si="199"/>
        <v>0</v>
      </c>
      <c r="J200" s="145">
        <f t="shared" si="199"/>
        <v>0</v>
      </c>
      <c r="K200" s="145">
        <f t="shared" si="199"/>
        <v>0</v>
      </c>
      <c r="L200" s="162">
        <f t="shared" si="199"/>
        <v>0</v>
      </c>
      <c r="M200" s="158" t="s">
        <v>510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722</v>
      </c>
      <c r="B201" s="188">
        <v>354.0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0">$G201/100*B201</f>
        <v>0</v>
      </c>
      <c r="I201" s="188">
        <f t="shared" si="200"/>
        <v>0</v>
      </c>
      <c r="J201" s="188">
        <f t="shared" si="200"/>
        <v>0</v>
      </c>
      <c r="K201" s="188">
        <f t="shared" si="200"/>
        <v>0</v>
      </c>
      <c r="L201" s="189">
        <f t="shared" si="200"/>
        <v>0</v>
      </c>
      <c r="M201" s="191" t="s">
        <v>516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723</v>
      </c>
      <c r="B202" s="188">
        <v>717.0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1">$G202/100*B202</f>
        <v>0</v>
      </c>
      <c r="I202" s="188">
        <f t="shared" si="201"/>
        <v>0</v>
      </c>
      <c r="J202" s="188">
        <f t="shared" si="201"/>
        <v>0</v>
      </c>
      <c r="K202" s="188">
        <f t="shared" si="201"/>
        <v>0</v>
      </c>
      <c r="L202" s="189">
        <f t="shared" si="201"/>
        <v>0</v>
      </c>
      <c r="M202" s="191" t="s">
        <v>538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724</v>
      </c>
      <c r="B203" s="188">
        <v>688.0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2">$G203/100*B203</f>
        <v>0</v>
      </c>
      <c r="I203" s="188">
        <f t="shared" si="202"/>
        <v>0</v>
      </c>
      <c r="J203" s="188">
        <f t="shared" si="202"/>
        <v>0</v>
      </c>
      <c r="K203" s="188">
        <f t="shared" si="202"/>
        <v>0</v>
      </c>
      <c r="L203" s="189">
        <f t="shared" si="202"/>
        <v>0</v>
      </c>
      <c r="M203" s="191" t="s">
        <v>581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725</v>
      </c>
      <c r="B204" s="188">
        <v>40.0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3">$G204/100*B204</f>
        <v>0</v>
      </c>
      <c r="I204" s="188">
        <f t="shared" si="203"/>
        <v>0</v>
      </c>
      <c r="J204" s="188">
        <f t="shared" si="203"/>
        <v>0</v>
      </c>
      <c r="K204" s="188">
        <f t="shared" si="203"/>
        <v>0</v>
      </c>
      <c r="L204" s="189">
        <f t="shared" si="203"/>
        <v>0</v>
      </c>
      <c r="M204" s="191" t="s">
        <v>586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726</v>
      </c>
      <c r="B205" s="188">
        <v>321.0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4">$G205/100*B205</f>
        <v>0</v>
      </c>
      <c r="I205" s="188">
        <f t="shared" si="204"/>
        <v>0</v>
      </c>
      <c r="J205" s="188">
        <f t="shared" si="204"/>
        <v>0</v>
      </c>
      <c r="K205" s="188">
        <f t="shared" si="204"/>
        <v>0</v>
      </c>
      <c r="L205" s="189">
        <f t="shared" si="204"/>
        <v>0</v>
      </c>
      <c r="M205" s="191" t="s">
        <v>586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727</v>
      </c>
      <c r="B206" s="188">
        <v>69.0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5">$G206/100*B206</f>
        <v>0</v>
      </c>
      <c r="I206" s="188">
        <f t="shared" si="205"/>
        <v>0</v>
      </c>
      <c r="J206" s="188">
        <f t="shared" si="205"/>
        <v>0</v>
      </c>
      <c r="K206" s="188">
        <f t="shared" si="205"/>
        <v>0</v>
      </c>
      <c r="L206" s="189">
        <f t="shared" si="205"/>
        <v>0</v>
      </c>
      <c r="M206" s="191" t="s">
        <v>586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728</v>
      </c>
      <c r="B207" s="188">
        <v>70.0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6">$G207/100*B207</f>
        <v>0</v>
      </c>
      <c r="I207" s="188">
        <f t="shared" si="206"/>
        <v>0</v>
      </c>
      <c r="J207" s="188">
        <f t="shared" si="206"/>
        <v>0</v>
      </c>
      <c r="K207" s="188">
        <f t="shared" si="206"/>
        <v>0</v>
      </c>
      <c r="L207" s="189">
        <f t="shared" si="206"/>
        <v>0</v>
      </c>
      <c r="M207" s="191" t="s">
        <v>586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729</v>
      </c>
      <c r="B208" s="188">
        <v>50.0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7">$G208/100*B208</f>
        <v>0</v>
      </c>
      <c r="I208" s="188">
        <f t="shared" si="207"/>
        <v>0</v>
      </c>
      <c r="J208" s="188">
        <f t="shared" si="207"/>
        <v>0</v>
      </c>
      <c r="K208" s="188">
        <f t="shared" si="207"/>
        <v>0</v>
      </c>
      <c r="L208" s="189">
        <f t="shared" si="207"/>
        <v>0</v>
      </c>
      <c r="M208" s="191" t="s">
        <v>586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730</v>
      </c>
      <c r="B209" s="188">
        <v>61.0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8">$G209/100*B209</f>
        <v>0</v>
      </c>
      <c r="I209" s="188">
        <f t="shared" si="208"/>
        <v>0</v>
      </c>
      <c r="J209" s="188">
        <f t="shared" si="208"/>
        <v>0</v>
      </c>
      <c r="K209" s="188">
        <f t="shared" si="208"/>
        <v>0</v>
      </c>
      <c r="L209" s="189">
        <f t="shared" si="208"/>
        <v>0</v>
      </c>
      <c r="M209" s="191" t="s">
        <v>586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730</v>
      </c>
      <c r="B210" s="188">
        <v>61.0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09">$G210/100*B210</f>
        <v>0</v>
      </c>
      <c r="I210" s="188">
        <f t="shared" si="209"/>
        <v>0</v>
      </c>
      <c r="J210" s="188">
        <f t="shared" si="209"/>
        <v>0</v>
      </c>
      <c r="K210" s="188">
        <f t="shared" si="209"/>
        <v>0</v>
      </c>
      <c r="L210" s="189">
        <f t="shared" si="209"/>
        <v>0</v>
      </c>
      <c r="M210" s="191" t="s">
        <v>586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730</v>
      </c>
      <c r="B211" s="188">
        <v>61.0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0">$G211/100*B211</f>
        <v>0</v>
      </c>
      <c r="I211" s="188">
        <f t="shared" si="210"/>
        <v>0</v>
      </c>
      <c r="J211" s="188">
        <f t="shared" si="210"/>
        <v>0</v>
      </c>
      <c r="K211" s="188">
        <f t="shared" si="210"/>
        <v>0</v>
      </c>
      <c r="L211" s="189">
        <f t="shared" si="210"/>
        <v>0</v>
      </c>
      <c r="M211" s="191" t="s">
        <v>586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731</v>
      </c>
      <c r="B212" s="188">
        <v>366.0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1">$G212/100*B212</f>
        <v>0</v>
      </c>
      <c r="I212" s="188">
        <f t="shared" si="211"/>
        <v>0</v>
      </c>
      <c r="J212" s="188">
        <f t="shared" si="211"/>
        <v>0</v>
      </c>
      <c r="K212" s="188">
        <f t="shared" si="211"/>
        <v>0</v>
      </c>
      <c r="L212" s="189">
        <f t="shared" si="211"/>
        <v>0</v>
      </c>
      <c r="M212" s="191" t="s">
        <v>527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732</v>
      </c>
      <c r="B213" s="188">
        <v>378.0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2">$G213/100*B213</f>
        <v>0</v>
      </c>
      <c r="I213" s="188">
        <f t="shared" si="212"/>
        <v>0</v>
      </c>
      <c r="J213" s="188">
        <f t="shared" si="212"/>
        <v>0</v>
      </c>
      <c r="K213" s="188">
        <f t="shared" si="212"/>
        <v>0</v>
      </c>
      <c r="L213" s="189">
        <f t="shared" si="212"/>
        <v>0</v>
      </c>
      <c r="M213" s="191" t="s">
        <v>527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733</v>
      </c>
      <c r="B214" s="188">
        <v>373.0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3">$G214/100*B214</f>
        <v>0</v>
      </c>
      <c r="I214" s="188">
        <f t="shared" si="213"/>
        <v>0</v>
      </c>
      <c r="J214" s="188">
        <f t="shared" si="213"/>
        <v>0</v>
      </c>
      <c r="K214" s="188">
        <f t="shared" si="213"/>
        <v>0</v>
      </c>
      <c r="L214" s="189">
        <f t="shared" si="213"/>
        <v>0</v>
      </c>
      <c r="M214" s="191" t="s">
        <v>527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734</v>
      </c>
      <c r="B215" s="188">
        <v>241.0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4">$G215/100*B215</f>
        <v>0</v>
      </c>
      <c r="I215" s="188">
        <f t="shared" si="214"/>
        <v>0</v>
      </c>
      <c r="J215" s="188">
        <f t="shared" si="214"/>
        <v>0</v>
      </c>
      <c r="K215" s="188">
        <f t="shared" si="214"/>
        <v>0</v>
      </c>
      <c r="L215" s="189">
        <f t="shared" si="214"/>
        <v>0</v>
      </c>
      <c r="M215" s="191" t="s">
        <v>581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735</v>
      </c>
      <c r="B216" s="188">
        <v>199.0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5">$G216/100*B216</f>
        <v>0</v>
      </c>
      <c r="I216" s="188">
        <f t="shared" si="215"/>
        <v>0</v>
      </c>
      <c r="J216" s="188">
        <f t="shared" si="215"/>
        <v>0</v>
      </c>
      <c r="K216" s="188">
        <f t="shared" si="215"/>
        <v>0</v>
      </c>
      <c r="L216" s="189">
        <f t="shared" si="215"/>
        <v>0</v>
      </c>
      <c r="M216" s="191" t="s">
        <v>518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736</v>
      </c>
      <c r="B217" s="188">
        <v>235.0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6">$G217/100*B217</f>
        <v>0</v>
      </c>
      <c r="I217" s="188">
        <f t="shared" si="216"/>
        <v>0</v>
      </c>
      <c r="J217" s="188">
        <f t="shared" si="216"/>
        <v>0</v>
      </c>
      <c r="K217" s="188">
        <f t="shared" si="216"/>
        <v>0</v>
      </c>
      <c r="L217" s="189">
        <f t="shared" si="216"/>
        <v>0</v>
      </c>
      <c r="M217" s="191" t="s">
        <v>527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737</v>
      </c>
      <c r="B218" s="188">
        <v>290.0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7">$G218/100*B218</f>
        <v>0</v>
      </c>
      <c r="I218" s="188">
        <f t="shared" si="217"/>
        <v>0</v>
      </c>
      <c r="J218" s="188">
        <f t="shared" si="217"/>
        <v>0</v>
      </c>
      <c r="K218" s="188">
        <f t="shared" si="217"/>
        <v>0</v>
      </c>
      <c r="L218" s="189">
        <f t="shared" si="217"/>
        <v>0</v>
      </c>
      <c r="M218" s="191" t="s">
        <v>516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738</v>
      </c>
      <c r="B219" s="188">
        <v>117.0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8">$G219/100*B219</f>
        <v>0</v>
      </c>
      <c r="I219" s="188">
        <f t="shared" si="218"/>
        <v>0</v>
      </c>
      <c r="J219" s="188">
        <f t="shared" si="218"/>
        <v>0</v>
      </c>
      <c r="K219" s="188">
        <f t="shared" si="218"/>
        <v>0</v>
      </c>
      <c r="L219" s="189">
        <f t="shared" si="218"/>
        <v>0</v>
      </c>
      <c r="M219" s="191" t="s">
        <v>545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739</v>
      </c>
      <c r="B220" s="188">
        <v>347.0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19">$G220/100*B220</f>
        <v>0</v>
      </c>
      <c r="I220" s="188">
        <f t="shared" si="219"/>
        <v>0</v>
      </c>
      <c r="J220" s="188">
        <f t="shared" si="219"/>
        <v>0</v>
      </c>
      <c r="K220" s="188">
        <f t="shared" si="219"/>
        <v>0</v>
      </c>
      <c r="L220" s="189">
        <f t="shared" si="219"/>
        <v>0</v>
      </c>
      <c r="M220" s="191" t="s">
        <v>518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740</v>
      </c>
      <c r="B221" s="188">
        <v>38.0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0">$G221/100*B221</f>
        <v>0</v>
      </c>
      <c r="I221" s="188">
        <f t="shared" si="220"/>
        <v>0</v>
      </c>
      <c r="J221" s="188">
        <f t="shared" si="220"/>
        <v>0</v>
      </c>
      <c r="K221" s="188">
        <f t="shared" si="220"/>
        <v>0</v>
      </c>
      <c r="L221" s="189">
        <f t="shared" si="220"/>
        <v>0</v>
      </c>
      <c r="M221" s="191" t="s">
        <v>524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741</v>
      </c>
      <c r="B222" s="188">
        <v>22.0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1">$G222/100*B222</f>
        <v>0</v>
      </c>
      <c r="I222" s="188">
        <f t="shared" si="221"/>
        <v>0</v>
      </c>
      <c r="J222" s="188">
        <f t="shared" si="221"/>
        <v>0</v>
      </c>
      <c r="K222" s="188">
        <f t="shared" si="221"/>
        <v>0</v>
      </c>
      <c r="L222" s="189">
        <f t="shared" si="221"/>
        <v>0</v>
      </c>
      <c r="M222" s="191" t="s">
        <v>524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742</v>
      </c>
      <c r="B223" s="188">
        <v>37.0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2">$G223/100*B223</f>
        <v>0</v>
      </c>
      <c r="I223" s="188">
        <f t="shared" si="222"/>
        <v>0</v>
      </c>
      <c r="J223" s="188">
        <f t="shared" si="222"/>
        <v>0</v>
      </c>
      <c r="K223" s="188">
        <f t="shared" si="222"/>
        <v>0</v>
      </c>
      <c r="L223" s="189">
        <f t="shared" si="222"/>
        <v>0</v>
      </c>
      <c r="M223" s="191" t="s">
        <v>524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743</v>
      </c>
      <c r="B224" s="188">
        <v>31.0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3">$G224/100*B224</f>
        <v>0</v>
      </c>
      <c r="I224" s="188">
        <f t="shared" si="223"/>
        <v>0</v>
      </c>
      <c r="J224" s="188">
        <f t="shared" si="223"/>
        <v>0</v>
      </c>
      <c r="K224" s="188">
        <f t="shared" si="223"/>
        <v>0</v>
      </c>
      <c r="L224" s="189">
        <f t="shared" si="223"/>
        <v>0</v>
      </c>
      <c r="M224" s="191" t="s">
        <v>524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744</v>
      </c>
      <c r="B225" s="188">
        <v>31.0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4">$G225/100*B225</f>
        <v>0</v>
      </c>
      <c r="I225" s="188">
        <f t="shared" si="224"/>
        <v>0</v>
      </c>
      <c r="J225" s="188">
        <f t="shared" si="224"/>
        <v>0</v>
      </c>
      <c r="K225" s="188">
        <f t="shared" si="224"/>
        <v>0</v>
      </c>
      <c r="L225" s="189">
        <f t="shared" si="224"/>
        <v>0</v>
      </c>
      <c r="M225" s="191" t="s">
        <v>524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745</v>
      </c>
      <c r="B226" s="188">
        <v>33.0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5">$G226/100*B226</f>
        <v>0</v>
      </c>
      <c r="I226" s="188">
        <f t="shared" si="225"/>
        <v>0</v>
      </c>
      <c r="J226" s="188">
        <f t="shared" si="225"/>
        <v>0</v>
      </c>
      <c r="K226" s="188">
        <f t="shared" si="225"/>
        <v>0</v>
      </c>
      <c r="L226" s="189">
        <f t="shared" si="225"/>
        <v>0</v>
      </c>
      <c r="M226" s="191" t="s">
        <v>524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746</v>
      </c>
      <c r="B227" s="188">
        <v>22.0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6">$G227/100*B227</f>
        <v>0</v>
      </c>
      <c r="I227" s="188">
        <f t="shared" si="226"/>
        <v>0</v>
      </c>
      <c r="J227" s="188">
        <f t="shared" si="226"/>
        <v>0</v>
      </c>
      <c r="K227" s="188">
        <f t="shared" si="226"/>
        <v>0</v>
      </c>
      <c r="L227" s="189">
        <f t="shared" si="226"/>
        <v>0</v>
      </c>
      <c r="M227" s="191" t="s">
        <v>524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747</v>
      </c>
      <c r="B228" s="188">
        <v>296.0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7">$G228/100*B228</f>
        <v>0</v>
      </c>
      <c r="I228" s="188">
        <f t="shared" si="227"/>
        <v>0</v>
      </c>
      <c r="J228" s="188">
        <f t="shared" si="227"/>
        <v>0</v>
      </c>
      <c r="K228" s="188">
        <f t="shared" si="227"/>
        <v>0</v>
      </c>
      <c r="L228" s="189">
        <f t="shared" si="227"/>
        <v>0</v>
      </c>
      <c r="M228" s="191" t="s">
        <v>524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748</v>
      </c>
      <c r="B229" s="188">
        <v>34.0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8">$G229/100*B229</f>
        <v>0</v>
      </c>
      <c r="I229" s="188">
        <f t="shared" si="228"/>
        <v>0</v>
      </c>
      <c r="J229" s="188">
        <f t="shared" si="228"/>
        <v>0</v>
      </c>
      <c r="K229" s="188">
        <f t="shared" si="228"/>
        <v>0</v>
      </c>
      <c r="L229" s="189">
        <f t="shared" si="228"/>
        <v>0</v>
      </c>
      <c r="M229" s="191" t="s">
        <v>524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749</v>
      </c>
      <c r="B230" s="188">
        <v>22.0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29">$G230/100*B230</f>
        <v>0</v>
      </c>
      <c r="I230" s="188">
        <f t="shared" si="229"/>
        <v>0</v>
      </c>
      <c r="J230" s="188">
        <f t="shared" si="229"/>
        <v>0</v>
      </c>
      <c r="K230" s="188">
        <f t="shared" si="229"/>
        <v>0</v>
      </c>
      <c r="L230" s="189">
        <f t="shared" si="229"/>
        <v>0</v>
      </c>
      <c r="M230" s="191" t="s">
        <v>524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750</v>
      </c>
      <c r="B231" s="188">
        <v>86.0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0">$G231/100*B231</f>
        <v>0</v>
      </c>
      <c r="I231" s="188">
        <f t="shared" si="230"/>
        <v>0</v>
      </c>
      <c r="J231" s="188">
        <f t="shared" si="230"/>
        <v>0</v>
      </c>
      <c r="K231" s="188">
        <f t="shared" si="230"/>
        <v>0</v>
      </c>
      <c r="L231" s="189">
        <f t="shared" si="230"/>
        <v>0</v>
      </c>
      <c r="M231" s="191" t="s">
        <v>508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751</v>
      </c>
      <c r="B232" s="188">
        <v>67.0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1">$G232/100*B232</f>
        <v>0</v>
      </c>
      <c r="I232" s="188">
        <f t="shared" si="231"/>
        <v>0</v>
      </c>
      <c r="J232" s="188">
        <f t="shared" si="231"/>
        <v>0</v>
      </c>
      <c r="K232" s="188">
        <f t="shared" si="231"/>
        <v>0</v>
      </c>
      <c r="L232" s="189">
        <f t="shared" si="231"/>
        <v>0</v>
      </c>
      <c r="M232" s="191" t="s">
        <v>581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752</v>
      </c>
      <c r="B233" s="188">
        <v>26.0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2">$G233/100*B233</f>
        <v>0</v>
      </c>
      <c r="I233" s="188">
        <f t="shared" si="232"/>
        <v>0</v>
      </c>
      <c r="J233" s="188">
        <f t="shared" si="232"/>
        <v>0</v>
      </c>
      <c r="K233" s="188">
        <f t="shared" si="232"/>
        <v>0</v>
      </c>
      <c r="L233" s="189">
        <f t="shared" si="232"/>
        <v>0</v>
      </c>
      <c r="M233" s="191" t="s">
        <v>524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753</v>
      </c>
      <c r="B234" s="188">
        <v>109.0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3">$G234/100*B234</f>
        <v>0</v>
      </c>
      <c r="I234" s="188">
        <f t="shared" si="233"/>
        <v>0</v>
      </c>
      <c r="J234" s="188">
        <f t="shared" si="233"/>
        <v>0</v>
      </c>
      <c r="K234" s="188">
        <f t="shared" si="233"/>
        <v>0</v>
      </c>
      <c r="L234" s="189">
        <f t="shared" si="233"/>
        <v>0</v>
      </c>
      <c r="M234" s="191" t="s">
        <v>547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754</v>
      </c>
      <c r="B235" s="188">
        <v>212.0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4">$G235/100*B235</f>
        <v>0</v>
      </c>
      <c r="I235" s="188">
        <f t="shared" si="234"/>
        <v>0</v>
      </c>
      <c r="J235" s="188">
        <f t="shared" si="234"/>
        <v>0</v>
      </c>
      <c r="K235" s="188">
        <f t="shared" si="234"/>
        <v>0</v>
      </c>
      <c r="L235" s="189">
        <f t="shared" si="234"/>
        <v>0</v>
      </c>
      <c r="M235" s="191" t="s">
        <v>518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755</v>
      </c>
      <c r="B236" s="188">
        <v>337.0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5">$G236/100*B236</f>
        <v>0</v>
      </c>
      <c r="I236" s="188">
        <f t="shared" si="235"/>
        <v>0</v>
      </c>
      <c r="J236" s="188">
        <f t="shared" si="235"/>
        <v>0</v>
      </c>
      <c r="K236" s="188">
        <f t="shared" si="235"/>
        <v>0</v>
      </c>
      <c r="L236" s="189">
        <f t="shared" si="235"/>
        <v>0</v>
      </c>
      <c r="M236" s="191" t="s">
        <v>518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756</v>
      </c>
      <c r="B237" s="188">
        <v>44.0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6">$G237/100*B237</f>
        <v>0</v>
      </c>
      <c r="I237" s="188">
        <f t="shared" si="236"/>
        <v>0</v>
      </c>
      <c r="J237" s="188">
        <f t="shared" si="236"/>
        <v>0</v>
      </c>
      <c r="K237" s="188">
        <f t="shared" si="236"/>
        <v>0</v>
      </c>
      <c r="L237" s="189">
        <f t="shared" si="236"/>
        <v>0</v>
      </c>
      <c r="M237" s="191" t="s">
        <v>510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757</v>
      </c>
      <c r="B238" s="188">
        <v>436.0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7">$G238/100*B238</f>
        <v>0</v>
      </c>
      <c r="I238" s="188">
        <f t="shared" si="237"/>
        <v>0</v>
      </c>
      <c r="J238" s="188">
        <f t="shared" si="237"/>
        <v>0</v>
      </c>
      <c r="K238" s="188">
        <f t="shared" si="237"/>
        <v>0</v>
      </c>
      <c r="L238" s="189">
        <f t="shared" si="237"/>
        <v>0</v>
      </c>
      <c r="M238" s="191" t="s">
        <v>527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758</v>
      </c>
      <c r="B239" s="188">
        <v>338.0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8">$G239/100*B239</f>
        <v>0</v>
      </c>
      <c r="I239" s="188">
        <f t="shared" si="238"/>
        <v>0</v>
      </c>
      <c r="J239" s="188">
        <f t="shared" si="238"/>
        <v>0</v>
      </c>
      <c r="K239" s="188">
        <f t="shared" si="238"/>
        <v>0</v>
      </c>
      <c r="L239" s="189">
        <f t="shared" si="238"/>
        <v>0</v>
      </c>
      <c r="M239" s="191" t="s">
        <v>527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759</v>
      </c>
      <c r="B240" s="188">
        <v>356.0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39">$G240/100*B240</f>
        <v>0</v>
      </c>
      <c r="I240" s="188">
        <f t="shared" si="239"/>
        <v>0</v>
      </c>
      <c r="J240" s="188">
        <f t="shared" si="239"/>
        <v>0</v>
      </c>
      <c r="K240" s="188">
        <f t="shared" si="239"/>
        <v>0</v>
      </c>
      <c r="L240" s="189">
        <f t="shared" si="239"/>
        <v>0</v>
      </c>
      <c r="M240" s="191" t="s">
        <v>527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760</v>
      </c>
      <c r="B241" s="188">
        <v>270.0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0">$G241/100*B241</f>
        <v>0</v>
      </c>
      <c r="I241" s="188">
        <f t="shared" si="240"/>
        <v>0</v>
      </c>
      <c r="J241" s="188">
        <f t="shared" si="240"/>
        <v>0</v>
      </c>
      <c r="K241" s="188">
        <f t="shared" si="240"/>
        <v>0</v>
      </c>
      <c r="L241" s="189">
        <f t="shared" si="240"/>
        <v>0</v>
      </c>
      <c r="M241" s="191" t="s">
        <v>527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761</v>
      </c>
      <c r="B242" s="188">
        <v>35.0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1">$G242/100*B242</f>
        <v>0</v>
      </c>
      <c r="I242" s="188">
        <f t="shared" si="241"/>
        <v>0</v>
      </c>
      <c r="J242" s="188">
        <f t="shared" si="241"/>
        <v>0</v>
      </c>
      <c r="K242" s="188">
        <f t="shared" si="241"/>
        <v>0</v>
      </c>
      <c r="L242" s="189">
        <f t="shared" si="241"/>
        <v>0</v>
      </c>
      <c r="M242" s="191" t="s">
        <v>514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762</v>
      </c>
      <c r="B243" s="188">
        <v>380.0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2">$G243/100*B243</f>
        <v>0</v>
      </c>
      <c r="I243" s="188">
        <f t="shared" si="242"/>
        <v>0</v>
      </c>
      <c r="J243" s="188">
        <f t="shared" si="242"/>
        <v>0</v>
      </c>
      <c r="K243" s="188">
        <f t="shared" si="242"/>
        <v>0</v>
      </c>
      <c r="L243" s="189">
        <f t="shared" si="242"/>
        <v>0</v>
      </c>
      <c r="M243" s="191" t="s">
        <v>527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763</v>
      </c>
      <c r="B244" s="188">
        <v>389.0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3">$G244/100*B244</f>
        <v>0</v>
      </c>
      <c r="I244" s="188">
        <f t="shared" si="243"/>
        <v>0</v>
      </c>
      <c r="J244" s="188">
        <f t="shared" si="243"/>
        <v>0</v>
      </c>
      <c r="K244" s="188">
        <f t="shared" si="243"/>
        <v>0</v>
      </c>
      <c r="L244" s="189">
        <f t="shared" si="243"/>
        <v>0</v>
      </c>
      <c r="M244" s="191" t="s">
        <v>527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764</v>
      </c>
      <c r="B245" s="188">
        <v>82.0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4">$G245/100*B245</f>
        <v>0</v>
      </c>
      <c r="I245" s="188">
        <f t="shared" si="244"/>
        <v>0</v>
      </c>
      <c r="J245" s="188">
        <f t="shared" si="244"/>
        <v>0</v>
      </c>
      <c r="K245" s="188">
        <f t="shared" si="244"/>
        <v>0</v>
      </c>
      <c r="L245" s="189">
        <f t="shared" si="244"/>
        <v>0</v>
      </c>
      <c r="M245" s="191" t="s">
        <v>508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765</v>
      </c>
      <c r="B246" s="188">
        <v>77.0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5">$G246/100*B246</f>
        <v>0</v>
      </c>
      <c r="I246" s="188">
        <f t="shared" si="245"/>
        <v>0</v>
      </c>
      <c r="J246" s="188">
        <f t="shared" si="245"/>
        <v>0</v>
      </c>
      <c r="K246" s="188">
        <f t="shared" si="245"/>
        <v>0</v>
      </c>
      <c r="L246" s="189">
        <f t="shared" si="245"/>
        <v>0</v>
      </c>
      <c r="M246" s="191" t="s">
        <v>518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766</v>
      </c>
      <c r="B247" s="188">
        <v>31.0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6">$G247/100*B247</f>
        <v>0</v>
      </c>
      <c r="I247" s="188">
        <f t="shared" si="246"/>
        <v>0</v>
      </c>
      <c r="J247" s="188">
        <f t="shared" si="246"/>
        <v>0</v>
      </c>
      <c r="K247" s="188">
        <f t="shared" si="246"/>
        <v>0</v>
      </c>
      <c r="L247" s="189">
        <f t="shared" si="246"/>
        <v>0</v>
      </c>
      <c r="M247" s="191" t="s">
        <v>524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767</v>
      </c>
      <c r="B248" s="188">
        <v>115.0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7">$G248/100*B248</f>
        <v>0</v>
      </c>
      <c r="I248" s="188">
        <f t="shared" si="247"/>
        <v>0</v>
      </c>
      <c r="J248" s="188">
        <f t="shared" si="247"/>
        <v>0</v>
      </c>
      <c r="K248" s="188">
        <f t="shared" si="247"/>
        <v>0</v>
      </c>
      <c r="L248" s="189">
        <f t="shared" si="247"/>
        <v>0</v>
      </c>
      <c r="M248" s="191" t="s">
        <v>510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768</v>
      </c>
      <c r="B249" s="188">
        <v>884.0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8">$G249/100*B249</f>
        <v>0</v>
      </c>
      <c r="I249" s="188">
        <f t="shared" si="248"/>
        <v>0</v>
      </c>
      <c r="J249" s="188">
        <f t="shared" si="248"/>
        <v>0</v>
      </c>
      <c r="K249" s="188">
        <f t="shared" si="248"/>
        <v>0</v>
      </c>
      <c r="L249" s="189">
        <f t="shared" si="248"/>
        <v>0</v>
      </c>
      <c r="M249" s="191" t="s">
        <v>538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769</v>
      </c>
      <c r="B250" s="188">
        <v>40.0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49">$G250/100*B250</f>
        <v>0</v>
      </c>
      <c r="I250" s="188">
        <f t="shared" si="249"/>
        <v>0</v>
      </c>
      <c r="J250" s="188">
        <f t="shared" si="249"/>
        <v>0</v>
      </c>
      <c r="K250" s="188">
        <f t="shared" si="249"/>
        <v>0</v>
      </c>
      <c r="L250" s="189">
        <f t="shared" si="249"/>
        <v>0</v>
      </c>
      <c r="M250" s="191" t="s">
        <v>524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770</v>
      </c>
      <c r="B251" s="188">
        <v>46.0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0">$G251/100*B251</f>
        <v>0</v>
      </c>
      <c r="I251" s="188">
        <f t="shared" si="250"/>
        <v>0</v>
      </c>
      <c r="J251" s="188">
        <f t="shared" si="250"/>
        <v>0</v>
      </c>
      <c r="K251" s="188">
        <f t="shared" si="250"/>
        <v>0</v>
      </c>
      <c r="L251" s="189">
        <f t="shared" si="250"/>
        <v>0</v>
      </c>
      <c r="M251" s="191" t="s">
        <v>510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771</v>
      </c>
      <c r="B252" s="188">
        <v>51.0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1">$G252/100*B252</f>
        <v>0</v>
      </c>
      <c r="I252" s="188">
        <f t="shared" si="251"/>
        <v>0</v>
      </c>
      <c r="J252" s="188">
        <f t="shared" si="251"/>
        <v>0</v>
      </c>
      <c r="K252" s="188">
        <f t="shared" si="251"/>
        <v>0</v>
      </c>
      <c r="L252" s="189">
        <f t="shared" si="251"/>
        <v>0</v>
      </c>
      <c r="M252" s="191" t="s">
        <v>508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772</v>
      </c>
      <c r="B253" s="188">
        <v>884.0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2">$G253/100*B253</f>
        <v>0</v>
      </c>
      <c r="I253" s="188">
        <f t="shared" si="252"/>
        <v>0</v>
      </c>
      <c r="J253" s="188">
        <f t="shared" si="252"/>
        <v>0</v>
      </c>
      <c r="K253" s="188">
        <f t="shared" si="252"/>
        <v>0</v>
      </c>
      <c r="L253" s="189">
        <f t="shared" si="252"/>
        <v>0</v>
      </c>
      <c r="M253" s="191" t="s">
        <v>538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773</v>
      </c>
      <c r="B254" s="188">
        <v>43.0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3">$G254/100*B254</f>
        <v>0</v>
      </c>
      <c r="I254" s="188">
        <f t="shared" si="253"/>
        <v>0</v>
      </c>
      <c r="J254" s="188">
        <f t="shared" si="253"/>
        <v>0</v>
      </c>
      <c r="K254" s="188">
        <f t="shared" si="253"/>
        <v>0</v>
      </c>
      <c r="L254" s="189">
        <f t="shared" si="253"/>
        <v>0</v>
      </c>
      <c r="M254" s="191" t="s">
        <v>510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774</v>
      </c>
      <c r="B255" s="188">
        <v>36.0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4">$G255/100*B255</f>
        <v>0</v>
      </c>
      <c r="I255" s="188">
        <f t="shared" si="254"/>
        <v>0</v>
      </c>
      <c r="J255" s="188">
        <f t="shared" si="254"/>
        <v>0</v>
      </c>
      <c r="K255" s="188">
        <f t="shared" si="254"/>
        <v>0</v>
      </c>
      <c r="L255" s="189">
        <f t="shared" si="254"/>
        <v>0</v>
      </c>
      <c r="M255" s="191" t="s">
        <v>524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775</v>
      </c>
      <c r="B256" s="188">
        <v>75.0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5">$G256/100*B256</f>
        <v>0</v>
      </c>
      <c r="I256" s="188">
        <f t="shared" si="255"/>
        <v>0</v>
      </c>
      <c r="J256" s="188">
        <f t="shared" si="255"/>
        <v>0</v>
      </c>
      <c r="K256" s="188">
        <f t="shared" si="255"/>
        <v>0</v>
      </c>
      <c r="L256" s="189">
        <f t="shared" si="255"/>
        <v>0</v>
      </c>
      <c r="M256" s="191" t="s">
        <v>524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776</v>
      </c>
      <c r="B257" s="188">
        <v>39.0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6">$G257/100*B257</f>
        <v>0</v>
      </c>
      <c r="I257" s="188">
        <f t="shared" si="256"/>
        <v>0</v>
      </c>
      <c r="J257" s="188">
        <f t="shared" si="256"/>
        <v>0</v>
      </c>
      <c r="K257" s="188">
        <f t="shared" si="256"/>
        <v>0</v>
      </c>
      <c r="L257" s="189">
        <f t="shared" si="256"/>
        <v>0</v>
      </c>
      <c r="M257" s="191" t="s">
        <v>510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777</v>
      </c>
      <c r="B258" s="188">
        <v>567.0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7">$G258/100*B258</f>
        <v>0</v>
      </c>
      <c r="I258" s="188">
        <f t="shared" si="257"/>
        <v>0</v>
      </c>
      <c r="J258" s="188">
        <f t="shared" si="257"/>
        <v>0</v>
      </c>
      <c r="K258" s="188">
        <f t="shared" si="257"/>
        <v>0</v>
      </c>
      <c r="L258" s="189">
        <f t="shared" si="257"/>
        <v>0</v>
      </c>
      <c r="M258" s="191" t="s">
        <v>512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778</v>
      </c>
      <c r="B259" s="188">
        <v>589.0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8">$G259/100*B259</f>
        <v>0</v>
      </c>
      <c r="I259" s="188">
        <f t="shared" si="258"/>
        <v>0</v>
      </c>
      <c r="J259" s="188">
        <f t="shared" si="258"/>
        <v>0</v>
      </c>
      <c r="K259" s="188">
        <f t="shared" si="258"/>
        <v>0</v>
      </c>
      <c r="L259" s="189">
        <f t="shared" si="258"/>
        <v>0</v>
      </c>
      <c r="M259" s="191" t="s">
        <v>512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779</v>
      </c>
      <c r="B260" s="188">
        <v>58.0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59">$G260/100*B260</f>
        <v>0</v>
      </c>
      <c r="I260" s="188">
        <f t="shared" si="259"/>
        <v>0</v>
      </c>
      <c r="J260" s="188">
        <f t="shared" si="259"/>
        <v>0</v>
      </c>
      <c r="K260" s="188">
        <f t="shared" si="259"/>
        <v>0</v>
      </c>
      <c r="L260" s="189">
        <f t="shared" si="259"/>
        <v>0</v>
      </c>
      <c r="M260" s="191" t="s">
        <v>510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780</v>
      </c>
      <c r="B261" s="188">
        <v>336.0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0">$G261/100*B261</f>
        <v>0</v>
      </c>
      <c r="I261" s="188">
        <f t="shared" si="260"/>
        <v>0</v>
      </c>
      <c r="J261" s="188">
        <f t="shared" si="260"/>
        <v>0</v>
      </c>
      <c r="K261" s="188">
        <f t="shared" si="260"/>
        <v>0</v>
      </c>
      <c r="L261" s="189">
        <f t="shared" si="260"/>
        <v>0</v>
      </c>
      <c r="M261" s="191" t="s">
        <v>518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781</v>
      </c>
      <c r="B262" s="188">
        <v>42.0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1">$G262/100*B262</f>
        <v>0</v>
      </c>
      <c r="I262" s="188">
        <f t="shared" si="261"/>
        <v>0</v>
      </c>
      <c r="J262" s="188">
        <f t="shared" si="261"/>
        <v>0</v>
      </c>
      <c r="K262" s="188">
        <f t="shared" si="261"/>
        <v>0</v>
      </c>
      <c r="L262" s="189">
        <f t="shared" si="261"/>
        <v>0</v>
      </c>
      <c r="M262" s="191" t="s">
        <v>524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782</v>
      </c>
      <c r="B263" s="188">
        <v>81.0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2">$G263/100*B263</f>
        <v>0</v>
      </c>
      <c r="I263" s="188">
        <f t="shared" si="262"/>
        <v>0</v>
      </c>
      <c r="J263" s="188">
        <f t="shared" si="262"/>
        <v>0</v>
      </c>
      <c r="K263" s="188">
        <f t="shared" si="262"/>
        <v>0</v>
      </c>
      <c r="L263" s="189">
        <f t="shared" si="262"/>
        <v>0</v>
      </c>
      <c r="M263" s="191" t="s">
        <v>524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783</v>
      </c>
      <c r="B264" s="188">
        <v>341.0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3">$G264/100*B264</f>
        <v>0</v>
      </c>
      <c r="I264" s="188">
        <f t="shared" si="263"/>
        <v>0</v>
      </c>
      <c r="J264" s="188">
        <f t="shared" si="263"/>
        <v>0</v>
      </c>
      <c r="K264" s="188">
        <f t="shared" si="263"/>
        <v>0</v>
      </c>
      <c r="L264" s="189">
        <f t="shared" si="263"/>
        <v>0</v>
      </c>
      <c r="M264" s="191" t="s">
        <v>518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784</v>
      </c>
      <c r="B265" s="188">
        <v>691.0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4">$G265/100*B265</f>
        <v>0</v>
      </c>
      <c r="I265" s="188">
        <f t="shared" si="264"/>
        <v>0</v>
      </c>
      <c r="J265" s="188">
        <f t="shared" si="264"/>
        <v>0</v>
      </c>
      <c r="K265" s="188">
        <f t="shared" si="264"/>
        <v>0</v>
      </c>
      <c r="L265" s="189">
        <f t="shared" si="264"/>
        <v>0</v>
      </c>
      <c r="M265" s="191" t="s">
        <v>512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785</v>
      </c>
      <c r="B266" s="188">
        <v>251.0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5">$G266/100*B266</f>
        <v>0</v>
      </c>
      <c r="I266" s="188">
        <f t="shared" si="265"/>
        <v>0</v>
      </c>
      <c r="J266" s="188">
        <f t="shared" si="265"/>
        <v>0</v>
      </c>
      <c r="K266" s="188">
        <f t="shared" si="265"/>
        <v>0</v>
      </c>
      <c r="L266" s="189">
        <f t="shared" si="265"/>
        <v>0</v>
      </c>
      <c r="M266" s="191" t="s">
        <v>581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786</v>
      </c>
      <c r="B267" s="188">
        <v>318.0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6">$G267/100*B267</f>
        <v>0</v>
      </c>
      <c r="I267" s="188">
        <f t="shared" si="266"/>
        <v>0</v>
      </c>
      <c r="J267" s="188">
        <f t="shared" si="266"/>
        <v>0</v>
      </c>
      <c r="K267" s="188">
        <f t="shared" si="266"/>
        <v>0</v>
      </c>
      <c r="L267" s="189">
        <f t="shared" si="266"/>
        <v>0</v>
      </c>
      <c r="M267" s="191" t="s">
        <v>581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787</v>
      </c>
      <c r="B268" s="188">
        <v>296.0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7">$G268/100*B268</f>
        <v>0</v>
      </c>
      <c r="I268" s="188">
        <f t="shared" si="267"/>
        <v>0</v>
      </c>
      <c r="J268" s="188">
        <f t="shared" si="267"/>
        <v>0</v>
      </c>
      <c r="K268" s="188">
        <f t="shared" si="267"/>
        <v>0</v>
      </c>
      <c r="L268" s="189">
        <f t="shared" si="267"/>
        <v>0</v>
      </c>
      <c r="M268" s="191" t="s">
        <v>581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788</v>
      </c>
      <c r="B269" s="188">
        <v>20.0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8">$G269/100*B269</f>
        <v>0</v>
      </c>
      <c r="I269" s="188">
        <f t="shared" si="268"/>
        <v>0</v>
      </c>
      <c r="J269" s="188">
        <f t="shared" si="268"/>
        <v>0</v>
      </c>
      <c r="K269" s="188">
        <f t="shared" si="268"/>
        <v>0</v>
      </c>
      <c r="L269" s="189">
        <f t="shared" si="268"/>
        <v>0</v>
      </c>
      <c r="M269" s="191" t="s">
        <v>524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789</v>
      </c>
      <c r="B270" s="188">
        <v>40.0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69">$G270/100*B270</f>
        <v>0</v>
      </c>
      <c r="I270" s="188">
        <f t="shared" si="269"/>
        <v>0</v>
      </c>
      <c r="J270" s="188">
        <f t="shared" si="269"/>
        <v>0</v>
      </c>
      <c r="K270" s="188">
        <f t="shared" si="269"/>
        <v>0</v>
      </c>
      <c r="L270" s="189">
        <f t="shared" si="269"/>
        <v>0</v>
      </c>
      <c r="M270" s="191" t="s">
        <v>524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790</v>
      </c>
      <c r="B271" s="188">
        <v>29.0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0">$G271/100*B271</f>
        <v>0</v>
      </c>
      <c r="I271" s="188">
        <f t="shared" si="270"/>
        <v>0</v>
      </c>
      <c r="J271" s="188">
        <f t="shared" si="270"/>
        <v>0</v>
      </c>
      <c r="K271" s="188">
        <f t="shared" si="270"/>
        <v>0</v>
      </c>
      <c r="L271" s="189">
        <f t="shared" si="270"/>
        <v>0</v>
      </c>
      <c r="M271" s="191" t="s">
        <v>524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791</v>
      </c>
      <c r="B272" s="188">
        <v>31.0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1">$G272/100*B272</f>
        <v>0</v>
      </c>
      <c r="I272" s="188">
        <f t="shared" si="271"/>
        <v>0</v>
      </c>
      <c r="J272" s="188">
        <f t="shared" si="271"/>
        <v>0</v>
      </c>
      <c r="K272" s="188">
        <f t="shared" si="271"/>
        <v>0</v>
      </c>
      <c r="L272" s="189">
        <f t="shared" si="271"/>
        <v>0</v>
      </c>
      <c r="M272" s="191" t="s">
        <v>524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792</v>
      </c>
      <c r="B273" s="188">
        <v>91.0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2">$G273/100*B273</f>
        <v>0</v>
      </c>
      <c r="I273" s="188">
        <f t="shared" si="272"/>
        <v>0</v>
      </c>
      <c r="J273" s="188">
        <f t="shared" si="272"/>
        <v>0</v>
      </c>
      <c r="K273" s="188">
        <f t="shared" si="272"/>
        <v>0</v>
      </c>
      <c r="L273" s="189">
        <f t="shared" si="272"/>
        <v>0</v>
      </c>
      <c r="M273" s="191" t="s">
        <v>545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793</v>
      </c>
      <c r="B274" s="188">
        <v>127.0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3">$G274/100*B274</f>
        <v>0</v>
      </c>
      <c r="I274" s="188">
        <f t="shared" si="273"/>
        <v>0</v>
      </c>
      <c r="J274" s="188">
        <f t="shared" si="273"/>
        <v>0</v>
      </c>
      <c r="K274" s="188">
        <f t="shared" si="273"/>
        <v>0</v>
      </c>
      <c r="L274" s="189">
        <f t="shared" si="273"/>
        <v>0</v>
      </c>
      <c r="M274" s="191" t="s">
        <v>510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794</v>
      </c>
      <c r="B275" s="188">
        <v>458.0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4">$G275/100*B275</f>
        <v>0</v>
      </c>
      <c r="I275" s="188">
        <f t="shared" si="274"/>
        <v>0</v>
      </c>
      <c r="J275" s="188">
        <f t="shared" si="274"/>
        <v>0</v>
      </c>
      <c r="K275" s="188">
        <f t="shared" si="274"/>
        <v>0</v>
      </c>
      <c r="L275" s="189">
        <f t="shared" si="274"/>
        <v>0</v>
      </c>
      <c r="M275" s="191" t="s">
        <v>547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795</v>
      </c>
      <c r="B276" s="188">
        <v>245.0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5">$G276/100*B276</f>
        <v>0</v>
      </c>
      <c r="I276" s="188">
        <f t="shared" si="275"/>
        <v>0</v>
      </c>
      <c r="J276" s="188">
        <f t="shared" si="275"/>
        <v>0</v>
      </c>
      <c r="K276" s="188">
        <f t="shared" si="275"/>
        <v>0</v>
      </c>
      <c r="L276" s="189">
        <f t="shared" si="275"/>
        <v>0</v>
      </c>
      <c r="M276" s="191" t="s">
        <v>547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796</v>
      </c>
      <c r="B277" s="188">
        <v>304.0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6">$G277/100*B277</f>
        <v>0</v>
      </c>
      <c r="I277" s="188">
        <f t="shared" si="276"/>
        <v>0</v>
      </c>
      <c r="J277" s="188">
        <f t="shared" si="276"/>
        <v>0</v>
      </c>
      <c r="K277" s="188">
        <f t="shared" si="276"/>
        <v>0</v>
      </c>
      <c r="L277" s="189">
        <f t="shared" si="276"/>
        <v>0</v>
      </c>
      <c r="M277" s="191" t="s">
        <v>547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797</v>
      </c>
      <c r="B278" s="188">
        <v>458.0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7">$G278/100*B278</f>
        <v>0</v>
      </c>
      <c r="I278" s="188">
        <f t="shared" si="277"/>
        <v>0</v>
      </c>
      <c r="J278" s="188">
        <f t="shared" si="277"/>
        <v>0</v>
      </c>
      <c r="K278" s="188">
        <f t="shared" si="277"/>
        <v>0</v>
      </c>
      <c r="L278" s="189">
        <f t="shared" si="277"/>
        <v>0</v>
      </c>
      <c r="M278" s="191" t="s">
        <v>547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798</v>
      </c>
      <c r="B279" s="188">
        <v>673.0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8">$G279/100*B279</f>
        <v>0</v>
      </c>
      <c r="I279" s="188">
        <f t="shared" si="278"/>
        <v>0</v>
      </c>
      <c r="J279" s="188">
        <f t="shared" si="278"/>
        <v>0</v>
      </c>
      <c r="K279" s="188">
        <f t="shared" si="278"/>
        <v>0</v>
      </c>
      <c r="L279" s="189">
        <f t="shared" si="278"/>
        <v>0</v>
      </c>
      <c r="M279" s="191" t="s">
        <v>512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799</v>
      </c>
      <c r="B280" s="188">
        <v>50.0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79">$G280/100*B280</f>
        <v>0</v>
      </c>
      <c r="I280" s="188">
        <f t="shared" si="279"/>
        <v>0</v>
      </c>
      <c r="J280" s="188">
        <f t="shared" si="279"/>
        <v>0</v>
      </c>
      <c r="K280" s="188">
        <f t="shared" si="279"/>
        <v>0</v>
      </c>
      <c r="L280" s="189">
        <f t="shared" si="279"/>
        <v>0</v>
      </c>
      <c r="M280" s="191" t="s">
        <v>510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800</v>
      </c>
      <c r="B281" s="188">
        <v>347.0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0">$G281/100*B281</f>
        <v>0</v>
      </c>
      <c r="I281" s="188">
        <f t="shared" si="280"/>
        <v>0</v>
      </c>
      <c r="J281" s="188">
        <f t="shared" si="280"/>
        <v>0</v>
      </c>
      <c r="K281" s="188">
        <f t="shared" si="280"/>
        <v>0</v>
      </c>
      <c r="L281" s="189">
        <f t="shared" si="280"/>
        <v>0</v>
      </c>
      <c r="M281" s="191" t="s">
        <v>518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801</v>
      </c>
      <c r="B282" s="188">
        <v>562.0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1">$G282/100*B282</f>
        <v>0</v>
      </c>
      <c r="I282" s="188">
        <f t="shared" si="281"/>
        <v>0</v>
      </c>
      <c r="J282" s="188">
        <f t="shared" si="281"/>
        <v>0</v>
      </c>
      <c r="K282" s="188">
        <f t="shared" si="281"/>
        <v>0</v>
      </c>
      <c r="L282" s="189">
        <f t="shared" si="281"/>
        <v>0</v>
      </c>
      <c r="M282" s="191" t="s">
        <v>512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802</v>
      </c>
      <c r="B283" s="188">
        <v>46.0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2">$G283/100*B283</f>
        <v>0</v>
      </c>
      <c r="I283" s="188">
        <f t="shared" si="282"/>
        <v>0</v>
      </c>
      <c r="J283" s="188">
        <f t="shared" si="282"/>
        <v>0</v>
      </c>
      <c r="K283" s="188">
        <f t="shared" si="282"/>
        <v>0</v>
      </c>
      <c r="L283" s="189">
        <f t="shared" si="282"/>
        <v>0</v>
      </c>
      <c r="M283" s="191" t="s">
        <v>510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803</v>
      </c>
      <c r="B284" s="188">
        <v>500.0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3">$G284/100*B284</f>
        <v>0</v>
      </c>
      <c r="I284" s="188">
        <f t="shared" si="283"/>
        <v>0</v>
      </c>
      <c r="J284" s="188">
        <f t="shared" si="283"/>
        <v>0</v>
      </c>
      <c r="K284" s="188">
        <f t="shared" si="283"/>
        <v>0</v>
      </c>
      <c r="L284" s="189">
        <f t="shared" si="283"/>
        <v>0</v>
      </c>
      <c r="M284" s="191" t="s">
        <v>527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804</v>
      </c>
      <c r="B285" s="188">
        <v>525.0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4">$G285/100*B285</f>
        <v>0</v>
      </c>
      <c r="I285" s="188">
        <f t="shared" si="284"/>
        <v>0</v>
      </c>
      <c r="J285" s="188">
        <f t="shared" si="284"/>
        <v>0</v>
      </c>
      <c r="K285" s="188">
        <f t="shared" si="284"/>
        <v>0</v>
      </c>
      <c r="L285" s="189">
        <f t="shared" si="284"/>
        <v>0</v>
      </c>
      <c r="M285" s="191" t="s">
        <v>596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805</v>
      </c>
      <c r="B286" s="188">
        <v>86.0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5">$G286/100*B286</f>
        <v>0</v>
      </c>
      <c r="I286" s="188">
        <f t="shared" si="285"/>
        <v>0</v>
      </c>
      <c r="J286" s="188">
        <f t="shared" si="285"/>
        <v>0</v>
      </c>
      <c r="K286" s="188">
        <f t="shared" si="285"/>
        <v>0</v>
      </c>
      <c r="L286" s="189">
        <f t="shared" si="285"/>
        <v>0</v>
      </c>
      <c r="M286" s="191" t="s">
        <v>533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806</v>
      </c>
      <c r="B287" s="188">
        <v>77.0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6">$G287/100*B287</f>
        <v>0</v>
      </c>
      <c r="I287" s="188">
        <f t="shared" si="286"/>
        <v>0</v>
      </c>
      <c r="J287" s="188">
        <f t="shared" si="286"/>
        <v>0</v>
      </c>
      <c r="K287" s="188">
        <f t="shared" si="286"/>
        <v>0</v>
      </c>
      <c r="L287" s="189">
        <f t="shared" si="286"/>
        <v>0</v>
      </c>
      <c r="M287" s="191" t="s">
        <v>533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807</v>
      </c>
      <c r="B288" s="188">
        <v>41.0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7">$G288/100*B288</f>
        <v>0</v>
      </c>
      <c r="I288" s="188">
        <f t="shared" si="287"/>
        <v>0</v>
      </c>
      <c r="J288" s="188">
        <f t="shared" si="287"/>
        <v>0</v>
      </c>
      <c r="K288" s="188">
        <f t="shared" si="287"/>
        <v>0</v>
      </c>
      <c r="L288" s="189">
        <f t="shared" si="287"/>
        <v>0</v>
      </c>
      <c r="M288" s="191" t="s">
        <v>510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808</v>
      </c>
      <c r="B289" s="188">
        <v>26.0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8">$G289/100*B289</f>
        <v>0</v>
      </c>
      <c r="I289" s="188">
        <f t="shared" si="288"/>
        <v>0</v>
      </c>
      <c r="J289" s="188">
        <f t="shared" si="288"/>
        <v>0</v>
      </c>
      <c r="K289" s="188">
        <f t="shared" si="288"/>
        <v>0</v>
      </c>
      <c r="L289" s="189">
        <f t="shared" si="288"/>
        <v>0</v>
      </c>
      <c r="M289" s="191" t="s">
        <v>524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809</v>
      </c>
      <c r="B290" s="188">
        <v>559.0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89">$G290/100*B290</f>
        <v>0</v>
      </c>
      <c r="I290" s="188">
        <f t="shared" si="289"/>
        <v>0</v>
      </c>
      <c r="J290" s="188">
        <f t="shared" si="289"/>
        <v>0</v>
      </c>
      <c r="K290" s="188">
        <f t="shared" si="289"/>
        <v>0</v>
      </c>
      <c r="L290" s="189">
        <f t="shared" si="289"/>
        <v>0</v>
      </c>
      <c r="M290" s="191" t="s">
        <v>596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810</v>
      </c>
      <c r="B291" s="188">
        <v>57.0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0">$G291/100*B291</f>
        <v>0</v>
      </c>
      <c r="I291" s="188">
        <f t="shared" si="290"/>
        <v>0</v>
      </c>
      <c r="J291" s="188">
        <f t="shared" si="290"/>
        <v>0</v>
      </c>
      <c r="K291" s="188">
        <f t="shared" si="290"/>
        <v>0</v>
      </c>
      <c r="L291" s="189">
        <f t="shared" si="290"/>
        <v>0</v>
      </c>
      <c r="M291" s="191" t="s">
        <v>510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811</v>
      </c>
      <c r="B292" s="188">
        <v>368.0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1">$G292/100*B292</f>
        <v>0</v>
      </c>
      <c r="I292" s="188">
        <f t="shared" si="291"/>
        <v>0</v>
      </c>
      <c r="J292" s="188">
        <f t="shared" si="291"/>
        <v>0</v>
      </c>
      <c r="K292" s="188">
        <f t="shared" si="291"/>
        <v>0</v>
      </c>
      <c r="L292" s="189">
        <f t="shared" si="291"/>
        <v>0</v>
      </c>
      <c r="M292" s="191" t="s">
        <v>527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812</v>
      </c>
      <c r="B293" s="188">
        <v>16.0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2">$G293/100*B293</f>
        <v>0</v>
      </c>
      <c r="I293" s="188">
        <f t="shared" si="292"/>
        <v>0</v>
      </c>
      <c r="J293" s="188">
        <f t="shared" si="292"/>
        <v>0</v>
      </c>
      <c r="K293" s="188">
        <f t="shared" si="292"/>
        <v>0</v>
      </c>
      <c r="L293" s="189">
        <f t="shared" si="292"/>
        <v>0</v>
      </c>
      <c r="M293" s="191" t="s">
        <v>524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813</v>
      </c>
      <c r="B294" s="188">
        <v>296.0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3">$G294/100*B294</f>
        <v>0</v>
      </c>
      <c r="I294" s="188">
        <f t="shared" si="293"/>
        <v>0</v>
      </c>
      <c r="J294" s="188">
        <f t="shared" si="293"/>
        <v>0</v>
      </c>
      <c r="K294" s="188">
        <f t="shared" si="293"/>
        <v>0</v>
      </c>
      <c r="L294" s="189">
        <f t="shared" si="293"/>
        <v>0</v>
      </c>
      <c r="M294" s="191" t="s">
        <v>510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814</v>
      </c>
      <c r="B295" s="188">
        <v>52.0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4">$G295/100*B295</f>
        <v>0</v>
      </c>
      <c r="I295" s="188">
        <f t="shared" si="294"/>
        <v>0</v>
      </c>
      <c r="J295" s="188">
        <f t="shared" si="294"/>
        <v>0</v>
      </c>
      <c r="K295" s="188">
        <f t="shared" si="294"/>
        <v>0</v>
      </c>
      <c r="L295" s="189">
        <f t="shared" si="294"/>
        <v>0</v>
      </c>
      <c r="M295" s="191" t="s">
        <v>510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815</v>
      </c>
      <c r="B296" s="188">
        <v>21.0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5">$G296/100*B296</f>
        <v>0</v>
      </c>
      <c r="I296" s="188">
        <f t="shared" si="295"/>
        <v>0</v>
      </c>
      <c r="J296" s="188">
        <f t="shared" si="295"/>
        <v>0</v>
      </c>
      <c r="K296" s="188">
        <f t="shared" si="295"/>
        <v>0</v>
      </c>
      <c r="L296" s="189">
        <f t="shared" si="295"/>
        <v>0</v>
      </c>
      <c r="M296" s="191" t="s">
        <v>510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816</v>
      </c>
      <c r="B297" s="188">
        <v>364.0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6">$G297/100*B297</f>
        <v>0</v>
      </c>
      <c r="I297" s="188">
        <f t="shared" si="296"/>
        <v>0</v>
      </c>
      <c r="J297" s="188">
        <f t="shared" si="296"/>
        <v>0</v>
      </c>
      <c r="K297" s="188">
        <f t="shared" si="296"/>
        <v>0</v>
      </c>
      <c r="L297" s="189">
        <f t="shared" si="296"/>
        <v>0</v>
      </c>
      <c r="M297" s="191" t="s">
        <v>527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817</v>
      </c>
      <c r="B298" s="188">
        <v>362.0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7">$G298/100*B298</f>
        <v>0</v>
      </c>
      <c r="I298" s="188">
        <f t="shared" si="297"/>
        <v>0</v>
      </c>
      <c r="J298" s="188">
        <f t="shared" si="297"/>
        <v>0</v>
      </c>
      <c r="K298" s="188">
        <f t="shared" si="297"/>
        <v>0</v>
      </c>
      <c r="L298" s="189">
        <f t="shared" si="297"/>
        <v>0</v>
      </c>
      <c r="M298" s="191" t="s">
        <v>527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818</v>
      </c>
      <c r="B299" s="188">
        <v>365.0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8">$G299/100*B299</f>
        <v>0</v>
      </c>
      <c r="I299" s="188">
        <f t="shared" si="298"/>
        <v>0</v>
      </c>
      <c r="J299" s="188">
        <f t="shared" si="298"/>
        <v>0</v>
      </c>
      <c r="K299" s="188">
        <f t="shared" si="298"/>
        <v>0</v>
      </c>
      <c r="L299" s="189">
        <f t="shared" si="298"/>
        <v>0</v>
      </c>
      <c r="M299" s="191" t="s">
        <v>527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819</v>
      </c>
      <c r="B300" s="188">
        <v>321.0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299">$G300/100*B300</f>
        <v>0</v>
      </c>
      <c r="I300" s="188">
        <f t="shared" si="299"/>
        <v>0</v>
      </c>
      <c r="J300" s="188">
        <f t="shared" si="299"/>
        <v>0</v>
      </c>
      <c r="K300" s="188">
        <f t="shared" si="299"/>
        <v>0</v>
      </c>
      <c r="L300" s="189">
        <f t="shared" si="299"/>
        <v>0</v>
      </c>
      <c r="M300" s="191" t="s">
        <v>516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820</v>
      </c>
      <c r="B301" s="188">
        <v>162.0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0">$G301/100*B301</f>
        <v>0</v>
      </c>
      <c r="I301" s="188">
        <f t="shared" si="300"/>
        <v>0</v>
      </c>
      <c r="J301" s="188">
        <f t="shared" si="300"/>
        <v>0</v>
      </c>
      <c r="K301" s="188">
        <f t="shared" si="300"/>
        <v>0</v>
      </c>
      <c r="L301" s="189">
        <f t="shared" si="300"/>
        <v>0</v>
      </c>
      <c r="M301" s="191" t="s">
        <v>510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821</v>
      </c>
      <c r="B302" s="188">
        <v>36.0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1">$G302/100*B302</f>
        <v>0</v>
      </c>
      <c r="I302" s="188">
        <f t="shared" si="301"/>
        <v>0</v>
      </c>
      <c r="J302" s="188">
        <f t="shared" si="301"/>
        <v>0</v>
      </c>
      <c r="K302" s="188">
        <f t="shared" si="301"/>
        <v>0</v>
      </c>
      <c r="L302" s="189">
        <f t="shared" si="301"/>
        <v>0</v>
      </c>
      <c r="M302" s="191" t="s">
        <v>524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822</v>
      </c>
      <c r="B303" s="188">
        <v>338.0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2">$G303/100*B303</f>
        <v>0</v>
      </c>
      <c r="I303" s="188">
        <f t="shared" si="302"/>
        <v>0</v>
      </c>
      <c r="J303" s="188">
        <f t="shared" si="302"/>
        <v>0</v>
      </c>
      <c r="K303" s="188">
        <f t="shared" si="302"/>
        <v>0</v>
      </c>
      <c r="L303" s="189">
        <f t="shared" si="302"/>
        <v>0</v>
      </c>
      <c r="M303" s="191" t="s">
        <v>527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823</v>
      </c>
      <c r="B304" s="188">
        <v>325.0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3">$G304/100*B304</f>
        <v>0</v>
      </c>
      <c r="I304" s="188">
        <f t="shared" si="303"/>
        <v>0</v>
      </c>
      <c r="J304" s="188">
        <f t="shared" si="303"/>
        <v>0</v>
      </c>
      <c r="K304" s="188">
        <f t="shared" si="303"/>
        <v>0</v>
      </c>
      <c r="L304" s="189">
        <f t="shared" si="303"/>
        <v>0</v>
      </c>
      <c r="M304" s="191" t="s">
        <v>527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824</v>
      </c>
      <c r="B305" s="188">
        <v>32.0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4">$G305/100*B305</f>
        <v>0</v>
      </c>
      <c r="I305" s="188">
        <f t="shared" si="304"/>
        <v>0</v>
      </c>
      <c r="J305" s="188">
        <f t="shared" si="304"/>
        <v>0</v>
      </c>
      <c r="K305" s="188">
        <f t="shared" si="304"/>
        <v>0</v>
      </c>
      <c r="L305" s="189">
        <f t="shared" si="304"/>
        <v>0</v>
      </c>
      <c r="M305" s="191" t="s">
        <v>510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825</v>
      </c>
      <c r="B306" s="188">
        <v>884.0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5">$G306/100*B306</f>
        <v>0</v>
      </c>
      <c r="I306" s="188">
        <f t="shared" si="305"/>
        <v>0</v>
      </c>
      <c r="J306" s="188">
        <f t="shared" si="305"/>
        <v>0</v>
      </c>
      <c r="K306" s="188">
        <f t="shared" si="305"/>
        <v>0</v>
      </c>
      <c r="L306" s="189">
        <f t="shared" si="305"/>
        <v>0</v>
      </c>
      <c r="M306" s="191" t="s">
        <v>538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826</v>
      </c>
      <c r="B307" s="188">
        <v>127.0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6">$G307/100*B307</f>
        <v>0</v>
      </c>
      <c r="I307" s="188">
        <f t="shared" si="306"/>
        <v>0</v>
      </c>
      <c r="J307" s="188">
        <f t="shared" si="306"/>
        <v>0</v>
      </c>
      <c r="K307" s="188">
        <f t="shared" si="306"/>
        <v>0</v>
      </c>
      <c r="L307" s="189">
        <f t="shared" si="306"/>
        <v>0</v>
      </c>
      <c r="M307" s="191" t="s">
        <v>545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827</v>
      </c>
      <c r="B308" s="188">
        <v>83.0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7">$G308/100*B308</f>
        <v>0</v>
      </c>
      <c r="I308" s="188">
        <f t="shared" si="307"/>
        <v>0</v>
      </c>
      <c r="J308" s="188">
        <f t="shared" si="307"/>
        <v>0</v>
      </c>
      <c r="K308" s="188">
        <f t="shared" si="307"/>
        <v>0</v>
      </c>
      <c r="L308" s="189">
        <f t="shared" si="307"/>
        <v>0</v>
      </c>
      <c r="M308" s="191" t="s">
        <v>524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828</v>
      </c>
      <c r="B309" s="188">
        <v>0.0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8">$G309/100*B309</f>
        <v>0</v>
      </c>
      <c r="I309" s="188">
        <f t="shared" si="308"/>
        <v>0</v>
      </c>
      <c r="J309" s="188">
        <f t="shared" si="308"/>
        <v>0</v>
      </c>
      <c r="K309" s="188">
        <f t="shared" si="308"/>
        <v>0</v>
      </c>
      <c r="L309" s="189">
        <f t="shared" si="308"/>
        <v>0</v>
      </c>
      <c r="M309" s="191" t="s">
        <v>581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829</v>
      </c>
      <c r="B310" s="188">
        <v>0.0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09">$G310/100*B310</f>
        <v>0</v>
      </c>
      <c r="I310" s="188">
        <f t="shared" si="309"/>
        <v>0</v>
      </c>
      <c r="J310" s="188">
        <f t="shared" si="309"/>
        <v>0</v>
      </c>
      <c r="K310" s="188">
        <f t="shared" si="309"/>
        <v>0</v>
      </c>
      <c r="L310" s="189">
        <f t="shared" si="309"/>
        <v>0</v>
      </c>
      <c r="M310" s="191" t="s">
        <v>581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830</v>
      </c>
      <c r="B311" s="188">
        <v>0.0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0">$G311/100*B311</f>
        <v>0</v>
      </c>
      <c r="I311" s="188">
        <f t="shared" si="310"/>
        <v>0</v>
      </c>
      <c r="J311" s="188">
        <f t="shared" si="310"/>
        <v>0</v>
      </c>
      <c r="K311" s="188">
        <f t="shared" si="310"/>
        <v>0</v>
      </c>
      <c r="L311" s="189">
        <f t="shared" si="310"/>
        <v>0</v>
      </c>
      <c r="M311" s="191" t="s">
        <v>581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831</v>
      </c>
      <c r="B312" s="188">
        <v>208.0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1">$G312/100*B312</f>
        <v>0</v>
      </c>
      <c r="I312" s="188">
        <f t="shared" si="311"/>
        <v>0</v>
      </c>
      <c r="J312" s="188">
        <f t="shared" si="311"/>
        <v>0</v>
      </c>
      <c r="K312" s="188">
        <f t="shared" si="311"/>
        <v>0</v>
      </c>
      <c r="L312" s="189">
        <f t="shared" si="311"/>
        <v>0</v>
      </c>
      <c r="M312" s="191" t="s">
        <v>545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832</v>
      </c>
      <c r="B313" s="188">
        <v>32.0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2">$G313/100*B313</f>
        <v>0</v>
      </c>
      <c r="I313" s="188">
        <f t="shared" si="312"/>
        <v>0</v>
      </c>
      <c r="J313" s="188">
        <f t="shared" si="312"/>
        <v>0</v>
      </c>
      <c r="K313" s="188">
        <f t="shared" si="312"/>
        <v>0</v>
      </c>
      <c r="L313" s="189">
        <f t="shared" si="312"/>
        <v>0</v>
      </c>
      <c r="M313" s="191" t="s">
        <v>524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833</v>
      </c>
      <c r="B314" s="188">
        <v>69.0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3">$G314/100*B314</f>
        <v>0</v>
      </c>
      <c r="I314" s="188">
        <f t="shared" si="313"/>
        <v>0</v>
      </c>
      <c r="J314" s="188">
        <f t="shared" si="313"/>
        <v>0</v>
      </c>
      <c r="K314" s="188">
        <f t="shared" si="313"/>
        <v>0</v>
      </c>
      <c r="L314" s="189">
        <f t="shared" si="313"/>
        <v>0</v>
      </c>
      <c r="M314" s="191" t="s">
        <v>508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834</v>
      </c>
      <c r="B315" s="188">
        <v>257.0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4">$G315/100*B315</f>
        <v>0</v>
      </c>
      <c r="I315" s="188">
        <f t="shared" si="314"/>
        <v>0</v>
      </c>
      <c r="J315" s="188">
        <f t="shared" si="314"/>
        <v>0</v>
      </c>
      <c r="K315" s="188">
        <f t="shared" si="314"/>
        <v>0</v>
      </c>
      <c r="L315" s="189">
        <f t="shared" si="314"/>
        <v>0</v>
      </c>
      <c r="M315" s="191" t="s">
        <v>514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835</v>
      </c>
      <c r="B316" s="188">
        <v>464.0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5">$G316/100*B316</f>
        <v>0</v>
      </c>
      <c r="I316" s="188">
        <f t="shared" si="315"/>
        <v>0</v>
      </c>
      <c r="J316" s="188">
        <f t="shared" si="315"/>
        <v>0</v>
      </c>
      <c r="K316" s="188">
        <f t="shared" si="315"/>
        <v>0</v>
      </c>
      <c r="L316" s="189">
        <f t="shared" si="315"/>
        <v>0</v>
      </c>
      <c r="M316" s="191" t="s">
        <v>527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836</v>
      </c>
      <c r="B317" s="188">
        <v>360.0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6">$G317/100*B317</f>
        <v>0</v>
      </c>
      <c r="I317" s="188">
        <f t="shared" si="316"/>
        <v>0</v>
      </c>
      <c r="J317" s="188">
        <f t="shared" si="316"/>
        <v>0</v>
      </c>
      <c r="K317" s="188">
        <f t="shared" si="316"/>
        <v>0</v>
      </c>
      <c r="L317" s="189">
        <f t="shared" si="316"/>
        <v>0</v>
      </c>
      <c r="M317" s="191" t="s">
        <v>527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837</v>
      </c>
      <c r="B318" s="188">
        <v>586.0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7">$G318/100*B318</f>
        <v>0</v>
      </c>
      <c r="I318" s="188">
        <f t="shared" si="317"/>
        <v>0</v>
      </c>
      <c r="J318" s="188">
        <f t="shared" si="317"/>
        <v>0</v>
      </c>
      <c r="K318" s="188">
        <f t="shared" si="317"/>
        <v>0</v>
      </c>
      <c r="L318" s="189">
        <f t="shared" si="317"/>
        <v>0</v>
      </c>
      <c r="M318" s="191" t="s">
        <v>596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838</v>
      </c>
      <c r="B319" s="188">
        <v>884.0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8">$G319/100*B319</f>
        <v>0</v>
      </c>
      <c r="I319" s="188">
        <f t="shared" si="318"/>
        <v>0</v>
      </c>
      <c r="J319" s="188">
        <f t="shared" si="318"/>
        <v>0</v>
      </c>
      <c r="K319" s="188">
        <f t="shared" si="318"/>
        <v>0</v>
      </c>
      <c r="L319" s="189">
        <f t="shared" si="318"/>
        <v>0</v>
      </c>
      <c r="M319" s="191" t="s">
        <v>538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839</v>
      </c>
      <c r="B320" s="188">
        <v>573.0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19">$G320/100*B320</f>
        <v>0</v>
      </c>
      <c r="I320" s="188">
        <f t="shared" si="319"/>
        <v>0</v>
      </c>
      <c r="J320" s="188">
        <f t="shared" si="319"/>
        <v>0</v>
      </c>
      <c r="K320" s="188">
        <f t="shared" si="319"/>
        <v>0</v>
      </c>
      <c r="L320" s="189">
        <f t="shared" si="319"/>
        <v>0</v>
      </c>
      <c r="M320" s="191" t="s">
        <v>596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840</v>
      </c>
      <c r="B321" s="188">
        <v>53.0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0">$G321/100*B321</f>
        <v>0</v>
      </c>
      <c r="I321" s="188">
        <f t="shared" si="320"/>
        <v>0</v>
      </c>
      <c r="J321" s="188">
        <f t="shared" si="320"/>
        <v>0</v>
      </c>
      <c r="K321" s="188">
        <f t="shared" si="320"/>
        <v>0</v>
      </c>
      <c r="L321" s="189">
        <f t="shared" si="320"/>
        <v>0</v>
      </c>
      <c r="M321" s="191" t="s">
        <v>581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841</v>
      </c>
      <c r="B322" s="188">
        <v>53.0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1">$G322/100*B322</f>
        <v>0</v>
      </c>
      <c r="I322" s="188">
        <f t="shared" si="321"/>
        <v>0</v>
      </c>
      <c r="J322" s="188">
        <f t="shared" si="321"/>
        <v>0</v>
      </c>
      <c r="K322" s="188">
        <f t="shared" si="321"/>
        <v>0</v>
      </c>
      <c r="L322" s="189">
        <f t="shared" si="321"/>
        <v>0</v>
      </c>
      <c r="M322" s="191" t="s">
        <v>581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842</v>
      </c>
      <c r="B323" s="188">
        <v>71.0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2">$G323/100*B323</f>
        <v>0</v>
      </c>
      <c r="I323" s="188">
        <f t="shared" si="322"/>
        <v>0</v>
      </c>
      <c r="J323" s="188">
        <f t="shared" si="322"/>
        <v>0</v>
      </c>
      <c r="K323" s="188">
        <f t="shared" si="322"/>
        <v>0</v>
      </c>
      <c r="L323" s="189">
        <f t="shared" si="322"/>
        <v>0</v>
      </c>
      <c r="M323" s="191" t="s">
        <v>508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843</v>
      </c>
      <c r="B324" s="188">
        <v>97.0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3">$G324/100*B324</f>
        <v>0</v>
      </c>
      <c r="I324" s="188">
        <f t="shared" si="323"/>
        <v>0</v>
      </c>
      <c r="J324" s="188">
        <f t="shared" si="323"/>
        <v>0</v>
      </c>
      <c r="K324" s="188">
        <f t="shared" si="323"/>
        <v>0</v>
      </c>
      <c r="L324" s="189">
        <f t="shared" si="323"/>
        <v>0</v>
      </c>
      <c r="M324" s="191" t="s">
        <v>545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844</v>
      </c>
      <c r="B325" s="188">
        <v>100.0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4">$G325/100*B325</f>
        <v>0</v>
      </c>
      <c r="I325" s="188">
        <f t="shared" si="324"/>
        <v>0</v>
      </c>
      <c r="J325" s="188">
        <f t="shared" si="324"/>
        <v>0</v>
      </c>
      <c r="K325" s="188">
        <f t="shared" si="324"/>
        <v>0</v>
      </c>
      <c r="L325" s="189">
        <f t="shared" si="324"/>
        <v>0</v>
      </c>
      <c r="M325" s="191" t="s">
        <v>545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845</v>
      </c>
      <c r="B326" s="188">
        <v>70.0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5">$G326/100*B326</f>
        <v>0</v>
      </c>
      <c r="I326" s="188">
        <f t="shared" si="325"/>
        <v>0</v>
      </c>
      <c r="J326" s="188">
        <f t="shared" si="325"/>
        <v>0</v>
      </c>
      <c r="K326" s="188">
        <f t="shared" si="325"/>
        <v>0</v>
      </c>
      <c r="L326" s="189">
        <f t="shared" si="325"/>
        <v>0</v>
      </c>
      <c r="M326" s="191" t="s">
        <v>545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846</v>
      </c>
      <c r="B327" s="188">
        <v>339.0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6">$G327/100*B327</f>
        <v>0</v>
      </c>
      <c r="I327" s="188">
        <f t="shared" si="326"/>
        <v>0</v>
      </c>
      <c r="J327" s="188">
        <f t="shared" si="326"/>
        <v>0</v>
      </c>
      <c r="K327" s="188">
        <f t="shared" si="326"/>
        <v>0</v>
      </c>
      <c r="L327" s="189">
        <f t="shared" si="326"/>
        <v>0</v>
      </c>
      <c r="M327" s="191" t="s">
        <v>527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847</v>
      </c>
      <c r="B328" s="188">
        <v>436.0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7">$G328/100*B328</f>
        <v>0</v>
      </c>
      <c r="I328" s="188">
        <f t="shared" si="327"/>
        <v>0</v>
      </c>
      <c r="J328" s="188">
        <f t="shared" si="327"/>
        <v>0</v>
      </c>
      <c r="K328" s="188">
        <f t="shared" si="327"/>
        <v>0</v>
      </c>
      <c r="L328" s="189">
        <f t="shared" si="327"/>
        <v>0</v>
      </c>
      <c r="M328" s="191" t="s">
        <v>518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848</v>
      </c>
      <c r="B329" s="188">
        <v>322.0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8">$G329/100*B329</f>
        <v>0</v>
      </c>
      <c r="I329" s="188">
        <f t="shared" si="328"/>
        <v>0</v>
      </c>
      <c r="J329" s="188">
        <f t="shared" si="328"/>
        <v>0</v>
      </c>
      <c r="K329" s="188">
        <f t="shared" si="328"/>
        <v>0</v>
      </c>
      <c r="L329" s="189">
        <f t="shared" si="328"/>
        <v>0</v>
      </c>
      <c r="M329" s="191" t="s">
        <v>581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849</v>
      </c>
      <c r="B330" s="188">
        <v>884.0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29">$G330/100*B330</f>
        <v>0</v>
      </c>
      <c r="I330" s="188">
        <f t="shared" si="329"/>
        <v>0</v>
      </c>
      <c r="J330" s="188">
        <f t="shared" si="329"/>
        <v>0</v>
      </c>
      <c r="K330" s="188">
        <f t="shared" si="329"/>
        <v>0</v>
      </c>
      <c r="L330" s="189">
        <f t="shared" si="329"/>
        <v>0</v>
      </c>
      <c r="M330" s="191" t="s">
        <v>538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850</v>
      </c>
      <c r="B331" s="188">
        <v>240.0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0">$G331/100*B331</f>
        <v>0</v>
      </c>
      <c r="I331" s="188">
        <f t="shared" si="330"/>
        <v>0</v>
      </c>
      <c r="J331" s="188">
        <f t="shared" si="330"/>
        <v>0</v>
      </c>
      <c r="K331" s="188">
        <f t="shared" si="330"/>
        <v>0</v>
      </c>
      <c r="L331" s="189">
        <f t="shared" si="330"/>
        <v>0</v>
      </c>
      <c r="M331" s="191" t="s">
        <v>524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851</v>
      </c>
      <c r="B332" s="188">
        <v>446.0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1">$G332/100*B332</f>
        <v>0</v>
      </c>
      <c r="I332" s="188">
        <f t="shared" si="331"/>
        <v>0</v>
      </c>
      <c r="J332" s="188">
        <f t="shared" si="331"/>
        <v>0</v>
      </c>
      <c r="K332" s="188">
        <f t="shared" si="331"/>
        <v>0</v>
      </c>
      <c r="L332" s="189">
        <f t="shared" si="331"/>
        <v>0</v>
      </c>
      <c r="M332" s="191" t="s">
        <v>518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852</v>
      </c>
      <c r="B333" s="188">
        <v>54.0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2">$G333/100*B333</f>
        <v>0</v>
      </c>
      <c r="I333" s="188">
        <f t="shared" si="332"/>
        <v>0</v>
      </c>
      <c r="J333" s="188">
        <f t="shared" si="332"/>
        <v>0</v>
      </c>
      <c r="K333" s="188">
        <f t="shared" si="332"/>
        <v>0</v>
      </c>
      <c r="L333" s="189">
        <f t="shared" si="332"/>
        <v>0</v>
      </c>
      <c r="M333" s="191" t="s">
        <v>518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853</v>
      </c>
      <c r="B334" s="188">
        <v>348.0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3">$G334/100*B334</f>
        <v>0</v>
      </c>
      <c r="I334" s="188">
        <f t="shared" si="333"/>
        <v>0</v>
      </c>
      <c r="J334" s="188">
        <f t="shared" si="333"/>
        <v>0</v>
      </c>
      <c r="K334" s="188">
        <f t="shared" si="333"/>
        <v>0</v>
      </c>
      <c r="L334" s="189">
        <f t="shared" si="333"/>
        <v>0</v>
      </c>
      <c r="M334" s="191" t="s">
        <v>527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854</v>
      </c>
      <c r="B335" s="188">
        <v>23.0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4">$G335/100*B335</f>
        <v>0</v>
      </c>
      <c r="I335" s="188">
        <f t="shared" si="334"/>
        <v>0</v>
      </c>
      <c r="J335" s="188">
        <f t="shared" si="334"/>
        <v>0</v>
      </c>
      <c r="K335" s="188">
        <f t="shared" si="334"/>
        <v>0</v>
      </c>
      <c r="L335" s="189">
        <f t="shared" si="334"/>
        <v>0</v>
      </c>
      <c r="M335" s="191" t="s">
        <v>524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855</v>
      </c>
      <c r="B336" s="188">
        <v>26.0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5">$G336/100*B336</f>
        <v>0</v>
      </c>
      <c r="I336" s="188">
        <f t="shared" si="335"/>
        <v>0</v>
      </c>
      <c r="J336" s="188">
        <f t="shared" si="335"/>
        <v>0</v>
      </c>
      <c r="K336" s="188">
        <f t="shared" si="335"/>
        <v>0</v>
      </c>
      <c r="L336" s="189">
        <f t="shared" si="335"/>
        <v>0</v>
      </c>
      <c r="M336" s="191" t="s">
        <v>514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856</v>
      </c>
      <c r="B337" s="188">
        <v>40.0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6">$G337/100*B337</f>
        <v>0</v>
      </c>
      <c r="I337" s="188">
        <f t="shared" si="336"/>
        <v>0</v>
      </c>
      <c r="J337" s="188">
        <f t="shared" si="336"/>
        <v>0</v>
      </c>
      <c r="K337" s="188">
        <f t="shared" si="336"/>
        <v>0</v>
      </c>
      <c r="L337" s="189">
        <f t="shared" si="336"/>
        <v>0</v>
      </c>
      <c r="M337" s="191" t="s">
        <v>524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857</v>
      </c>
      <c r="B338" s="188">
        <v>45.0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7">$G338/100*B338</f>
        <v>0</v>
      </c>
      <c r="I338" s="188">
        <f t="shared" si="337"/>
        <v>0</v>
      </c>
      <c r="J338" s="188">
        <f t="shared" si="337"/>
        <v>0</v>
      </c>
      <c r="K338" s="188">
        <f t="shared" si="337"/>
        <v>0</v>
      </c>
      <c r="L338" s="189">
        <f t="shared" si="337"/>
        <v>0</v>
      </c>
      <c r="M338" s="191" t="s">
        <v>524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858</v>
      </c>
      <c r="B339" s="188">
        <v>381.0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8">$G339/100*B339</f>
        <v>0</v>
      </c>
      <c r="I339" s="188">
        <f t="shared" si="338"/>
        <v>0</v>
      </c>
      <c r="J339" s="188">
        <f t="shared" si="338"/>
        <v>0</v>
      </c>
      <c r="K339" s="188">
        <f t="shared" si="338"/>
        <v>0</v>
      </c>
      <c r="L339" s="189">
        <f t="shared" si="338"/>
        <v>0</v>
      </c>
      <c r="M339" s="191" t="s">
        <v>524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859</v>
      </c>
      <c r="B340" s="188">
        <v>40.0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39">$G340/100*B340</f>
        <v>0</v>
      </c>
      <c r="I340" s="188">
        <f t="shared" si="339"/>
        <v>0</v>
      </c>
      <c r="J340" s="188">
        <f t="shared" si="339"/>
        <v>0</v>
      </c>
      <c r="K340" s="188">
        <f t="shared" si="339"/>
        <v>0</v>
      </c>
      <c r="L340" s="189">
        <f t="shared" si="339"/>
        <v>0</v>
      </c>
      <c r="M340" s="191" t="s">
        <v>524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860</v>
      </c>
      <c r="B341" s="188">
        <v>31.0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0">$G341/100*B341</f>
        <v>0</v>
      </c>
      <c r="I341" s="188">
        <f t="shared" si="340"/>
        <v>0</v>
      </c>
      <c r="J341" s="188">
        <f t="shared" si="340"/>
        <v>0</v>
      </c>
      <c r="K341" s="188">
        <f t="shared" si="340"/>
        <v>0</v>
      </c>
      <c r="L341" s="189">
        <f t="shared" si="340"/>
        <v>0</v>
      </c>
      <c r="M341" s="191" t="s">
        <v>524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861</v>
      </c>
      <c r="B342" s="188">
        <v>16.0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1">$G342/100*B342</f>
        <v>0</v>
      </c>
      <c r="I342" s="188">
        <f t="shared" si="341"/>
        <v>0</v>
      </c>
      <c r="J342" s="188">
        <f t="shared" si="341"/>
        <v>0</v>
      </c>
      <c r="K342" s="188">
        <f t="shared" si="341"/>
        <v>0</v>
      </c>
      <c r="L342" s="189">
        <f t="shared" si="341"/>
        <v>0</v>
      </c>
      <c r="M342" s="191" t="s">
        <v>524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862</v>
      </c>
      <c r="B343" s="188">
        <v>92.0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2">$G343/100*B343</f>
        <v>0</v>
      </c>
      <c r="I343" s="188">
        <f t="shared" si="342"/>
        <v>0</v>
      </c>
      <c r="J343" s="188">
        <f t="shared" si="342"/>
        <v>0</v>
      </c>
      <c r="K343" s="188">
        <f t="shared" si="342"/>
        <v>0</v>
      </c>
      <c r="L343" s="189">
        <f t="shared" si="342"/>
        <v>0</v>
      </c>
      <c r="M343" s="191" t="s">
        <v>508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863</v>
      </c>
      <c r="B344" s="188">
        <v>100.0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3">$G344/100*B344</f>
        <v>0</v>
      </c>
      <c r="I344" s="188">
        <f t="shared" si="343"/>
        <v>0</v>
      </c>
      <c r="J344" s="188">
        <f t="shared" si="343"/>
        <v>0</v>
      </c>
      <c r="K344" s="188">
        <f t="shared" si="343"/>
        <v>0</v>
      </c>
      <c r="L344" s="189">
        <f t="shared" si="343"/>
        <v>0</v>
      </c>
      <c r="M344" s="191" t="s">
        <v>516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864</v>
      </c>
      <c r="B345" s="188">
        <v>380.0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4">$G345/100*B345</f>
        <v>0</v>
      </c>
      <c r="I345" s="188">
        <f t="shared" si="344"/>
        <v>0</v>
      </c>
      <c r="J345" s="188">
        <f t="shared" si="344"/>
        <v>0</v>
      </c>
      <c r="K345" s="188">
        <f t="shared" si="344"/>
        <v>0</v>
      </c>
      <c r="L345" s="189">
        <f t="shared" si="344"/>
        <v>0</v>
      </c>
      <c r="M345" s="191" t="s">
        <v>516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865</v>
      </c>
      <c r="B346" s="188">
        <v>387.0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5">$G346/100*B346</f>
        <v>0</v>
      </c>
      <c r="I346" s="188">
        <f t="shared" si="345"/>
        <v>0</v>
      </c>
      <c r="J346" s="188">
        <f t="shared" si="345"/>
        <v>0</v>
      </c>
      <c r="K346" s="188">
        <f t="shared" si="345"/>
        <v>0</v>
      </c>
      <c r="L346" s="189">
        <f t="shared" si="345"/>
        <v>0</v>
      </c>
      <c r="M346" s="191" t="s">
        <v>516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866</v>
      </c>
      <c r="B347" s="188">
        <v>617.0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6">$G347/100*B347</f>
        <v>0</v>
      </c>
      <c r="I347" s="188">
        <f t="shared" si="346"/>
        <v>0</v>
      </c>
      <c r="J347" s="188">
        <f t="shared" si="346"/>
        <v>0</v>
      </c>
      <c r="K347" s="188">
        <f t="shared" si="346"/>
        <v>0</v>
      </c>
      <c r="L347" s="189">
        <f t="shared" si="346"/>
        <v>0</v>
      </c>
      <c r="M347" s="191" t="s">
        <v>596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867</v>
      </c>
      <c r="B348" s="188">
        <v>884.0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7">$G348/100*B348</f>
        <v>0</v>
      </c>
      <c r="I348" s="188">
        <f t="shared" si="347"/>
        <v>0</v>
      </c>
      <c r="J348" s="188">
        <f t="shared" si="347"/>
        <v>0</v>
      </c>
      <c r="K348" s="188">
        <f t="shared" si="347"/>
        <v>0</v>
      </c>
      <c r="L348" s="189">
        <f t="shared" si="347"/>
        <v>0</v>
      </c>
      <c r="M348" s="191" t="s">
        <v>538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868</v>
      </c>
      <c r="B349" s="188">
        <v>564.0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8">$G349/100*B349</f>
        <v>0</v>
      </c>
      <c r="I349" s="188">
        <f t="shared" si="348"/>
        <v>0</v>
      </c>
      <c r="J349" s="188">
        <f t="shared" si="348"/>
        <v>0</v>
      </c>
      <c r="K349" s="188">
        <f t="shared" si="348"/>
        <v>0</v>
      </c>
      <c r="L349" s="189">
        <f t="shared" si="348"/>
        <v>0</v>
      </c>
      <c r="M349" s="191" t="s">
        <v>596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869</v>
      </c>
      <c r="B350" s="188">
        <v>377.0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49">$G350/100*B350</f>
        <v>0</v>
      </c>
      <c r="I350" s="188">
        <f t="shared" si="349"/>
        <v>0</v>
      </c>
      <c r="J350" s="188">
        <f t="shared" si="349"/>
        <v>0</v>
      </c>
      <c r="K350" s="188">
        <f t="shared" si="349"/>
        <v>0</v>
      </c>
      <c r="L350" s="189">
        <f t="shared" si="349"/>
        <v>0</v>
      </c>
      <c r="M350" s="191" t="s">
        <v>527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870</v>
      </c>
      <c r="B351" s="188">
        <v>19.0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0">$G351/100*B351</f>
        <v>0</v>
      </c>
      <c r="I351" s="188">
        <f t="shared" si="350"/>
        <v>0</v>
      </c>
      <c r="J351" s="188">
        <f t="shared" si="350"/>
        <v>0</v>
      </c>
      <c r="K351" s="188">
        <f t="shared" si="350"/>
        <v>0</v>
      </c>
      <c r="L351" s="189">
        <f t="shared" si="350"/>
        <v>0</v>
      </c>
      <c r="M351" s="191" t="s">
        <v>524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871</v>
      </c>
      <c r="B352" s="188">
        <v>144.0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1">$G352/100*B352</f>
        <v>0</v>
      </c>
      <c r="I352" s="188">
        <f t="shared" si="351"/>
        <v>0</v>
      </c>
      <c r="J352" s="188">
        <f t="shared" si="351"/>
        <v>0</v>
      </c>
      <c r="K352" s="188">
        <f t="shared" si="351"/>
        <v>0</v>
      </c>
      <c r="L352" s="189">
        <f t="shared" si="351"/>
        <v>0</v>
      </c>
      <c r="M352" s="191" t="s">
        <v>545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872</v>
      </c>
      <c r="B353" s="188">
        <v>595.0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2">$G353/100*B353</f>
        <v>0</v>
      </c>
      <c r="I353" s="188">
        <f t="shared" si="352"/>
        <v>0</v>
      </c>
      <c r="J353" s="188">
        <f t="shared" si="352"/>
        <v>0</v>
      </c>
      <c r="K353" s="188">
        <f t="shared" si="352"/>
        <v>0</v>
      </c>
      <c r="L353" s="189">
        <f t="shared" si="352"/>
        <v>0</v>
      </c>
      <c r="M353" s="191" t="s">
        <v>596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873</v>
      </c>
      <c r="B354" s="188">
        <v>33.0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3">$G354/100*B354</f>
        <v>0</v>
      </c>
      <c r="I354" s="188">
        <f t="shared" si="353"/>
        <v>0</v>
      </c>
      <c r="J354" s="188">
        <f t="shared" si="353"/>
        <v>0</v>
      </c>
      <c r="K354" s="188">
        <f t="shared" si="353"/>
        <v>0</v>
      </c>
      <c r="L354" s="189">
        <f t="shared" si="353"/>
        <v>0</v>
      </c>
      <c r="M354" s="191" t="s">
        <v>524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874</v>
      </c>
      <c r="B355" s="188">
        <v>60.0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4">$G355/100*B355</f>
        <v>0</v>
      </c>
      <c r="I355" s="188">
        <f t="shared" si="354"/>
        <v>0</v>
      </c>
      <c r="J355" s="188">
        <f t="shared" si="354"/>
        <v>0</v>
      </c>
      <c r="K355" s="188">
        <f t="shared" si="354"/>
        <v>0</v>
      </c>
      <c r="L355" s="189">
        <f t="shared" si="354"/>
        <v>0</v>
      </c>
      <c r="M355" s="191" t="s">
        <v>581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875</v>
      </c>
      <c r="B356" s="188">
        <v>53.0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5">$G356/100*B356</f>
        <v>0</v>
      </c>
      <c r="I356" s="188">
        <f t="shared" si="355"/>
        <v>0</v>
      </c>
      <c r="J356" s="188">
        <f t="shared" si="355"/>
        <v>0</v>
      </c>
      <c r="K356" s="188">
        <f t="shared" si="355"/>
        <v>0</v>
      </c>
      <c r="L356" s="189">
        <f t="shared" si="355"/>
        <v>0</v>
      </c>
      <c r="M356" s="191" t="s">
        <v>510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876</v>
      </c>
      <c r="B357" s="188">
        <v>67.0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6">$G357/100*B357</f>
        <v>0</v>
      </c>
      <c r="I357" s="188">
        <f t="shared" si="356"/>
        <v>0</v>
      </c>
      <c r="J357" s="188">
        <f t="shared" si="356"/>
        <v>0</v>
      </c>
      <c r="K357" s="188">
        <f t="shared" si="356"/>
        <v>0</v>
      </c>
      <c r="L357" s="189">
        <f t="shared" si="356"/>
        <v>0</v>
      </c>
      <c r="M357" s="191" t="s">
        <v>533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877</v>
      </c>
      <c r="B358" s="188">
        <v>0.0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7">$G358/100*B358</f>
        <v>0</v>
      </c>
      <c r="I358" s="188">
        <f t="shared" si="357"/>
        <v>0</v>
      </c>
      <c r="J358" s="188">
        <f t="shared" si="357"/>
        <v>0</v>
      </c>
      <c r="K358" s="188">
        <f t="shared" si="357"/>
        <v>0</v>
      </c>
      <c r="L358" s="189">
        <f t="shared" si="357"/>
        <v>0</v>
      </c>
      <c r="M358" s="191" t="s">
        <v>520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878</v>
      </c>
      <c r="B359" s="188">
        <v>0.0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8">$G359/100*B359</f>
        <v>0</v>
      </c>
      <c r="I359" s="188">
        <f t="shared" si="358"/>
        <v>0</v>
      </c>
      <c r="J359" s="188">
        <f t="shared" si="358"/>
        <v>0</v>
      </c>
      <c r="K359" s="188">
        <f t="shared" si="358"/>
        <v>0</v>
      </c>
      <c r="L359" s="189">
        <f t="shared" si="358"/>
        <v>0</v>
      </c>
      <c r="M359" s="191" t="s">
        <v>520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879</v>
      </c>
      <c r="B360" s="188">
        <v>1.0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59">$G360/100*B360</f>
        <v>0</v>
      </c>
      <c r="I360" s="188">
        <f t="shared" si="359"/>
        <v>0</v>
      </c>
      <c r="J360" s="188">
        <f t="shared" si="359"/>
        <v>0</v>
      </c>
      <c r="K360" s="188">
        <f t="shared" si="359"/>
        <v>0</v>
      </c>
      <c r="L360" s="189">
        <f t="shared" si="359"/>
        <v>0</v>
      </c>
      <c r="M360" s="191" t="s">
        <v>520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880</v>
      </c>
      <c r="B361" s="188">
        <v>0.0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0">$G361/100*B361</f>
        <v>0</v>
      </c>
      <c r="I361" s="188">
        <f t="shared" si="360"/>
        <v>0</v>
      </c>
      <c r="J361" s="188">
        <f t="shared" si="360"/>
        <v>0</v>
      </c>
      <c r="K361" s="188">
        <f t="shared" si="360"/>
        <v>0</v>
      </c>
      <c r="L361" s="189">
        <f t="shared" si="360"/>
        <v>0</v>
      </c>
      <c r="M361" s="191" t="s">
        <v>520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881</v>
      </c>
      <c r="B362" s="188">
        <v>0.0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1">$G362/100*B362</f>
        <v>0</v>
      </c>
      <c r="I362" s="188">
        <f t="shared" si="361"/>
        <v>0</v>
      </c>
      <c r="J362" s="188">
        <f t="shared" si="361"/>
        <v>0</v>
      </c>
      <c r="K362" s="188">
        <f t="shared" si="361"/>
        <v>0</v>
      </c>
      <c r="L362" s="189">
        <f t="shared" si="361"/>
        <v>0</v>
      </c>
      <c r="M362" s="191" t="s">
        <v>520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882</v>
      </c>
      <c r="B363" s="188">
        <v>367.0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2">$G363/100*B363</f>
        <v>0</v>
      </c>
      <c r="I363" s="188">
        <f t="shared" si="362"/>
        <v>0</v>
      </c>
      <c r="J363" s="188">
        <f t="shared" si="362"/>
        <v>0</v>
      </c>
      <c r="K363" s="188">
        <f t="shared" si="362"/>
        <v>0</v>
      </c>
      <c r="L363" s="189">
        <f t="shared" si="362"/>
        <v>0</v>
      </c>
      <c r="M363" s="191" t="s">
        <v>527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883</v>
      </c>
      <c r="B364" s="188">
        <v>249.0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3">$G364/100*B364</f>
        <v>0</v>
      </c>
      <c r="I364" s="188">
        <f t="shared" si="363"/>
        <v>0</v>
      </c>
      <c r="J364" s="188">
        <f t="shared" si="363"/>
        <v>0</v>
      </c>
      <c r="K364" s="188">
        <f t="shared" si="363"/>
        <v>0</v>
      </c>
      <c r="L364" s="189">
        <f t="shared" si="363"/>
        <v>0</v>
      </c>
      <c r="M364" s="191" t="s">
        <v>581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884</v>
      </c>
      <c r="B365" s="188">
        <v>193.0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4">$G365/100*B365</f>
        <v>0</v>
      </c>
      <c r="I365" s="188">
        <f t="shared" si="364"/>
        <v>0</v>
      </c>
      <c r="J365" s="188">
        <f t="shared" si="364"/>
        <v>0</v>
      </c>
      <c r="K365" s="188">
        <f t="shared" si="364"/>
        <v>0</v>
      </c>
      <c r="L365" s="189">
        <f t="shared" si="364"/>
        <v>0</v>
      </c>
      <c r="M365" s="191" t="s">
        <v>518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885</v>
      </c>
      <c r="B366" s="188">
        <v>96.0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5">$G366/100*B366</f>
        <v>0</v>
      </c>
      <c r="I366" s="188">
        <f t="shared" si="365"/>
        <v>0</v>
      </c>
      <c r="J366" s="188">
        <f t="shared" si="365"/>
        <v>0</v>
      </c>
      <c r="K366" s="188">
        <f t="shared" si="365"/>
        <v>0</v>
      </c>
      <c r="L366" s="189">
        <f t="shared" si="365"/>
        <v>0</v>
      </c>
      <c r="M366" s="191" t="s">
        <v>545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886</v>
      </c>
      <c r="B367" s="188">
        <v>436.0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6">$G367/100*B367</f>
        <v>0</v>
      </c>
      <c r="I367" s="188">
        <f t="shared" si="366"/>
        <v>0</v>
      </c>
      <c r="J367" s="188">
        <f t="shared" si="366"/>
        <v>0</v>
      </c>
      <c r="K367" s="188">
        <f t="shared" si="366"/>
        <v>0</v>
      </c>
      <c r="L367" s="189">
        <f t="shared" si="366"/>
        <v>0</v>
      </c>
      <c r="M367" s="191" t="s">
        <v>518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887</v>
      </c>
      <c r="B368" s="188">
        <v>116.0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7">$G368/100*B368</f>
        <v>0</v>
      </c>
      <c r="I368" s="188">
        <f t="shared" si="367"/>
        <v>0</v>
      </c>
      <c r="J368" s="188">
        <f t="shared" si="367"/>
        <v>0</v>
      </c>
      <c r="K368" s="188">
        <f t="shared" si="367"/>
        <v>0</v>
      </c>
      <c r="L368" s="189">
        <f t="shared" si="367"/>
        <v>0</v>
      </c>
      <c r="M368" s="191" t="s">
        <v>518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888</v>
      </c>
      <c r="B369" s="188">
        <v>146.0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8">$G369/100*B369</f>
        <v>0</v>
      </c>
      <c r="I369" s="188">
        <f t="shared" si="368"/>
        <v>0</v>
      </c>
      <c r="J369" s="188">
        <f t="shared" si="368"/>
        <v>0</v>
      </c>
      <c r="K369" s="188">
        <f t="shared" si="368"/>
        <v>0</v>
      </c>
      <c r="L369" s="189">
        <f t="shared" si="368"/>
        <v>0</v>
      </c>
      <c r="M369" s="191" t="s">
        <v>518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889</v>
      </c>
      <c r="B370" s="188">
        <v>18.0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69">$G370/100*B370</f>
        <v>0</v>
      </c>
      <c r="I370" s="188">
        <f t="shared" si="369"/>
        <v>0</v>
      </c>
      <c r="J370" s="188">
        <f t="shared" si="369"/>
        <v>0</v>
      </c>
      <c r="K370" s="188">
        <f t="shared" si="369"/>
        <v>0</v>
      </c>
      <c r="L370" s="189">
        <f t="shared" si="369"/>
        <v>0</v>
      </c>
      <c r="M370" s="191" t="s">
        <v>524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890</v>
      </c>
      <c r="B371" s="188">
        <v>258.0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0">$G371/100*B371</f>
        <v>0</v>
      </c>
      <c r="I371" s="188">
        <f t="shared" si="370"/>
        <v>0</v>
      </c>
      <c r="J371" s="188">
        <f t="shared" si="370"/>
        <v>0</v>
      </c>
      <c r="K371" s="188">
        <f t="shared" si="370"/>
        <v>0</v>
      </c>
      <c r="L371" s="189">
        <f t="shared" si="370"/>
        <v>0</v>
      </c>
      <c r="M371" s="191" t="s">
        <v>524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891</v>
      </c>
      <c r="B372" s="188">
        <v>119.0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1">$G372/100*B372</f>
        <v>0</v>
      </c>
      <c r="I372" s="188">
        <f t="shared" si="371"/>
        <v>0</v>
      </c>
      <c r="J372" s="188">
        <f t="shared" si="371"/>
        <v>0</v>
      </c>
      <c r="K372" s="188">
        <f t="shared" si="371"/>
        <v>0</v>
      </c>
      <c r="L372" s="189">
        <f t="shared" si="371"/>
        <v>0</v>
      </c>
      <c r="M372" s="191" t="s">
        <v>545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892</v>
      </c>
      <c r="B373" s="188">
        <v>109.0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2">$G373/100*B373</f>
        <v>0</v>
      </c>
      <c r="I373" s="188">
        <f t="shared" si="372"/>
        <v>0</v>
      </c>
      <c r="J373" s="188">
        <f t="shared" si="372"/>
        <v>0</v>
      </c>
      <c r="K373" s="188">
        <f t="shared" si="372"/>
        <v>0</v>
      </c>
      <c r="L373" s="189">
        <f t="shared" si="372"/>
        <v>0</v>
      </c>
      <c r="M373" s="191" t="s">
        <v>545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893</v>
      </c>
      <c r="B374" s="188">
        <v>134.0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3">$G374/100*B374</f>
        <v>0</v>
      </c>
      <c r="I374" s="188">
        <f t="shared" si="373"/>
        <v>0</v>
      </c>
      <c r="J374" s="188">
        <f t="shared" si="373"/>
        <v>0</v>
      </c>
      <c r="K374" s="188">
        <f t="shared" si="373"/>
        <v>0</v>
      </c>
      <c r="L374" s="189">
        <f t="shared" si="373"/>
        <v>0</v>
      </c>
      <c r="M374" s="191" t="s">
        <v>598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894</v>
      </c>
      <c r="B375" s="188">
        <v>32.0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4">$G375/100*B375</f>
        <v>0</v>
      </c>
      <c r="I375" s="188">
        <f t="shared" si="374"/>
        <v>0</v>
      </c>
      <c r="J375" s="188">
        <f t="shared" si="374"/>
        <v>0</v>
      </c>
      <c r="K375" s="188">
        <f t="shared" si="374"/>
        <v>0</v>
      </c>
      <c r="L375" s="189">
        <f t="shared" si="374"/>
        <v>0</v>
      </c>
      <c r="M375" s="191" t="s">
        <v>524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895</v>
      </c>
      <c r="B376" s="188">
        <v>28.0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5">$G376/100*B376</f>
        <v>0</v>
      </c>
      <c r="I376" s="188">
        <f t="shared" si="375"/>
        <v>0</v>
      </c>
      <c r="J376" s="188">
        <f t="shared" si="375"/>
        <v>0</v>
      </c>
      <c r="K376" s="188">
        <f t="shared" si="375"/>
        <v>0</v>
      </c>
      <c r="L376" s="189">
        <f t="shared" si="375"/>
        <v>0</v>
      </c>
      <c r="M376" s="191" t="s">
        <v>524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896</v>
      </c>
      <c r="B377" s="188">
        <v>138.0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6">$G377/100*B377</f>
        <v>0</v>
      </c>
      <c r="I377" s="188">
        <f t="shared" si="376"/>
        <v>0</v>
      </c>
      <c r="J377" s="188">
        <f t="shared" si="376"/>
        <v>0</v>
      </c>
      <c r="K377" s="188">
        <f t="shared" si="376"/>
        <v>0</v>
      </c>
      <c r="L377" s="189">
        <f t="shared" si="376"/>
        <v>0</v>
      </c>
      <c r="M377" s="191" t="s">
        <v>581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897</v>
      </c>
      <c r="B378" s="188">
        <v>144.0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7">$G378/100*B378</f>
        <v>0</v>
      </c>
      <c r="I378" s="188">
        <f t="shared" si="377"/>
        <v>0</v>
      </c>
      <c r="J378" s="188">
        <f t="shared" si="377"/>
        <v>0</v>
      </c>
      <c r="K378" s="188">
        <f t="shared" si="377"/>
        <v>0</v>
      </c>
      <c r="L378" s="189">
        <f t="shared" si="377"/>
        <v>0</v>
      </c>
      <c r="M378" s="191" t="s">
        <v>547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898</v>
      </c>
      <c r="B379" s="188">
        <v>21.0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8">$G379/100*B379</f>
        <v>0</v>
      </c>
      <c r="I379" s="188">
        <f t="shared" si="378"/>
        <v>0</v>
      </c>
      <c r="J379" s="188">
        <f t="shared" si="378"/>
        <v>0</v>
      </c>
      <c r="K379" s="188">
        <f t="shared" si="378"/>
        <v>0</v>
      </c>
      <c r="L379" s="189">
        <f t="shared" si="378"/>
        <v>0</v>
      </c>
      <c r="M379" s="191" t="s">
        <v>581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899</v>
      </c>
      <c r="B380" s="188">
        <v>88.0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79">$G380/100*B380</f>
        <v>0</v>
      </c>
      <c r="I380" s="188">
        <f t="shared" si="379"/>
        <v>0</v>
      </c>
      <c r="J380" s="188">
        <f t="shared" si="379"/>
        <v>0</v>
      </c>
      <c r="K380" s="188">
        <f t="shared" si="379"/>
        <v>0</v>
      </c>
      <c r="L380" s="189">
        <f t="shared" si="379"/>
        <v>0</v>
      </c>
      <c r="M380" s="191" t="s">
        <v>581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900</v>
      </c>
      <c r="B381" s="188">
        <v>19.0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0">$G381/100*B381</f>
        <v>0</v>
      </c>
      <c r="I381" s="188">
        <f t="shared" si="380"/>
        <v>0</v>
      </c>
      <c r="J381" s="188">
        <f t="shared" si="380"/>
        <v>0</v>
      </c>
      <c r="K381" s="188">
        <f t="shared" si="380"/>
        <v>0</v>
      </c>
      <c r="L381" s="189">
        <f t="shared" si="380"/>
        <v>0</v>
      </c>
      <c r="M381" s="191" t="s">
        <v>581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901</v>
      </c>
      <c r="B382" s="188">
        <v>45.0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1">$G382/100*B382</f>
        <v>0</v>
      </c>
      <c r="I382" s="188">
        <f t="shared" si="381"/>
        <v>0</v>
      </c>
      <c r="J382" s="188">
        <f t="shared" si="381"/>
        <v>0</v>
      </c>
      <c r="K382" s="188">
        <f t="shared" si="381"/>
        <v>0</v>
      </c>
      <c r="L382" s="189">
        <f t="shared" si="381"/>
        <v>0</v>
      </c>
      <c r="M382" s="191" t="s">
        <v>514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902</v>
      </c>
      <c r="B383" s="188">
        <v>654.0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2">$G383/100*B383</f>
        <v>0</v>
      </c>
      <c r="I383" s="188">
        <f t="shared" si="382"/>
        <v>0</v>
      </c>
      <c r="J383" s="188">
        <f t="shared" si="382"/>
        <v>0</v>
      </c>
      <c r="K383" s="188">
        <f t="shared" si="382"/>
        <v>0</v>
      </c>
      <c r="L383" s="189">
        <f t="shared" si="382"/>
        <v>0</v>
      </c>
      <c r="M383" s="191" t="s">
        <v>512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903</v>
      </c>
      <c r="B384" s="188">
        <v>109.0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3">$G384/100*B384</f>
        <v>0</v>
      </c>
      <c r="I384" s="188">
        <f t="shared" si="383"/>
        <v>0</v>
      </c>
      <c r="J384" s="188">
        <f t="shared" si="383"/>
        <v>0</v>
      </c>
      <c r="K384" s="188">
        <f t="shared" si="383"/>
        <v>0</v>
      </c>
      <c r="L384" s="189">
        <f t="shared" si="383"/>
        <v>0</v>
      </c>
      <c r="M384" s="191" t="s">
        <v>581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904</v>
      </c>
      <c r="B385" s="188">
        <v>11.0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4">$G385/100*B385</f>
        <v>0</v>
      </c>
      <c r="I385" s="188">
        <f t="shared" si="384"/>
        <v>0</v>
      </c>
      <c r="J385" s="188">
        <f t="shared" si="384"/>
        <v>0</v>
      </c>
      <c r="K385" s="188">
        <f t="shared" si="384"/>
        <v>0</v>
      </c>
      <c r="L385" s="189">
        <f t="shared" si="384"/>
        <v>0</v>
      </c>
      <c r="M385" s="191" t="s">
        <v>524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905</v>
      </c>
      <c r="B386" s="188">
        <v>30.0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5">$G386/100*B386</f>
        <v>0</v>
      </c>
      <c r="I386" s="188">
        <f t="shared" si="385"/>
        <v>0</v>
      </c>
      <c r="J386" s="188">
        <f t="shared" si="385"/>
        <v>0</v>
      </c>
      <c r="K386" s="188">
        <f t="shared" si="385"/>
        <v>0</v>
      </c>
      <c r="L386" s="189">
        <f t="shared" si="385"/>
        <v>0</v>
      </c>
      <c r="M386" s="191" t="s">
        <v>510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906</v>
      </c>
      <c r="B387" s="188">
        <v>557.0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6">$G387/100*B387</f>
        <v>0</v>
      </c>
      <c r="I387" s="188">
        <f t="shared" si="386"/>
        <v>0</v>
      </c>
      <c r="J387" s="188">
        <f t="shared" si="386"/>
        <v>0</v>
      </c>
      <c r="K387" s="188">
        <f t="shared" si="386"/>
        <v>0</v>
      </c>
      <c r="L387" s="189">
        <f t="shared" si="386"/>
        <v>0</v>
      </c>
      <c r="M387" s="191" t="s">
        <v>596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907</v>
      </c>
      <c r="B388" s="188">
        <v>329.0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7">$G388/100*B388</f>
        <v>0</v>
      </c>
      <c r="I388" s="188">
        <f t="shared" si="387"/>
        <v>0</v>
      </c>
      <c r="J388" s="188">
        <f t="shared" si="387"/>
        <v>0</v>
      </c>
      <c r="K388" s="188">
        <f t="shared" si="387"/>
        <v>0</v>
      </c>
      <c r="L388" s="189">
        <f t="shared" si="387"/>
        <v>0</v>
      </c>
      <c r="M388" s="191" t="s">
        <v>527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908</v>
      </c>
      <c r="B389" s="188">
        <v>327.0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8">$G389/100*B389</f>
        <v>0</v>
      </c>
      <c r="I389" s="188">
        <f t="shared" si="388"/>
        <v>0</v>
      </c>
      <c r="J389" s="188">
        <f t="shared" si="388"/>
        <v>0</v>
      </c>
      <c r="K389" s="188">
        <f t="shared" si="388"/>
        <v>0</v>
      </c>
      <c r="L389" s="189">
        <f t="shared" si="388"/>
        <v>0</v>
      </c>
      <c r="M389" s="191" t="s">
        <v>527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909</v>
      </c>
      <c r="B390" s="188">
        <v>216.0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89">$G390/100*B390</f>
        <v>0</v>
      </c>
      <c r="I390" s="188">
        <f t="shared" si="389"/>
        <v>0</v>
      </c>
      <c r="J390" s="188">
        <f t="shared" si="389"/>
        <v>0</v>
      </c>
      <c r="K390" s="188">
        <f t="shared" si="389"/>
        <v>0</v>
      </c>
      <c r="L390" s="189">
        <f t="shared" si="389"/>
        <v>0</v>
      </c>
      <c r="M390" s="191" t="s">
        <v>527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910</v>
      </c>
      <c r="B391" s="188">
        <v>364.0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0">$G391/100*B391</f>
        <v>0</v>
      </c>
      <c r="I391" s="188">
        <f t="shared" si="390"/>
        <v>0</v>
      </c>
      <c r="J391" s="188">
        <f t="shared" si="390"/>
        <v>0</v>
      </c>
      <c r="K391" s="188">
        <f t="shared" si="390"/>
        <v>0</v>
      </c>
      <c r="L391" s="189">
        <f t="shared" si="390"/>
        <v>0</v>
      </c>
      <c r="M391" s="191" t="s">
        <v>527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911</v>
      </c>
      <c r="B392" s="188">
        <v>134.0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1">$G392/100*B392</f>
        <v>0</v>
      </c>
      <c r="I392" s="188">
        <f t="shared" si="391"/>
        <v>0</v>
      </c>
      <c r="J392" s="188">
        <f t="shared" si="391"/>
        <v>0</v>
      </c>
      <c r="K392" s="188">
        <f t="shared" si="391"/>
        <v>0</v>
      </c>
      <c r="L392" s="189">
        <f t="shared" si="391"/>
        <v>0</v>
      </c>
      <c r="M392" s="191" t="s">
        <v>545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912</v>
      </c>
      <c r="B393" s="188">
        <v>340.0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2">$G393/100*B393</f>
        <v>0</v>
      </c>
      <c r="I393" s="188">
        <f t="shared" si="392"/>
        <v>0</v>
      </c>
      <c r="J393" s="188">
        <f t="shared" si="392"/>
        <v>0</v>
      </c>
      <c r="K393" s="188">
        <f t="shared" si="392"/>
        <v>0</v>
      </c>
      <c r="L393" s="189">
        <f t="shared" si="392"/>
        <v>0</v>
      </c>
      <c r="M393" s="191" t="s">
        <v>527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913</v>
      </c>
      <c r="B394" s="188">
        <v>357.0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3">$G394/100*B394</f>
        <v>0</v>
      </c>
      <c r="I394" s="188">
        <f t="shared" si="393"/>
        <v>0</v>
      </c>
      <c r="J394" s="188">
        <f t="shared" si="393"/>
        <v>0</v>
      </c>
      <c r="K394" s="188">
        <f t="shared" si="393"/>
        <v>0</v>
      </c>
      <c r="L394" s="189">
        <f t="shared" si="393"/>
        <v>0</v>
      </c>
      <c r="M394" s="191" t="s">
        <v>527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914</v>
      </c>
      <c r="B395" s="188">
        <v>6.0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4">$G395/100*B395</f>
        <v>0</v>
      </c>
      <c r="I395" s="188">
        <f t="shared" si="394"/>
        <v>0</v>
      </c>
      <c r="J395" s="188">
        <f t="shared" si="394"/>
        <v>0</v>
      </c>
      <c r="K395" s="188">
        <f t="shared" si="394"/>
        <v>0</v>
      </c>
      <c r="L395" s="189">
        <f t="shared" si="394"/>
        <v>0</v>
      </c>
      <c r="M395" s="191" t="s">
        <v>520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915</v>
      </c>
      <c r="B396" s="188">
        <v>85.0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5">$G396/100*B396</f>
        <v>0</v>
      </c>
      <c r="I396" s="188">
        <f t="shared" si="395"/>
        <v>0</v>
      </c>
      <c r="J396" s="188">
        <f t="shared" si="395"/>
        <v>0</v>
      </c>
      <c r="K396" s="188">
        <f t="shared" si="395"/>
        <v>0</v>
      </c>
      <c r="L396" s="189">
        <f t="shared" si="395"/>
        <v>0</v>
      </c>
      <c r="M396" s="191" t="s">
        <v>520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916</v>
      </c>
      <c r="B397" s="188">
        <v>82.0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6">$G397/100*B397</f>
        <v>0</v>
      </c>
      <c r="I397" s="188">
        <f t="shared" si="396"/>
        <v>0</v>
      </c>
      <c r="J397" s="188">
        <f t="shared" si="396"/>
        <v>0</v>
      </c>
      <c r="K397" s="188">
        <f t="shared" si="396"/>
        <v>0</v>
      </c>
      <c r="L397" s="189">
        <f t="shared" si="396"/>
        <v>0</v>
      </c>
      <c r="M397" s="191" t="s">
        <v>520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917</v>
      </c>
      <c r="B398" s="188">
        <v>118.0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7">$G398/100*B398</f>
        <v>0</v>
      </c>
      <c r="I398" s="188">
        <f t="shared" si="397"/>
        <v>0</v>
      </c>
      <c r="J398" s="188">
        <f t="shared" si="397"/>
        <v>0</v>
      </c>
      <c r="K398" s="188">
        <f t="shared" si="397"/>
        <v>0</v>
      </c>
      <c r="L398" s="189">
        <f t="shared" si="397"/>
        <v>0</v>
      </c>
      <c r="M398" s="191" t="s">
        <v>533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918</v>
      </c>
      <c r="B399" s="188">
        <v>31.0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8">$G399/100*B399</f>
        <v>0</v>
      </c>
      <c r="I399" s="188">
        <f t="shared" si="398"/>
        <v>0</v>
      </c>
      <c r="J399" s="188">
        <f t="shared" si="398"/>
        <v>0</v>
      </c>
      <c r="K399" s="188">
        <f t="shared" si="398"/>
        <v>0</v>
      </c>
      <c r="L399" s="189">
        <f t="shared" si="398"/>
        <v>0</v>
      </c>
      <c r="M399" s="191" t="s">
        <v>524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919</v>
      </c>
      <c r="B400" s="188">
        <v>94.0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399">$G400/100*B400</f>
        <v>0</v>
      </c>
      <c r="I400" s="188">
        <f t="shared" si="399"/>
        <v>0</v>
      </c>
      <c r="J400" s="188">
        <f t="shared" si="399"/>
        <v>0</v>
      </c>
      <c r="K400" s="188">
        <f t="shared" si="399"/>
        <v>0</v>
      </c>
      <c r="L400" s="189">
        <f t="shared" si="399"/>
        <v>0</v>
      </c>
      <c r="M400" s="191" t="s">
        <v>518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920</v>
      </c>
      <c r="B401" s="188">
        <v>231.0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0">$G401/100*B401</f>
        <v>0</v>
      </c>
      <c r="I401" s="188">
        <f t="shared" si="400"/>
        <v>0</v>
      </c>
      <c r="J401" s="188">
        <f t="shared" si="400"/>
        <v>0</v>
      </c>
      <c r="K401" s="188">
        <f t="shared" si="400"/>
        <v>0</v>
      </c>
      <c r="L401" s="189">
        <f t="shared" si="400"/>
        <v>0</v>
      </c>
      <c r="M401" s="191" t="s">
        <v>518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921</v>
      </c>
      <c r="B402" s="188">
        <v>17.0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1">$G402/100*B402</f>
        <v>0</v>
      </c>
      <c r="I402" s="188">
        <f t="shared" si="401"/>
        <v>0</v>
      </c>
      <c r="J402" s="188">
        <f t="shared" si="401"/>
        <v>0</v>
      </c>
      <c r="K402" s="188">
        <f t="shared" si="401"/>
        <v>0</v>
      </c>
      <c r="L402" s="189">
        <f t="shared" si="401"/>
        <v>0</v>
      </c>
      <c r="M402" s="191" t="s">
        <v>524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