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body" sheetId="2" r:id="rId5"/>
    <sheet state="visible" name="nutrient" sheetId="3" r:id="rId6"/>
    <sheet state="visible" name="statistic" sheetId="4" r:id="rId7"/>
    <sheet state="visible" name="recipes" sheetId="5" r:id="rId8"/>
    <sheet state="visible" name="USDA" sheetId="6" r:id="rId9"/>
    <sheet state="visible" name="USDA without &quot;Fiber, total diet" sheetId="7" r:id="rId10"/>
    <sheet state="visible" name="USDA with &quot;Fiber, total dietary" sheetId="8" r:id="rId11"/>
    <sheet state="visible" name="01.01" sheetId="9" r:id="rId12"/>
  </sheets>
  <definedNames>
    <definedName hidden="1" localSheetId="5" name="_xlnm._FilterDatabase">USDA!$A$2:$M$500</definedName>
    <definedName hidden="1" localSheetId="6" name="_xlnm._FilterDatabase">'USDA without "Fiber, total diet'!$A$2:$M$500</definedName>
    <definedName hidden="1" localSheetId="7" name="_xlnm._FilterDatabase">'USDA with "Fiber, total dietary'!$A$2:$M$500</definedName>
    <definedName hidden="1" localSheetId="8" name="_xlnm._FilterDatabase">'01.01'!$A$2:$M$500</definedName>
  </definedNames>
  <calcPr/>
  <extLst>
    <ext uri="GoogleSheetsCustomDataVersion2">
      <go:sheetsCustomData xmlns:go="http://customooxmlschemas.google.com/" r:id="rId13" roundtripDataChecksum="7DTl4D82NS8IcQKZuV9e1HZqEa3hO75Qu7c+BeCG5M8="/>
    </ext>
  </extLst>
</workbook>
</file>

<file path=xl/sharedStrings.xml><?xml version="1.0" encoding="utf-8"?>
<sst xmlns="http://schemas.openxmlformats.org/spreadsheetml/2006/main" count="4312" uniqueCount="1051">
  <si>
    <t>https://www.rospotrebnadzor.ru/documents/details.php?ELEMENT_ID=4583</t>
  </si>
  <si>
    <t>"МР 2.3.1.0253-21. 2.3.1. Гигиена питания. Рациональное питание. Нормы физиологических потребностей в энергии и пищевых веществах для различных групп населения Российской Федерации. Методические рекомендации"</t>
  </si>
  <si>
    <t>(утв. Главным государственным санитарным врачом РФ 22.07.2021)</t>
  </si>
  <si>
    <t xml:space="preserve">source of the table of nutrients: </t>
  </si>
  <si>
    <t>Nutrient Guide, 2011 by Planetary Health Amberwaves</t>
  </si>
  <si>
    <t>https://bionutrient.net/site/sites/all/files/docs/2011_Nutrient_Guide.pdf</t>
  </si>
  <si>
    <t>Database:</t>
  </si>
  <si>
    <r>
      <rPr>
        <rFont val="Times New Roman"/>
      </rPr>
      <t xml:space="preserve">USDA’s Non-Discrimination Statement is available via </t>
    </r>
    <r>
      <rPr>
        <rFont val="Times New Roman"/>
        <color rgb="FF1155CC"/>
        <u/>
      </rPr>
      <t>https://www.usda.gov/non-discrimination-statement</t>
    </r>
  </si>
  <si>
    <t>https://fdc.nal.usda.gov/food-search?type=Foundation</t>
  </si>
  <si>
    <t>https://www.ars.usda.gov/is/np/NutritiveValueofFoods/NutritiveValueofFoods.pdf</t>
  </si>
  <si>
    <t>Books, Articles and Manuals:</t>
  </si>
  <si>
    <t>Alex Jack, “Nutrition Under Siege,” One Peaceful World Journal, Spring, 1998, pp. 1. 7, 8. Alex Jack, America’s</t>
  </si>
  <si>
    <t>Vanishing Nutrients, Amberwaves, 2002.</t>
  </si>
  <si>
    <t>Donald R. David, Melvin D. Epp, and Hugh D. Riordan, “Changes in USDA Food Composition Data for 43 Garden</t>
  </si>
  <si>
    <t>Crops, 1950 to 1999,” Journal of the American College of Nutrition 23(6):669–682, 2004.</t>
  </si>
  <si>
    <t>Cited by Robert J. Davis, “Is Organic More Nutritious?,” Wall Street Journal, February 15, 2005.</t>
  </si>
  <si>
    <t>WHO. Diet, nutrition and the prevention of chronic diseases: report of a joint WHO/FAO expert consultation, Geneva, 28 January - 1 February 2002. WHO Technical Report Series 916 Publ., 2003.</t>
  </si>
  <si>
    <t xml:space="preserve">Food-Based Dietary Guidelines in Europe. -  </t>
  </si>
  <si>
    <t>https://knowledge4policy.ec.europa.eu/health-promotion-knowledge-gateway/topic/food-based-dietary-guidelines-europe_en</t>
  </si>
  <si>
    <t xml:space="preserve">National Institute of Nutrition. Dietary Guidelines for Indians. Published 2020, -  </t>
  </si>
  <si>
    <t>https://www.nin.res.in/downloads/DietaryGuidelinesforNINwebsite.pdf</t>
  </si>
  <si>
    <t xml:space="preserve">Nordic Nutrition Recommendations. Integrating nutrition and physical activity. Published 2012. -  </t>
  </si>
  <si>
    <t>https://norden.diva-portal.org/smash/get/diva2:704251/FULLTEXT01.pdf</t>
  </si>
  <si>
    <t xml:space="preserve">Dietary Guidelines, UK. -  </t>
  </si>
  <si>
    <t>https://www.gov.uk/government/publications/the-eatwell-guide</t>
  </si>
  <si>
    <t xml:space="preserve">The Australian Dietary Guidelines. -  </t>
  </si>
  <si>
    <t>https://www.healt.h.gov.au/sites/default/files/australian-dietary-guidelines.pdf</t>
  </si>
  <si>
    <t xml:space="preserve">WHO. Draft WHO Guidelines: Saturated fatty acid and trans-fatty intake for adults and children. Published 2018. -  </t>
  </si>
  <si>
    <t>https://extranet.who.int/dataform/upload/surveys/666752/files/Draft%20WHO%20SFA-TFA%20guidelines_04052018%20Public%20Consultation(1).pdf</t>
  </si>
  <si>
    <t xml:space="preserve">WHO. Guideline: Sodium intake for adults and children. Published 2012. -  </t>
  </si>
  <si>
    <t>https://www.who.int/publications-detail-redirect/9789241504836</t>
  </si>
  <si>
    <t xml:space="preserve">WHO. Guideline: potassium intake for adults and children. Published 2012. -  </t>
  </si>
  <si>
    <t>https://www.who.int/publications/i/item/9789241504829</t>
  </si>
  <si>
    <t>WHO. Child growth standards. Published 2006. -  https://www.who.int/tools/child-growth-standards</t>
  </si>
  <si>
    <t>https://www.efsa.europa.eu/en</t>
  </si>
  <si>
    <t>https://academic.oup.com/jn/article-pdf/150/6/1358/33722364/nxz340.pdf</t>
  </si>
  <si>
    <t>https://www.dietaryguidelines.gov/sites/default/files/2020-12/Dietary_Guidelines_for_Americans_2020-2025.pdf</t>
  </si>
  <si>
    <t>https://www.fao.org/ag/humannutrition/35978-02317b979a686a57aa4593304ffc17f06.pdf</t>
  </si>
  <si>
    <t>http://www.fao.org/3/a-y5022e.pdf</t>
  </si>
  <si>
    <t>https://www.fao.org/4/w8079e/w8079e00.htm#Contents</t>
  </si>
  <si>
    <t>https://archive.org/details/bub_gb_Mf3lxvWfA9oC</t>
  </si>
  <si>
    <t>https://www.fao.org/fileadmin/user_upload/nutrition/docs/requirements/fatsandfattacidsreport.pdf</t>
  </si>
  <si>
    <t>https://www.ars.usda.gov/ARSUserFiles/80400535/DATA/sr27/sr27_doc.pdf</t>
  </si>
  <si>
    <t>https://www.fda.gov/media/113659/download</t>
  </si>
  <si>
    <t>https://www.in.gov/health/food-protection/files/Food_Labeling_Guide.pdf</t>
  </si>
  <si>
    <t>https://www.ars.usda.gov/ARSUserFiles/80400525/Data/retn/retn06.pdf</t>
  </si>
  <si>
    <t>https://odphp.health.gov/sites/default/files/2019-09/2015-2020_Dietary_Guidelines.pdf</t>
  </si>
  <si>
    <t>https://www.fda.gov/media/109430/download</t>
  </si>
  <si>
    <t>https://odphp.health.gov/sites/default/files/2020-01/DGA2005.pdf</t>
  </si>
  <si>
    <t>https://assets.publishing.service.gov.uk/media/5a7f7cc3ed915d74e622ac2a/SACN_Carbohydrates_and_Health.pdf</t>
  </si>
  <si>
    <t>https://www.clinicalnutritionjournal.com/article/S0261-5614(18)32432-4/fulltext</t>
  </si>
  <si>
    <t>https://pubmed.ncbi.nlm.nih.gov/</t>
  </si>
  <si>
    <t>https://cloud.uobasrah.edu.iq/uploads/2023/07/11/6043%20%D8%A7%D9%85%D8%B1%D8%B6%20%D8%AA%D8%BA%D8%B0%D9%8A%D8%A9.pdf</t>
  </si>
  <si>
    <t>https://iris.who.int/bitstream/handle/10665/42330/9241208945.pdf?sequence=1</t>
  </si>
  <si>
    <t>https://www.acefitness.org/resources/everyone/tools-calculators/</t>
  </si>
  <si>
    <t>https://www.nhlbi.nih.gov/files/docs/guidelines/ob_gdlns.pdf</t>
  </si>
  <si>
    <t>https://ajcn.nutrition.org/</t>
  </si>
  <si>
    <t>https://pubmed.ncbi.nlm.nih.gov/713927/</t>
  </si>
  <si>
    <t>https://www.fatcalc.com/</t>
  </si>
  <si>
    <t>https://me.meshcapade.com/vault</t>
  </si>
  <si>
    <t>http://www.linear-software.com/online.html</t>
  </si>
  <si>
    <t>https://pubmed.ncbi.nlm.nih.gov/28157172/</t>
  </si>
  <si>
    <t>https://link.springer.com/article/10.1007/s12028-019-00798-1</t>
  </si>
  <si>
    <t>https://www.nature.com/articles/s41526-021-00156-6</t>
  </si>
  <si>
    <t>https://ccforum.biomedcentral.com/articles/10.1186/s13054-016-1247-z</t>
  </si>
  <si>
    <t>Books, Study-books, Handbooks and Manuals:</t>
  </si>
  <si>
    <t>Биология. Общая биология. 10-11 классы : учеб. для общеобразоват. учреждений : профил. уровень : в 2 ч. ч. 1 / [П. М Бородин, Л. В. Высоцкая, Дымшиц и др.] ; под ред. В. К. Шумного и Г. М. Дымшица; Рос. акад. наук и Рос. акад. образования, изд-во "Просвещение". - 10-е изд. - М. : "Просвещение", 2012. 303 с. :ил. 10-е изд.</t>
  </si>
  <si>
    <t>Биология. Общая биология. 10-11 классы : учеб. для общеобразоват. учреждений : профил. уровень : в 2 ч. ч. 2 / [П. М Бородин, Л. В. Высоцкая, Дымшиц и др.] ; под ред. В. К. Шумного и Г. М. Дымшица; Рос. акад. наук и Рос. акад. образования, изд-во "Просвещение". - 10-е изд. - М. : "Просвещение", 2012. 287 с. :ил. 10-е изд.</t>
  </si>
  <si>
    <t>Билич Г.Л., Крыжановский В.А. Биология для поступающих в вузы / Г.Л. Билич, В.А. Крыжановский. — 3-е изд., испр. и доп. — М.: Издательство Оникс, 2008. — 1088 с.: ил.</t>
  </si>
  <si>
    <t>Биология: Справочник для старшеклассников и поступающих в вузы / Т. Л. Богданова, Е. А. Солодова. - М. : " АСТ-ПРЕСС книга, 2012. - 816 с. : ил.</t>
  </si>
  <si>
    <t>Под ред. А. Ю. Барановского Диетология. 5-е изд.. — СПб.: Питер, 2017. — 1104 с.: ил. — (Серия «Спутник  врача»).</t>
  </si>
  <si>
    <t xml:space="preserve">Никитюк Д.Б. Антропонутрициология: развитие идей основоположников нового научного направления // Вопросы питания. 2020. Т. 89. N 4. С. 82 - 88. </t>
  </si>
  <si>
    <t>Оценка физического развития детей и подростков: методические рекомендации / [Российская ассоциация эндокринологов; авторы-составители: Петеркова В.А. и др.]. М., 2017. 96 с.</t>
  </si>
  <si>
    <t>Диагностика и лечение ожирения у детей и подростков // В кн.: Федеральные клинические рекомендации (протоколы) по лечению детей с эндокринными заболеваниями / Под ред. И.И. Дедова и В.А. Петерковой. М.: Практика, 2014. С. 163 - 183.</t>
  </si>
  <si>
    <t>Нутрициология: учебник / Л.З. Тель, Е.Д. Абдуллаева, И.Э.Коман. — Москва : Литтера, 2021. 544 с. : ил.</t>
  </si>
  <si>
    <t>Мартинчик А.Н. Общая нутрициология: Учебное пособие /А.Н.Мартинчик, И.В.Маев, О.О.Янушевич. - М .: МЕДпресс-информ, 2005. — 392 с., илл.</t>
  </si>
  <si>
    <t>Анатомия и физиология человека: учеб. для студ. учреждений сред. проф. образования / И. В. Гайворонский, Г. И. Ничипорук, А. И. Гайворонский. — 6-е изд., перераб. и доп. — М. : Издательский центр «Академия», 2011. — 496 с.</t>
  </si>
  <si>
    <t>Физиология человека в 3-х томах. Т. 1. Пер. с англ./ Под ред. Р. Шмидта и Г. Тевса.-М.: "Мир", 1996.- 323 с., ил.</t>
  </si>
  <si>
    <t>Физиология человека в 3-х томах. Т. 2. Пер. с англ./ Под ред. Р. Шмидта и Г. Тевса.-М.: "Мир", 1996.- 313 с., ил.</t>
  </si>
  <si>
    <t>Физиология человека в 3-х томах. Т. 3. Пер. с англ./ Под ред. Р. Шмидта и Г. Тевса.-М.: "Мир", 1996.- 198 с., ил.</t>
  </si>
  <si>
    <t>Давыдов В.В., Комаров О.С. Биохимия нервной ткани. Учебно-методическое пособие для самостоятельной работы студентов по специальности «Лечебное дело» // ФГБОУ ВО РНИМУ имени Н.И.Пирогова Минздрава России. – М.: Издательство «Белый Ветер». – 2018. – 56 С.: илл.</t>
  </si>
  <si>
    <t>http://web.ion.ru/food/FD_tree_grid.aspx</t>
  </si>
  <si>
    <t>https://здоровое-питание.рф/</t>
  </si>
  <si>
    <t>https://calorizator.ru/analyzer/products</t>
  </si>
  <si>
    <t>https://health-diet.ru/base_of_food</t>
  </si>
  <si>
    <t>App:</t>
  </si>
  <si>
    <t>https://здоровое-питание.рф/services/</t>
  </si>
  <si>
    <t>https://cronometer.com/</t>
  </si>
  <si>
    <t>https://play.google.com/store/apps/details?id=com.cronometer.android.gold</t>
  </si>
  <si>
    <t>https://www.myfitnesspal.com/ru</t>
  </si>
  <si>
    <t>https://play.google.com/store/apps/details?id=com.myfitnesspal.android</t>
  </si>
  <si>
    <t>https://play.google.com/store/apps/details?id=com.fatsecret.android</t>
  </si>
  <si>
    <t>https://play.google.com/store/apps/details?id=ru.hikisoft.calories</t>
  </si>
  <si>
    <t>https://play.google.com/store/apps/details?id=com.sillens.shapeupclub</t>
  </si>
  <si>
    <t>https://macrofactorapp.com/</t>
  </si>
  <si>
    <t>Websites:</t>
  </si>
  <si>
    <t>https://calc.tablicakalorijnosti.ru/</t>
  </si>
  <si>
    <t>https://clinic-cvetkov.ru/blog/kalkulyator-sutochnoy-normy-kaloriy/</t>
  </si>
  <si>
    <t>https://www.calc.ru/kalkulyator-kalorii.html</t>
  </si>
  <si>
    <t>https://zozhnik.ru/calc/</t>
  </si>
  <si>
    <t>https://www.calculator.net/army-body-fat-calculator.html</t>
  </si>
  <si>
    <t>https://www.omnicalculator.com/health/body-fat</t>
  </si>
  <si>
    <t>https://www.omnicalculator.com/health/skinfold-body-fat</t>
  </si>
  <si>
    <t>https://exrx.net/Calculators/BodyComp</t>
  </si>
  <si>
    <t>Articles:</t>
  </si>
  <si>
    <t>https://www.nature.com/articles/nature05482</t>
  </si>
  <si>
    <t>https://www.pnas.org/doi/pdf/10.1073/pnas.94.26.14930</t>
  </si>
  <si>
    <t>https://ajcn.nutrition.org/article/S0002-9165(23)06760-6/pdf</t>
  </si>
  <si>
    <t>https://link.springer.com/article/10.1007/s11692-008-9026-7</t>
  </si>
  <si>
    <t xml:space="preserve">BMI - Body Mass Index  </t>
  </si>
  <si>
    <t>less than 18,5</t>
  </si>
  <si>
    <t>Underweight</t>
  </si>
  <si>
    <t>BMI is not suitable for bodybuilders!</t>
  </si>
  <si>
    <t>body weight (kg)</t>
  </si>
  <si>
    <t>«=</t>
  </si>
  <si>
    <t>18,5 - 24,9</t>
  </si>
  <si>
    <t>Normal weight</t>
  </si>
  <si>
    <t>height (m)</t>
  </si>
  <si>
    <t>25,0 - 29,9</t>
  </si>
  <si>
    <t>Overweight</t>
  </si>
  <si>
    <t>BMI - body mass index</t>
  </si>
  <si>
    <t>30,0 - 34,9</t>
  </si>
  <si>
    <t>Obesity class I</t>
  </si>
  <si>
    <t>35,0 - 39,9</t>
  </si>
  <si>
    <t>Obesity class II</t>
  </si>
  <si>
    <t>more than 40</t>
  </si>
  <si>
    <t>Obesity class III</t>
  </si>
  <si>
    <t>BMR - Basal Metabolic Rate for men</t>
  </si>
  <si>
    <t>Group I (very low physical activity; men and women) - predominantly mental work occupations.</t>
  </si>
  <si>
    <t>height (cm)</t>
  </si>
  <si>
    <t>PAL - 1.4</t>
  </si>
  <si>
    <t>age (years)</t>
  </si>
  <si>
    <t>BMR (M) - basal metabolic rate (male)</t>
  </si>
  <si>
    <t>Group II (low physical activity; men and women) - light physical work occupations.</t>
  </si>
  <si>
    <t>PAL 1.4 - physical activity level (sedentary/light activity)</t>
  </si>
  <si>
    <t>PAL - 1.6</t>
  </si>
  <si>
    <t>PAL 1.6 - physical activity level (moderately active)</t>
  </si>
  <si>
    <t>PAL 1.9 - physical activity level (very active)</t>
  </si>
  <si>
    <t>Group III (moderate physical activity; men and women) - medium physical work occupations.</t>
  </si>
  <si>
    <t>PAL 2.2 - physical activity level (extremely active)</t>
  </si>
  <si>
    <t>PAL - 1.9</t>
  </si>
  <si>
    <t>BMR - Basal Metabolic Rate for women</t>
  </si>
  <si>
    <t>Group IV (high physical activity; men and women) - heavy physical work occupations.</t>
  </si>
  <si>
    <t>PAL - 2.2</t>
  </si>
  <si>
    <t>Min. kcal</t>
  </si>
  <si>
    <t>Avg. kcal</t>
  </si>
  <si>
    <t>BMR - Basal Metabolic Rate for boys under 3 years</t>
  </si>
  <si>
    <t>Max kcal</t>
  </si>
  <si>
    <t>Protein %</t>
  </si>
  <si>
    <t>BMR(M3) - Basal Metabolic Rate (male under 3)</t>
  </si>
  <si>
    <t>Fat %*****</t>
  </si>
  <si>
    <t>Carbohydrate %</t>
  </si>
  <si>
    <t>BMR - Basal Metabolic Rate for girls under 3 years</t>
  </si>
  <si>
    <t>Fiber %*****</t>
  </si>
  <si>
    <t>Protein (g)</t>
  </si>
  <si>
    <t>BMR(F3) - Basal Metabolic Rate (female under 3)</t>
  </si>
  <si>
    <t>Fat (g)</t>
  </si>
  <si>
    <t>Carbohydrate (g)</t>
  </si>
  <si>
    <t>Fiber (g)</t>
  </si>
  <si>
    <t>BMR - Basal Metabolic Rate for boys 3-10 years</t>
  </si>
  <si>
    <t>BMR(M3-10) - Basal Metabolic Rate (male 3-10 years)</t>
  </si>
  <si>
    <t>Fiber:</t>
  </si>
  <si>
    <t>g.</t>
  </si>
  <si>
    <t>Soluble - 30%</t>
  </si>
  <si>
    <t>Insoluble - 70%</t>
  </si>
  <si>
    <t>Fiber intake distribution:</t>
  </si>
  <si>
    <t>breakfast - 30%</t>
  </si>
  <si>
    <t>ВОО - Величина Основного Обмена для девочек 3-10</t>
  </si>
  <si>
    <t>lunch - 33%</t>
  </si>
  <si>
    <t>dinner - 22%</t>
  </si>
  <si>
    <t>ВОО(д3-10)</t>
  </si>
  <si>
    <t>snacks - 15%</t>
  </si>
  <si>
    <t>SFA (Saturated Fatty Acids) - 25% of fats</t>
  </si>
  <si>
    <t>MUFA (Omega-9) - 40%</t>
  </si>
  <si>
    <t>ВОО - Величина Основного Обмена для мальчиков 10-17</t>
  </si>
  <si>
    <t>PUFA (Omega-6) - 25%</t>
  </si>
  <si>
    <t>PUFA (Omega-3) - 10%</t>
  </si>
  <si>
    <t>ВОО(м10-17)</t>
  </si>
  <si>
    <t>Trans fats - 0% - 1%</t>
  </si>
  <si>
    <t>Fat intake for a day:</t>
  </si>
  <si>
    <t>lunch - 35%</t>
  </si>
  <si>
    <t>ВОО - Величина Основного Обмена для девочек 10-17</t>
  </si>
  <si>
    <t>dinner - 20%</t>
  </si>
  <si>
    <t>ВОО(д10-17)</t>
  </si>
  <si>
    <t>Simple carbs (mono-/disaccharides) - 10% of carbohydrates</t>
  </si>
  <si>
    <t>Complex carbs (starch/±glycogen) - 90%</t>
  </si>
  <si>
    <t>Protein intake for a day:</t>
  </si>
  <si>
    <t>breakfast - 25%</t>
  </si>
  <si>
    <t>lunch - 27%</t>
  </si>
  <si>
    <t>dinner - 33%</t>
  </si>
  <si>
    <t>Acceptable daily dosage:</t>
  </si>
  <si>
    <t>max g</t>
  </si>
  <si>
    <t>g / kg</t>
  </si>
  <si>
    <t>correlate</t>
  </si>
  <si>
    <t>Button</t>
  </si>
  <si>
    <t>Erythritol</t>
  </si>
  <si>
    <t>Stevioside</t>
  </si>
  <si>
    <t>Sucralose</t>
  </si>
  <si>
    <t>Sweetness</t>
  </si>
  <si>
    <t>Erythritol is recommended with 'complex' slow-digesting carbohydrates and fiber!</t>
  </si>
  <si>
    <t>Stevioside is recommended with 'complex' slow-digesting carbohydrates, fiber and fats!</t>
  </si>
  <si>
    <t>Sucralose is recommended with 'complex' slow-digesting carbohydrates, fats, proteins and fiber!</t>
  </si>
  <si>
    <t>formula Moaquvee*</t>
  </si>
  <si>
    <t>adult men</t>
  </si>
  <si>
    <t>BMI – Body Mass Index</t>
  </si>
  <si>
    <t>% of metabolism******</t>
  </si>
  <si>
    <t>Body weight (kg) [actual/desired****]</t>
  </si>
  <si>
    <t>Height (cm)</t>
  </si>
  <si>
    <t>Age (years)</t>
  </si>
  <si>
    <t>«=(TODAY()-DATE(birth))/365,25</t>
  </si>
  <si>
    <t>Longness of a head**</t>
  </si>
  <si>
    <t>Head-to-height ratio</t>
  </si>
  <si>
    <t>Avg. heart rate / 24h</t>
  </si>
  <si>
    <t>Heart-rate-to-age ratio</t>
  </si>
  <si>
    <t>Body fat % [actual/desired****]</t>
  </si>
  <si>
    <t>Sleep-to-wakefulness ratio*****</t>
  </si>
  <si>
    <t>~</t>
  </si>
  <si>
    <t>Sleep</t>
  </si>
  <si>
    <t>Wakefulness</t>
  </si>
  <si>
    <t>Intensive walking (min)</t>
  </si>
  <si>
    <t>At-home body fat percentage calculation:</t>
  </si>
  <si>
    <t>Intensive exercise (min)</t>
  </si>
  <si>
    <t>1) Pinch 5-7 cm of skin on the abdomen while standing (relaxed state) 2-3 cm from the navel.</t>
  </si>
  <si>
    <t>Activity (0.033)</t>
  </si>
  <si>
    <t>Location: 2-3 cm to the right/left of the navel</t>
  </si>
  <si>
    <t>Walking (2)</t>
  </si>
  <si>
    <t>2) Compress the skin with fingers (using reasonable force) while maintaining a neutral body position to create a fold.</t>
  </si>
  <si>
    <t>Intensive exercise (3)</t>
  </si>
  <si>
    <t>Position: Standing with relaxed abdomen or slightly leaning forward (to relax abdominal muscles)</t>
  </si>
  <si>
    <t>Exercise %</t>
  </si>
  <si>
    <t>Tool: Calipers or ruler + string</t>
  </si>
  <si>
    <t>PAL***</t>
  </si>
  <si>
    <t>3) Measure the fold between fingers.</t>
  </si>
  <si>
    <t>Grasp skin with thumb and index finger.</t>
  </si>
  <si>
    <t>Do not include muscle! Only subcutaneous fat + skin.</t>
  </si>
  <si>
    <t>Measure thickness (not circumference!) in mm.</t>
  </si>
  <si>
    <t>4) Calculate the result:</t>
  </si>
  <si>
    <t>For men:</t>
  </si>
  <si>
    <t>Body fat % = (Fold thickness in mm × 0.783) + 1.6</t>
  </si>
  <si>
    <t xml:space="preserve"> =» мм</t>
  </si>
  <si>
    <t>~ 3-5%</t>
  </si>
  <si>
    <t>For women:</t>
  </si>
  <si>
    <t>Body fat % = (Fold thickness in mm × 0.546) + 9.7</t>
  </si>
  <si>
    <t>Пример:</t>
  </si>
  <si>
    <t>Fold (20 мм) man:</t>
  </si>
  <si>
    <t>(20 × 0.783) + 1.6 ≈ 17.3%</t>
  </si>
  <si>
    <t>Sources:</t>
  </si>
  <si>
    <t>measure of fat</t>
  </si>
  <si>
    <t>% of fat</t>
  </si>
  <si>
    <t>mass of body without fat</t>
  </si>
  <si>
    <t>Another:</t>
  </si>
  <si>
    <t>mass of fat</t>
  </si>
  <si>
    <t>cal of fat of body (7700/1kg)</t>
  </si>
  <si>
    <t xml:space="preserve">*without water </t>
  </si>
  <si>
    <t>Importan!</t>
  </si>
  <si>
    <t>For accuracy, take measurements in the morning on an empty stomach.</t>
  </si>
  <si>
    <t>child 0-3 old</t>
  </si>
  <si>
    <t>Height (cm) [actual/desired****]</t>
  </si>
  <si>
    <t>child 3+ old</t>
  </si>
  <si>
    <t>child 10 old</t>
  </si>
  <si>
    <t>child 16 old</t>
  </si>
  <si>
    <t xml:space="preserve">adult women </t>
  </si>
  <si>
    <t xml:space="preserve">Body weight (kg) </t>
  </si>
  <si>
    <t>girls 10 old</t>
  </si>
  <si>
    <t>*новая формула расчета ("псевдо-научная") - не имеет никакого отношения к физиологии как науке. Для визуального понимания важности сна и физических тренировок.</t>
  </si>
  <si>
    <t xml:space="preserve">## Лицензия Этот проект находится в общественном достоянии (CC0 1.0).  Формулы могут свободно использоваться без указания авторства.  </t>
  </si>
  <si>
    <t xml:space="preserve">Данная формула является общественным достоянием (Public Domain). Разрешено свободное использование без указания авторства.  </t>
  </si>
  <si>
    <t>*new calculation formula ("pseudo-scientific") - has no relation to physiology as a science. For visual understanding of sleep and physical training importance.</t>
  </si>
  <si>
    <t>## License This project is in public domain (CC0 1.0). Formulas may be freely used without attribution.</t>
  </si>
  <si>
    <t>This formula is public domain (Public Domain). Free use is permitted without attribution.</t>
  </si>
  <si>
    <t>**from chin to crown (head measurement)</t>
  </si>
  <si>
    <t>***non-standard PAL (Physical Activity Level)</t>
  </si>
  <si>
    <t>****maximum 5 units deviation from actual data</t>
  </si>
  <si>
    <t>*****sleep-wake ratio, fat% and fiber% may vary based on age or physiological states (e.g. hibernation or coma)</t>
  </si>
  <si>
    <t>******different metabolism in men, women, pregnant women and children of different sex groups</t>
  </si>
  <si>
    <t>«= data input</t>
  </si>
  <si>
    <t>~personalized metric</t>
  </si>
  <si>
    <t>! Body fat percentage:</t>
  </si>
  <si>
    <t>- The higher the body fat percentage (especially above 25% in women and 20% in men), the worse carbohydrates are absorbed (down to 60-75% in obesity) due to insulin resistance,</t>
  </si>
  <si>
    <t>- активность ферментов (например, амилаза, целлюлаза)</t>
  </si>
  <si>
    <t>while fat absorption conversely increases to 90-95% as the body adapts to excessive accumulation.</t>
  </si>
  <si>
    <t>Protein absorption also worsens (down to 75-85%) due to chronic inflammation and changes in gastrointestinal function, particularly pronounced in obesity (30%+ fat).</t>
  </si>
  <si>
    <t>- The lower the body fat percentage (especially below 18% in women and 8% in men), the worse fats are absorbed (down to 80-83%) and hormonal balance is disrupted,</t>
  </si>
  <si>
    <t>while carbohydrates and proteins are absorbed most efficiently (92-96%),</t>
  </si>
  <si>
    <t>though their excess is more often stored as fat due to metabolic adaptation to energy deficit.</t>
  </si>
  <si>
    <t>In women these changes occur earlier and are more pronounced due to physiological need to maintain higher fat percentage for reproductive function.</t>
  </si>
  <si>
    <t>- Additional factors:</t>
  </si>
  <si>
    <t>Protein absorption in obesity:</t>
  </si>
  <si>
    <t>• Chronic inflammation accompanying obesity, plus gastrointestinal and liver dysfunction (steatosis, steatohepatitis) may reduce protein digestion and amino acid absorption efficiency.</t>
  </si>
  <si>
    <t>• This may lead to decreased muscle protein synthesis and disrupted nitrogen balance.</t>
  </si>
  <si>
    <t>Gut dysbiosis - alters fat and carbohydrate metabolism</t>
  </si>
  <si>
    <t>Hyperlipidemia - excess free fatty acids increases insulin resistance</t>
  </si>
  <si>
    <t>Hormonal disorders (leptin resistance, low adiponectin levels)</t>
  </si>
  <si>
    <t>Leptin resistance and low adiponectin levels:</t>
  </si>
  <si>
    <t>• In obesity leptin levels increase but sensitivity decreases - developing leptin resistance that disrupts appetite and energy metabolism regulation.</t>
  </si>
  <si>
    <t>• Simultaneously adiponectin levels decrease - this hormone normally increases insulin sensitivity and protects blood vessels.</t>
  </si>
  <si>
    <t>Low fat percentage and hormonal disorders:</t>
  </si>
  <si>
    <t>• At extremely low body fat percentages (below 8% in men and 18% in women) hormonal balance is disrupted: leptin and other fat hormone levels decrease, sex hormone regulation worsens.</t>
  </si>
  <si>
    <t>• In women this may cause amenorrhea and reduced fertility. The body switches to "energy-saving" mode.</t>
  </si>
  <si>
    <t>!! Fiber percentage:</t>
  </si>
  <si>
    <t>Depends on ethnic differences in digestive physiology and fiber requirements:</t>
  </si>
  <si>
    <t>• Cultural dietary traditions</t>
  </si>
  <si>
    <t>• Genetically determined fiber tolerance</t>
  </si>
  <si>
    <t>• Ethnic-specific nutritional adaptation (evolutionary and cultural features)</t>
  </si>
  <si>
    <t>- Сохранение данного уведомления (необязательно)</t>
  </si>
  <si>
    <t>- intestinal length and motility</t>
  </si>
  <si>
    <t>- microbiome composition</t>
  </si>
  <si>
    <t>- enzyme activity (e.g., amylase, cellulase)</t>
  </si>
  <si>
    <t>TERMS OF USE</t>
  </si>
  <si>
    <t>1. All mathematical formulas in this table are not protected by copyright according to Article 1259 of the Russian Civil Code.</t>
  </si>
  <si>
    <t>2. Permitted:</t>
  </si>
  <si>
    <t>- Free copying of formulas</t>
  </si>
  <si>
    <t>- Modification and adaptation</t>
  </si>
  <si>
    <t>- Commercial use</t>
  </si>
  <si>
    <t>3. Required:</t>
  </si>
  <si>
    <t>- Preservation of this notice (optional)</t>
  </si>
  <si>
    <t>(Note: Strictly followed:</t>
  </si>
  <si>
    <t>1. Legal terminology from Russian Civil Code</t>
  </si>
  <si>
    <t>2. Numbered list structure</t>
  </si>
  <si>
    <t>3. Section capitalization</t>
  </si>
  <si>
    <t>4. Plain text formatting</t>
  </si>
  <si>
    <t>5. Parenthetical clarification for "необязательно" as "(optional)")</t>
  </si>
  <si>
    <t>http://pravo.gov.ru/proxy/ips/?docbody=&amp;nd=102110716</t>
  </si>
  <si>
    <t>https://github.com/Moaquvee/Moaquvee-</t>
  </si>
  <si>
    <t>Addition and update:</t>
  </si>
  <si>
    <t>https://github.com/Moaquvee/Moaquvee-/tree/Addition</t>
  </si>
  <si>
    <t>Types of proteins:</t>
  </si>
  <si>
    <t>It is important to understand.</t>
  </si>
  <si>
    <t>1. Simple proteins (proteins):</t>
  </si>
  <si>
    <t>- Albumins [95%]</t>
  </si>
  <si>
    <t>The nutritional value of foods is determined not only by the content of proteins, fats and carbohydrates.</t>
  </si>
  <si>
    <t>- Globulins [90%]</t>
  </si>
  <si>
    <t>But also by a whole range of micronutrients that play a key role in maintaining health.</t>
  </si>
  <si>
    <t>- Prolamins [85%]</t>
  </si>
  <si>
    <t>Vitamins, minerals and biologically active compounds in food affect all processes in the body.</t>
  </si>
  <si>
    <t>- Glutelins [80%]</t>
  </si>
  <si>
    <t>From energy metabolism to protecting cells from damage.</t>
  </si>
  <si>
    <t>- Scleroproteins [50%]</t>
  </si>
  <si>
    <t>During cultivation, transportation, storage and cooking, food products gradually lose a significant part of their nutrients.</t>
  </si>
  <si>
    <t>Already at the agricultural production stage, the vitamin and mineral content in plants decreases.</t>
  </si>
  <si>
    <t>2. Conjugated proteins (proteids):</t>
  </si>
  <si>
    <t>Due to soil depletion, use of chemical fertilizers and early harvesting to extend shelf life.</t>
  </si>
  <si>
    <t>- Glycoproteins [85%]</t>
  </si>
  <si>
    <t>Modern varieties of fruits and vegetables, bred to improve appearance and disease resistance.</t>
  </si>
  <si>
    <t>- Lipoproteins [75%]</t>
  </si>
  <si>
    <t>Often contain fewer micronutrients compared to traditional varieties.</t>
  </si>
  <si>
    <t>- Nucleoproteins [70%]</t>
  </si>
  <si>
    <t>- Phosphoproteins [80%]</t>
  </si>
  <si>
    <t>Modern foods lose significant nutritional value at all stages.</t>
  </si>
  <si>
    <t>- Metalloproteins [65%]</t>
  </si>
  <si>
    <t>1. The mineral content in plant products directly depends on the soil composition where they were grown.</t>
  </si>
  <si>
    <t>3. Animal proteins:</t>
  </si>
  <si>
    <t>Plants can only absorb micro- and macronutrients that are present in available form in the soil.</t>
  </si>
  <si>
    <t>- Casein [90%]</t>
  </si>
  <si>
    <t>Soils vary significantly in mineral composition across different regions of the world.</t>
  </si>
  <si>
    <t>- Albumin [95%]</t>
  </si>
  <si>
    <t>Some areas naturally have high selenium, iodine or zinc content.</t>
  </si>
  <si>
    <t>- Myosin [85%]</t>
  </si>
  <si>
    <t>While others are critically deficient in these elements.</t>
  </si>
  <si>
    <t>- Collagen [60%]</t>
  </si>
  <si>
    <t>Even within a single field, mineral concentrations can vary due to terrain and hydrology.</t>
  </si>
  <si>
    <t>4. Plant proteins:</t>
  </si>
  <si>
    <t>In animal products, the mineral composition also reflects regional soil characteristics.</t>
  </si>
  <si>
    <t>- Gluten [75%]</t>
  </si>
  <si>
    <t>Herbivores obtain minerals mainly from the plants they consume.</t>
  </si>
  <si>
    <t>- Legumin [70%]</t>
  </si>
  <si>
    <t>While carnivores get them from their prey's tissues.</t>
  </si>
  <si>
    <t>- Zein [65%]</t>
  </si>
  <si>
    <t>For example, cow's milk and meat will contain more calcium and iodine.</t>
  </si>
  <si>
    <t>In regions with soils rich in these elements.</t>
  </si>
  <si>
    <t>Types of Carbohydrates:</t>
  </si>
  <si>
    <t>Sea fish and seafood accumulate iodine, selenium and other trace elements from water.</t>
  </si>
  <si>
    <t>1. Simple carbohydrates:</t>
  </si>
  <si>
    <t>Whose composition also depends on the geological features of the area.</t>
  </si>
  <si>
    <t>- Monosaccharides:</t>
  </si>
  <si>
    <t>Thus, the mineral composition of animal products is secondarily.</t>
  </si>
  <si>
    <t>- Glucose [99%]</t>
  </si>
  <si>
    <t>But inextricably linked to the soil and water resources of the territory.</t>
  </si>
  <si>
    <t>- Fructose [95%]</t>
  </si>
  <si>
    <t>Where the animals were raised or lived.</t>
  </si>
  <si>
    <t>- Galactose [90%]</t>
  </si>
  <si>
    <t>2. During transportation and storage, further nutrient degradation occurs.</t>
  </si>
  <si>
    <t>- Disaccharides:</t>
  </si>
  <si>
    <t>B vitamins and ascorbic acid are particularly sensitive to oxygen, light and temperature fluctuations.</t>
  </si>
  <si>
    <t>- Sucrose [95%]</t>
  </si>
  <si>
    <t>For example, spinach loses up to 90% of its vitamin C.</t>
  </si>
  <si>
    <t>- Lactose [60%]</t>
  </si>
  <si>
    <t>Within 24 hours after harvesting at room temperature.</t>
  </si>
  <si>
    <t>- Maltose [95%]</t>
  </si>
  <si>
    <t>Freezing, contrary to popular belief, preserves more nutrients.</t>
  </si>
  <si>
    <t>Compared to fresh produce that has been stored on shelves for a long time.</t>
  </si>
  <si>
    <t>2. Complex carbohydrates:</t>
  </si>
  <si>
    <t>- Digestible:</t>
  </si>
  <si>
    <t>3. Cooking is another critical stage of nutrient loss.</t>
  </si>
  <si>
    <t>- Starchs:</t>
  </si>
  <si>
    <t>Water-soluble vitamins (C, B1, B5, B9) leach into cooking water.</t>
  </si>
  <si>
    <t>• Rapidly digestible:</t>
  </si>
  <si>
    <t>While heat exposure destroys heat-sensitive compounds.</t>
  </si>
  <si>
    <t>› Amylopectin [90%]</t>
  </si>
  <si>
    <t>Frying reduces polyunsaturated fatty acid content as they oxidize when heated.</t>
  </si>
  <si>
    <t>› Gelatinized forms [85%]</t>
  </si>
  <si>
    <t>Even stable substances like minerals can lose bioavailability.</t>
  </si>
  <si>
    <t>Due to formation of indigestible complexes with other food components.</t>
  </si>
  <si>
    <t>• Slowly digestible:</t>
  </si>
  <si>
    <t>› Amylose [70%]</t>
  </si>
  <si>
    <t>⟩ Modern food processing technologies, including refining, pasteurization and canning.</t>
  </si>
  <si>
    <t>› Starch-lipid complexes [65%]</t>
  </si>
  <si>
    <t>Also contribute to reduced nutritional value.</t>
  </si>
  <si>
    <t>Long-term canned food storage leads to gradual destruction.</t>
  </si>
  <si>
    <t>• Resistant starch:</t>
  </si>
  <si>
    <t>Of even stable substances like fat-soluble vitamins.</t>
  </si>
  <si>
    <t>› In cell walls [40%]</t>
  </si>
  <si>
    <t>› Native granular [50%]</t>
  </si>
  <si>
    <t>⟩⟩ These losses are cumulative - by the time of consumption.</t>
  </si>
  <si>
    <t>› Retrograded [30%]</t>
  </si>
  <si>
    <t>Many products retain only part of their original nutrient composition.</t>
  </si>
  <si>
    <t>› Modified [45%]</t>
  </si>
  <si>
    <t>These losses can be compensated by a varied diet.</t>
  </si>
  <si>
    <t>Including fresh local produce, fermented foods.</t>
  </si>
  <si>
    <t>- Glycogen [95%]</t>
  </si>
  <si>
    <t>And minimally processed whole grains.</t>
  </si>
  <si>
    <t>- Indigestible (fiber):</t>
  </si>
  <si>
    <t>Conclusion.</t>
  </si>
  <si>
    <t>• Insoluble:</t>
  </si>
  <si>
    <t>› Cellulose [5%]</t>
  </si>
  <si>
    <t>All these factors make the nutritional value of foods a variable rather than constant characteristic.</t>
  </si>
  <si>
    <t>› Hemicellulose [10%]</t>
  </si>
  <si>
    <t>Therefore, for complete nutrition it's important.</t>
  </si>
  <si>
    <t>› Lignin [0%]</t>
  </si>
  <si>
    <t>Not only to count calories and macronutrient balance.</t>
  </si>
  <si>
    <t>But also to pay attention to food quality, origin and freshness.</t>
  </si>
  <si>
    <t>• Soluble:</t>
  </si>
  <si>
    <t>As well as cooking methods.</t>
  </si>
  <si>
    <t>› Inulin [15%]</t>
  </si>
  <si>
    <t>A varied diet including local seasonal products.</t>
  </si>
  <si>
    <t>› Pectin [20%]</t>
  </si>
  <si>
    <t>Helps provide the body with the full spectrum of necessary nutrients.</t>
  </si>
  <si>
    <t>› Gums [10%]</t>
  </si>
  <si>
    <t>› Mucilages [15%]</t>
  </si>
  <si>
    <t>"Resistant Nutrients" and Absorption:</t>
  </si>
  <si>
    <t>› Fructans [25%]</t>
  </si>
  <si>
    <t>› β-glucans [30%]</t>
  </si>
  <si>
    <t>The term "resistant nutrients" is not generally accepted in academic nutrition science and is used primarily in a descriptive context.</t>
  </si>
  <si>
    <t>Resistant nutrients are a group of food components resistant to digestion in the gastrointestinal tract.</t>
  </si>
  <si>
    <t>Types of Fats:</t>
  </si>
  <si>
    <t>They include resistant carbohydrates, proteins, and lipids that are not broken down by human enzymes.</t>
  </si>
  <si>
    <t>1. Triglycerides:</t>
  </si>
  <si>
    <t>The indigestibility of these substances is due to their chemical structure, which prevents hydrolysis.</t>
  </si>
  <si>
    <t>- Saturated</t>
  </si>
  <si>
    <t>Low bioavailability means they are not absorbed in significant quantities in the small intestine.</t>
  </si>
  <si>
    <t>Short-chain (SCFA):</t>
  </si>
  <si>
    <t>They are partially fermented by gut microbiota in the large intestine, producing metabolites.</t>
  </si>
  <si>
    <t>- Acetic (C2) [95%]</t>
  </si>
  <si>
    <t>Resistant nutrients may affect digestion, glucose levels, and lipid metabolism.</t>
  </si>
  <si>
    <t>- Propionic (C3) [90%]</t>
  </si>
  <si>
    <t>Their study is important for understanding the role of diet in health and disease.</t>
  </si>
  <si>
    <t>- Butyric (C4) [95%]</t>
  </si>
  <si>
    <t>For precision in scientific discourse, it is recommended to use established terms such as 'resistant starch' or 'indigestible dietary fiber'.</t>
  </si>
  <si>
    <t>Medium-chain (MCFA):</t>
  </si>
  <si>
    <t>The nutritional values (macronutrients) listed on packaging reflect total content but not the degree of absorption by the body.</t>
  </si>
  <si>
    <t>- Caproic (C6) [95%]</t>
  </si>
  <si>
    <t>Some proteins, fats, and carbohydrates may exist in resistant forms that are not fully digested.</t>
  </si>
  <si>
    <t>- Caprylic (C8) [98%]</t>
  </si>
  <si>
    <t>Nutrient bioavailability varies depending on chemical structure, food matrix, and individual metabolic characteristics.</t>
  </si>
  <si>
    <t>- Capric (C10) [95%]</t>
  </si>
  <si>
    <t>For example, the listed fiber content completely bypasses small intestine digestion, while resistant starch is counted as carbohydrates but only partially absorbed.</t>
  </si>
  <si>
    <t>- Lauric (C12) [90%]</t>
  </si>
  <si>
    <t>Lipids in some vegetable oils and modified fats may pass through the GI tract without complete absorption.</t>
  </si>
  <si>
    <t>Proteins with protease inhibitors or structurally altered forms also show reduced digestibility.</t>
  </si>
  <si>
    <t>Long-chain (LCFA):</t>
  </si>
  <si>
    <t>Thus, the actual energetic and nutritional value of a product may differ from the calculated data on the packaging.</t>
  </si>
  <si>
    <t>- Myristic (C14) [85%]</t>
  </si>
  <si>
    <t>This factor must be considered in precise nutritional calculations and specialized diet planning.</t>
  </si>
  <si>
    <t>- Palmitic (C16) [80%]</t>
  </si>
  <si>
    <t>- Stearic (C18) [75%]</t>
  </si>
  <si>
    <t>Examples of nutrient Absorption:</t>
  </si>
  <si>
    <t>- Arachidic (C20) [70%]</t>
  </si>
  <si>
    <t>- Behenic (C22) [60%]</t>
  </si>
  <si>
    <t>Oat flakes (100 g)</t>
  </si>
  <si>
    <t>Potato chips (100 g)</t>
  </si>
  <si>
    <t>Turkey breast (100 g)</t>
  </si>
  <si>
    <t>Proteins: 12 g → absorbed 8 g (67%)</t>
  </si>
  <si>
    <t>Proteins: 6 g → absorbed 4.5 g (75%)</t>
  </si>
  <si>
    <t>Proteins: 29 g → absorbed 26 g (90)</t>
  </si>
  <si>
    <t>Very long-chain (VLCFA):</t>
  </si>
  <si>
    <t>Fats: 7 g → absorbed 6 g (86%)</t>
  </si>
  <si>
    <t>Fats: 35 g → absorbed 28 g (80%)</t>
  </si>
  <si>
    <t>Fats: 3 g → absorbed 2.5 g (83)</t>
  </si>
  <si>
    <t>- Lignoceric (C24) [40%]</t>
  </si>
  <si>
    <t>Carbohydrates: 60 g → absorbed 42 g (70%)</t>
  </si>
  <si>
    <t>Carbohydrates: 50 g → absorbed 45 g (90%)</t>
  </si>
  <si>
    <t>Carbohydrates: 0 g → absorbed 0 g (0)</t>
  </si>
  <si>
    <t>- Cerotic (C26) [30%]</t>
  </si>
  <si>
    <t>Digestion time: 3-4 hours</t>
  </si>
  <si>
    <t>- Monounsaturated (Omega-9)</t>
  </si>
  <si>
    <t>Beans (100 g)</t>
  </si>
  <si>
    <t>Corn chips (100 g)</t>
  </si>
  <si>
    <t>Lamb (100 g)</t>
  </si>
  <si>
    <t>› Omega-7 [90%]</t>
  </si>
  <si>
    <t>Proteins: 21 g → absorbed 13 g (62%)</t>
  </si>
  <si>
    <t>Proteins: 7 g → absorbed 5 g (71%)</t>
  </si>
  <si>
    <t>Proteins: 25 g → absorbed 20 g (80)</t>
  </si>
  <si>
    <t>› Omega-9 [95%]</t>
  </si>
  <si>
    <t>Fats: 1 g → absorbed 0.9 g (90%)</t>
  </si>
  <si>
    <t>Fats: 25 g → absorbed 20 g (80%)</t>
  </si>
  <si>
    <t>Fats: 21 g → absorbed 16 g (76)</t>
  </si>
  <si>
    <t>› Omega-11 [85%]</t>
  </si>
  <si>
    <t>Carbohydrates: 45 g → absorbed 27 g (60%)</t>
  </si>
  <si>
    <t>Carbohydrates: 60 g → absorbed 54 g (90%)</t>
  </si>
  <si>
    <t>Digestion time: 4-5 hours</t>
  </si>
  <si>
    <t>Digestion time: 5-6 hours</t>
  </si>
  <si>
    <t>- Polyunsaturated:</t>
  </si>
  <si>
    <t>› Omega-6 [85%]</t>
  </si>
  <si>
    <t>Milk chocolate (100 g)</t>
  </si>
  <si>
    <t>Puffed rice chips (100 g)</t>
  </si>
  <si>
    <t>Chicken breast (100 g)</t>
  </si>
  <si>
    <t>› Omega-5 [80%]</t>
  </si>
  <si>
    <t>Proteins: 7 g → absorbed 6 g (86%)</t>
  </si>
  <si>
    <t>Proteins: 7 g → absorbed 5.5 g (79%)</t>
  </si>
  <si>
    <t>Proteins: 31 g → absorbed 28 g (90)</t>
  </si>
  <si>
    <t>› Omega-3 [90%]</t>
  </si>
  <si>
    <t>Fats: 35 g → absorbed 30 g (86%)</t>
  </si>
  <si>
    <t>Fats: 3 g → absorbed 2.5 g (83%)</t>
  </si>
  <si>
    <t>Fats: 4 g → absorbed 3.2 g (80)</t>
  </si>
  <si>
    <t>Carbohydrates: 55 g → absorbed 52 g (95%)</t>
  </si>
  <si>
    <t>Carbohydrates: 80 g → absorbed 72 g (90%)</t>
  </si>
  <si>
    <t>2. Phospholipids:</t>
  </si>
  <si>
    <t>Digestion time: 2-3 hours</t>
  </si>
  <si>
    <t>Digestion time: 2.5-3 hours</t>
  </si>
  <si>
    <t>- Lecithin [85%]</t>
  </si>
  <si>
    <t>- Cephalin [80%]</t>
  </si>
  <si>
    <t>Protein bar (100 g)</t>
  </si>
  <si>
    <t>Vegetable chips (100 g)</t>
  </si>
  <si>
    <t>Beef steak (100 g)</t>
  </si>
  <si>
    <t>Proteins: 25 g → absorbed 19 g (76%)</t>
  </si>
  <si>
    <t>Proteins: 5 g → absorbed 3.5 g (70%)</t>
  </si>
  <si>
    <t>Proteins: 26 g → absorbed 22 g (85)</t>
  </si>
  <si>
    <t>3. Steroids:</t>
  </si>
  <si>
    <t>Fats: 10 g → absorbed 8 g (80%)</t>
  </si>
  <si>
    <t>Fats: 30 g → absorbed 24 g (80%)</t>
  </si>
  <si>
    <t>Fats: 18 g → absorbed 14 g (78)</t>
  </si>
  <si>
    <t>- Cholesterol [50%]</t>
  </si>
  <si>
    <t>Carbohydrates: 40 g → absorbed 30 g (75%)</t>
  </si>
  <si>
    <t>Carbohydrates: 55 g → absorbed 44 g (80%)</t>
  </si>
  <si>
    <t>- Hormones (metabolites):</t>
  </si>
  <si>
    <t>• Testosterone [95%]</t>
  </si>
  <si>
    <t>• Estrogen [95%]</t>
  </si>
  <si>
    <t>White bread (100 g)</t>
  </si>
  <si>
    <t>French fries (medium portion 150 g)</t>
  </si>
  <si>
    <t>Duck (100 g)</t>
  </si>
  <si>
    <t>Proteins: 9 g → absorbed 8 g (89%)</t>
  </si>
  <si>
    <t>Proteins: 5 g → absorbed 3 g (60%)</t>
  </si>
  <si>
    <t>Proteins: 19 g → absorbed 16 g (84)</t>
  </si>
  <si>
    <t>*Absorption rates [%]</t>
  </si>
  <si>
    <t>Fats: 3 g → absorbed 2.8 g (93%)</t>
  </si>
  <si>
    <t>Fats: 25 g → absorbed 18 g (72%)</t>
  </si>
  <si>
    <t>Fats: 28 g → absorbed 22 g (79)</t>
  </si>
  <si>
    <t>Carbohydrates: 50 g → absorbed 48 g (96%)</t>
  </si>
  <si>
    <t>Carbohydrates: 50 g → absorbed 42 g (84%)</t>
  </si>
  <si>
    <t>Digestion time: 1-2 hours</t>
  </si>
  <si>
    <t>Snickers (bar 50 g)</t>
  </si>
  <si>
    <t>Cheeseburger (1 piece, ~200 g)</t>
  </si>
  <si>
    <t>Potato (100 g)</t>
  </si>
  <si>
    <t>Proteins: 4 g → absorbed 3 g (75%)</t>
  </si>
  <si>
    <t>Proteins: 20 g → absorbed 14 g (70%)</t>
  </si>
  <si>
    <t>Proteins: 2 g → absorbed 1.5 g (75)</t>
  </si>
  <si>
    <t>Fats: 12 g → absorbed 10 g (83%)</t>
  </si>
  <si>
    <t>Fats: 30 g → absorbed 22 g (73%)</t>
  </si>
  <si>
    <t>Fats: 0.1 g → absorbed 0.08 g (80)</t>
  </si>
  <si>
    <t>Carbohydrates: 32 g → absorbed 30 g (94%)</t>
  </si>
  <si>
    <t>Carbohydrates: 40 g → absorbed 34 g (85%)</t>
  </si>
  <si>
    <t>Carbohydrates: 17.5 g → absorbed 15.7 g (90)</t>
  </si>
  <si>
    <t>Mars (bar 50 g)</t>
  </si>
  <si>
    <t>Hot dog (1 piece, ~150 g)</t>
  </si>
  <si>
    <t>Banana (100 g)</t>
  </si>
  <si>
    <t>Proteins: 2 g → absorbed 1.5 g (75%)</t>
  </si>
  <si>
    <t>Proteins: 1.1 g → absorbed 0.8 g (73)</t>
  </si>
  <si>
    <t>Fats: 0.3 g → absorbed 0.2 g (67)</t>
  </si>
  <si>
    <t>Carbohydrates: 35 g → absorbed 33 g (94%)</t>
  </si>
  <si>
    <t>Carbohydrates: 30 g → absorbed 25 g (83%)</t>
  </si>
  <si>
    <t>Carbohydrates: 22.8 g → absorbed 20.5 g (90)</t>
  </si>
  <si>
    <t>Digestion time: 1.5-2 hours</t>
  </si>
  <si>
    <t>Bounty (bar 50 g)</t>
  </si>
  <si>
    <t>Shawarma (1 portion, ~350 g)</t>
  </si>
  <si>
    <t>Apple (100 g)</t>
  </si>
  <si>
    <t>Proteins: 2 g → absorbed 1.4 g (70%)</t>
  </si>
  <si>
    <t>Proteins: 25 g → absorbed 17 g (68%)</t>
  </si>
  <si>
    <t>Proteins: 0.3 g → absorbed 0.2 g (67)</t>
  </si>
  <si>
    <t>Fats: 15 g → absorbed 12 g (80%)</t>
  </si>
  <si>
    <t>Fats: 40 g → absorbed 28 g (70%)</t>
  </si>
  <si>
    <t>Fats: 0.2 g → absorbed 0.15 g (75)</t>
  </si>
  <si>
    <t>Carbohydrates: 25 g → absorbed 23 g (92%)</t>
  </si>
  <si>
    <t>Carbohydrates: 60 g → absorbed 48 g (80%)</t>
  </si>
  <si>
    <t>Carbohydrates: 13.8 g → absorbed 12.4 g (90)</t>
  </si>
  <si>
    <t>Digestion time: 6-7 hours</t>
  </si>
  <si>
    <t>Digestion time: 1-1.5 hours</t>
  </si>
  <si>
    <t>Twix (bar 50 g)</t>
  </si>
  <si>
    <t>Pizza (1 slice, ~200 g)</t>
  </si>
  <si>
    <t>Carrot (100 g)</t>
  </si>
  <si>
    <t>Proteins: 2 g → absorbed 1.6 g (80%)</t>
  </si>
  <si>
    <t>Proteins: 15 g → absorbed 10 g (67%)</t>
  </si>
  <si>
    <t>Proteins: 0.9 g → absorbed 0.6 g (67)</t>
  </si>
  <si>
    <t>Fats: 12 g → absorbed 9.5 g (79%)</t>
  </si>
  <si>
    <t>Fats: 20 g → absorbed 14 g (70%)</t>
  </si>
  <si>
    <t>Carbohydrates: 30 g → absorbed 28 g (93%)</t>
  </si>
  <si>
    <t>Carbohydrates: 50 g → absorbed 40 g (80%)</t>
  </si>
  <si>
    <t>Carbohydrates: 9.6 g → absorbed 8.2 g (85)</t>
  </si>
  <si>
    <t>Digestion time: 2-2.5 hours</t>
  </si>
  <si>
    <t>Name of Sheet ↓</t>
  </si>
  <si>
    <t>PFC and fiber / ref ↓</t>
  </si>
  <si>
    <t>products / Ref ↓</t>
  </si>
  <si>
    <t>a day or week:</t>
  </si>
  <si>
    <t>USDA</t>
  </si>
  <si>
    <t>«=INDIRECT("'"&amp;B3&amp;"'!"&amp;"$H$1")</t>
  </si>
  <si>
    <t>«="p: "&amp;INDIRECT("'"&amp;B3&amp;"'!"&amp;"$I$1") &amp;"; fat: "&amp;INDIRECT("'"&amp;B3&amp;"'!"&amp;"$J$1") &amp;"; c: "&amp;INDIRECT("'"&amp;B3&amp;"'!"&amp;"$K$1") &amp;"; fib: "&amp;INDIRECT("'"&amp;B3&amp;"'!"&amp;"$L$1")</t>
  </si>
  <si>
    <t>«=TRANSPOSE(FILTER(INDIRECT("'"&amp;B3&amp;"'!A2:A500"); (INDIRECT("'"&amp;B3&amp;"'!G2:G500") &gt; 0)))</t>
  </si>
  <si>
    <t>products</t>
  </si>
  <si>
    <t>cal/100g</t>
  </si>
  <si>
    <t>protein</t>
  </si>
  <si>
    <t>fat</t>
  </si>
  <si>
    <t>carb</t>
  </si>
  <si>
    <t>fiber</t>
  </si>
  <si>
    <t>weight</t>
  </si>
  <si>
    <t>Ultra-pasteurized milk 2.5% fat</t>
  </si>
  <si>
    <t>Sweetener 1:10 (sugar substitute ratio)</t>
  </si>
  <si>
    <t>Vanillin</t>
  </si>
  <si>
    <t>Butter 72.5% fat</t>
  </si>
  <si>
    <t>Cocoa Rahat (brand or type name)</t>
  </si>
  <si>
    <t>Powdered milk / Dried milk</t>
  </si>
  <si>
    <t>product</t>
  </si>
  <si>
    <t>dried - С°</t>
  </si>
  <si>
    <t>Food Name</t>
  </si>
  <si>
    <t>Calories (kcal)</t>
  </si>
  <si>
    <t>Carbs (g)</t>
  </si>
  <si>
    <t>kcal</t>
  </si>
  <si>
    <t>Category</t>
  </si>
  <si>
    <t>Abalone</t>
  </si>
  <si>
    <t>Seafood</t>
  </si>
  <si>
    <t>Acai (Freeze-Dried)</t>
  </si>
  <si>
    <t>Fruits</t>
  </si>
  <si>
    <t>Acorn</t>
  </si>
  <si>
    <t>Nuts</t>
  </si>
  <si>
    <t>Agar Agar</t>
  </si>
  <si>
    <t>Sea Vegetables</t>
  </si>
  <si>
    <t>Agave</t>
  </si>
  <si>
    <t>Sweeteners</t>
  </si>
  <si>
    <t>Akuki</t>
  </si>
  <si>
    <t>Beans</t>
  </si>
  <si>
    <t>Alcohol (Beer)</t>
  </si>
  <si>
    <t>Beverages</t>
  </si>
  <si>
    <t>Alcohol (Distilled)</t>
  </si>
  <si>
    <t>Alcohol (Sake)</t>
  </si>
  <si>
    <t>Alfalfa</t>
  </si>
  <si>
    <t>Vegetables</t>
  </si>
  <si>
    <t>Almond</t>
  </si>
  <si>
    <t>Amaranth</t>
  </si>
  <si>
    <t>Grains</t>
  </si>
  <si>
    <t>Amasake</t>
  </si>
  <si>
    <t>Apple</t>
  </si>
  <si>
    <t>Apricot</t>
  </si>
  <si>
    <t>Arame</t>
  </si>
  <si>
    <t>Arrowroot</t>
  </si>
  <si>
    <t>Starches</t>
  </si>
  <si>
    <t>Arugula</t>
  </si>
  <si>
    <t>Asparagus</t>
  </si>
  <si>
    <t>Avocado</t>
  </si>
  <si>
    <t>Balance Spread</t>
  </si>
  <si>
    <t>Oils &amp; Fats</t>
  </si>
  <si>
    <t>Bamboo Shoots</t>
  </si>
  <si>
    <t>Banana</t>
  </si>
  <si>
    <t>Barley (Pearled)</t>
  </si>
  <si>
    <t>Barley (Whole)</t>
  </si>
  <si>
    <t>Barley Malt</t>
  </si>
  <si>
    <t>Bass (Striped)</t>
  </si>
  <si>
    <t>Fish</t>
  </si>
  <si>
    <t>Beef (Hamburger)</t>
  </si>
  <si>
    <t>Meat</t>
  </si>
  <si>
    <t>Beef (Steak)</t>
  </si>
  <si>
    <t>Beet Greens</t>
  </si>
  <si>
    <t>Beets</t>
  </si>
  <si>
    <t>Bitter Gourd</t>
  </si>
  <si>
    <t>Black Bean</t>
  </si>
  <si>
    <t>Blackberry</t>
  </si>
  <si>
    <t>Blueberry</t>
  </si>
  <si>
    <t>Bluefish</t>
  </si>
  <si>
    <t>Bonito</t>
  </si>
  <si>
    <t>Brazil Nut</t>
  </si>
  <si>
    <t>Broad Beans</t>
  </si>
  <si>
    <t>Broccoli</t>
  </si>
  <si>
    <t>Broccoli Raab</t>
  </si>
  <si>
    <t>Brussels Sprouts</t>
  </si>
  <si>
    <t>Buckwheat Flour</t>
  </si>
  <si>
    <t>Buckwheat Groats</t>
  </si>
  <si>
    <t>Bulghur</t>
  </si>
  <si>
    <t>Burdock</t>
  </si>
  <si>
    <t>Butter</t>
  </si>
  <si>
    <t>Cabbage (Chinese)</t>
  </si>
  <si>
    <t>Cabbage (Red)</t>
  </si>
  <si>
    <t>Cabbage (Savoy)</t>
  </si>
  <si>
    <t>Cabbage (White)</t>
  </si>
  <si>
    <t>Canola Oil</t>
  </si>
  <si>
    <t>Cantaloupe</t>
  </si>
  <si>
    <t>Carob (Flour)</t>
  </si>
  <si>
    <t>Carp</t>
  </si>
  <si>
    <t>Carrots</t>
  </si>
  <si>
    <t>Casaba</t>
  </si>
  <si>
    <t>Cashew</t>
  </si>
  <si>
    <t>Cassava</t>
  </si>
  <si>
    <t>Catfish</t>
  </si>
  <si>
    <t>Catsup</t>
  </si>
  <si>
    <t>Seasonings</t>
  </si>
  <si>
    <t>Cauliflower</t>
  </si>
  <si>
    <t>Celeriac</t>
  </si>
  <si>
    <t>Celery</t>
  </si>
  <si>
    <t>Cheese (Cheddar)</t>
  </si>
  <si>
    <t>Dairy</t>
  </si>
  <si>
    <t>Cheese (Cottage)</t>
  </si>
  <si>
    <t>Cheese (Feta)</t>
  </si>
  <si>
    <t>Cheese (Mozzarella)</t>
  </si>
  <si>
    <t>Cheese (Processed)</t>
  </si>
  <si>
    <t>Cheese (Swiss)</t>
  </si>
  <si>
    <t>Cherry</t>
  </si>
  <si>
    <t>Chestnut (Dried)</t>
  </si>
  <si>
    <t>Chestnut (Fresh)</t>
  </si>
  <si>
    <t>Chia (Dried)</t>
  </si>
  <si>
    <t>Seeds</t>
  </si>
  <si>
    <t>Chicken</t>
  </si>
  <si>
    <t>Poultry</t>
  </si>
  <si>
    <t>Chickpea</t>
  </si>
  <si>
    <t>Chickpea Flour</t>
  </si>
  <si>
    <t>Chocolate (Dark)</t>
  </si>
  <si>
    <t>Clam</t>
  </si>
  <si>
    <t>Cocoa (Hot)</t>
  </si>
  <si>
    <t>Coconut</t>
  </si>
  <si>
    <t>Coconut Oil</t>
  </si>
  <si>
    <t>Cod</t>
  </si>
  <si>
    <t>Coffee (Beans)</t>
  </si>
  <si>
    <t>Coffee (Black)</t>
  </si>
  <si>
    <t>Coffee (Decaf)</t>
  </si>
  <si>
    <t>Coffee (Grain Powder)</t>
  </si>
  <si>
    <t>Cola</t>
  </si>
  <si>
    <t>Collard Greens</t>
  </si>
  <si>
    <t>Corn (Whole)</t>
  </si>
  <si>
    <t>Corn Oil</t>
  </si>
  <si>
    <t>Cornmeal</t>
  </si>
  <si>
    <t>Cornstarch</t>
  </si>
  <si>
    <t>Couscous</t>
  </si>
  <si>
    <t>Cranberry</t>
  </si>
  <si>
    <t>Cream (Coffee)</t>
  </si>
  <si>
    <t>Cream (Sour)</t>
  </si>
  <si>
    <t>Cream (Whipped)</t>
  </si>
  <si>
    <t>Cucumber</t>
  </si>
  <si>
    <t>Currant</t>
  </si>
  <si>
    <t>Curry Powder</t>
  </si>
  <si>
    <t>Daikon Greens</t>
  </si>
  <si>
    <t>Daikon Root</t>
  </si>
  <si>
    <t>Dandelion Greens</t>
  </si>
  <si>
    <t>Date</t>
  </si>
  <si>
    <t>Dill</t>
  </si>
  <si>
    <t>Duck</t>
  </si>
  <si>
    <t>Dulse</t>
  </si>
  <si>
    <t>Eel</t>
  </si>
  <si>
    <t>Eggplant</t>
  </si>
  <si>
    <t>Eggs (White)</t>
  </si>
  <si>
    <t>Eggs (Whole)</t>
  </si>
  <si>
    <t>Eggs (Yolk)</t>
  </si>
  <si>
    <t>Elderberry</t>
  </si>
  <si>
    <t>Endive</t>
  </si>
  <si>
    <t>Falafel</t>
  </si>
  <si>
    <t>Fennel</t>
  </si>
  <si>
    <t>Fig</t>
  </si>
  <si>
    <t>Flaxseed</t>
  </si>
  <si>
    <t>Flaxseed Oil</t>
  </si>
  <si>
    <t>Flounder</t>
  </si>
  <si>
    <t>Flour</t>
  </si>
  <si>
    <t>Flour (blue)</t>
  </si>
  <si>
    <t>Fructose</t>
  </si>
  <si>
    <t>Fu</t>
  </si>
  <si>
    <t>Garlic</t>
  </si>
  <si>
    <t>Gingerroot</t>
  </si>
  <si>
    <t>Goji Berry</t>
  </si>
  <si>
    <t>Goose</t>
  </si>
  <si>
    <t>Gooseberry</t>
  </si>
  <si>
    <t>Grape</t>
  </si>
  <si>
    <t>Grape Leaves</t>
  </si>
  <si>
    <t>Grapefruit</t>
  </si>
  <si>
    <t>Green Beans</t>
  </si>
  <si>
    <t>Guava</t>
  </si>
  <si>
    <t>Haddock</t>
  </si>
  <si>
    <t>Halibut</t>
  </si>
  <si>
    <t>Hato mugi</t>
  </si>
  <si>
    <t>Hazelnut</t>
  </si>
  <si>
    <t>Herring</t>
  </si>
  <si>
    <t>Hiziki</t>
  </si>
  <si>
    <t>Honey</t>
  </si>
  <si>
    <t>Honeydew</t>
  </si>
  <si>
    <t>Horseradish</t>
  </si>
  <si>
    <t>Hummus</t>
  </si>
  <si>
    <t>Ice Cream</t>
  </si>
  <si>
    <t>Inko</t>
  </si>
  <si>
    <t>Irish Moss</t>
  </si>
  <si>
    <t>Jerusalem Artichoke</t>
  </si>
  <si>
    <t>Jinenjo</t>
  </si>
  <si>
    <t>Juice (Apple)</t>
  </si>
  <si>
    <t>Juice (Apricot)</t>
  </si>
  <si>
    <t>Juice (Carrot)</t>
  </si>
  <si>
    <t>Juice (Celery)</t>
  </si>
  <si>
    <t>Juice (Cranberry)</t>
  </si>
  <si>
    <t>Juice (Grape)</t>
  </si>
  <si>
    <t>Juice (Grapefruit)</t>
  </si>
  <si>
    <t>Juice (Lemon)</t>
  </si>
  <si>
    <t>Juice (Orange)</t>
  </si>
  <si>
    <t>Juice (Passion Fruit)</t>
  </si>
  <si>
    <t>Juice (Peach)</t>
  </si>
  <si>
    <t>Juice (Pear)</t>
  </si>
  <si>
    <t>Juice (Pomegranate)</t>
  </si>
  <si>
    <t>Juice (Prune)</t>
  </si>
  <si>
    <t>Kale</t>
  </si>
  <si>
    <t>Kampyo</t>
  </si>
  <si>
    <t>Kamut</t>
  </si>
  <si>
    <t>Kelp</t>
  </si>
  <si>
    <t>Kidney Bean</t>
  </si>
  <si>
    <t>Kinako</t>
  </si>
  <si>
    <t>Kiwi</t>
  </si>
  <si>
    <t>Kohlrabi</t>
  </si>
  <si>
    <t>Koji</t>
  </si>
  <si>
    <t>Kombu</t>
  </si>
  <si>
    <t>Kumquat</t>
  </si>
  <si>
    <t>Kuzu (Dried)</t>
  </si>
  <si>
    <t>Kuzu (Powder)</t>
  </si>
  <si>
    <t>Lamb</t>
  </si>
  <si>
    <t>Lard</t>
  </si>
  <si>
    <t>Leeks</t>
  </si>
  <si>
    <t>Lemon</t>
  </si>
  <si>
    <t>Lentil Sprouts</t>
  </si>
  <si>
    <t>Lentils (Green)</t>
  </si>
  <si>
    <t>Lentils (Red)</t>
  </si>
  <si>
    <t>Lettuce (Butterhead)</t>
  </si>
  <si>
    <t>Lettuce (Green leaf)</t>
  </si>
  <si>
    <t>Lettuce (Iceberg)</t>
  </si>
  <si>
    <t>Lettuce (Romaine)</t>
  </si>
  <si>
    <t>Lima Bean</t>
  </si>
  <si>
    <t>Lime</t>
  </si>
  <si>
    <t>Lingonberry</t>
  </si>
  <si>
    <t>Lobster</t>
  </si>
  <si>
    <t>Lotus Root</t>
  </si>
  <si>
    <t>Lotus Seed</t>
  </si>
  <si>
    <t>Lychee</t>
  </si>
  <si>
    <t>Macadamia</t>
  </si>
  <si>
    <t>Mackerel</t>
  </si>
  <si>
    <t>Mango</t>
  </si>
  <si>
    <t>Maple Syrup</t>
  </si>
  <si>
    <t>Margarine</t>
  </si>
  <si>
    <t>Mayonnaise</t>
  </si>
  <si>
    <t>Milk (Buttermilk)</t>
  </si>
  <si>
    <t>Milk (Condensed)</t>
  </si>
  <si>
    <t>Milk (Goat)</t>
  </si>
  <si>
    <t>Milk (Human)</t>
  </si>
  <si>
    <t>Milk (Low-Fat 2%)</t>
  </si>
  <si>
    <t>Milk (Whole)</t>
  </si>
  <si>
    <t>Millet (Glutinous)</t>
  </si>
  <si>
    <t>Millet (Yellow)</t>
  </si>
  <si>
    <t>Millet Flour</t>
  </si>
  <si>
    <t>Mirin</t>
  </si>
  <si>
    <t>Miso</t>
  </si>
  <si>
    <t>Mochi</t>
  </si>
  <si>
    <t>Molasses</t>
  </si>
  <si>
    <t>Mullet</t>
  </si>
  <si>
    <t>Mung Bean</t>
  </si>
  <si>
    <t>Mushrooms (Chanterelle)</t>
  </si>
  <si>
    <t>Mushrooms (Crimini)</t>
  </si>
  <si>
    <t>Mushrooms (Enoki)</t>
  </si>
  <si>
    <t>Mushrooms (Maitake)</t>
  </si>
  <si>
    <t>Mushrooms (Morel)</t>
  </si>
  <si>
    <t>Mushrooms (Oyster)</t>
  </si>
  <si>
    <t>Mushrooms (Portabella)</t>
  </si>
  <si>
    <t>Mushrooms (Shiitake dry)</t>
  </si>
  <si>
    <t>Mushrooms (Shiitake)</t>
  </si>
  <si>
    <t>Mushrooms (White)</t>
  </si>
  <si>
    <t>Mussel</t>
  </si>
  <si>
    <t>Mustard</t>
  </si>
  <si>
    <t>Mustard Greens</t>
  </si>
  <si>
    <t>Mutton</t>
  </si>
  <si>
    <t>Natto</t>
  </si>
  <si>
    <t>Navy Bean</t>
  </si>
  <si>
    <t>Nectarine</t>
  </si>
  <si>
    <t>Noodles (Ramen)</t>
  </si>
  <si>
    <t>Noodles (Soba)</t>
  </si>
  <si>
    <t>Noodles (Sonnen)</t>
  </si>
  <si>
    <t>Noodles (Udon)</t>
  </si>
  <si>
    <t>Nori</t>
  </si>
  <si>
    <t>Oatmeal</t>
  </si>
  <si>
    <t>Oats</t>
  </si>
  <si>
    <t>Octopus</t>
  </si>
  <si>
    <t>Okara</t>
  </si>
  <si>
    <t>Okra</t>
  </si>
  <si>
    <t>Olive</t>
  </si>
  <si>
    <t>Olive Oil</t>
  </si>
  <si>
    <t>Onions</t>
  </si>
  <si>
    <t>Orange</t>
  </si>
  <si>
    <t>Oyster</t>
  </si>
  <si>
    <t>Palm Oil</t>
  </si>
  <si>
    <t>Papaya</t>
  </si>
  <si>
    <t>Parsley</t>
  </si>
  <si>
    <t>Parsnips</t>
  </si>
  <si>
    <t>Peach</t>
  </si>
  <si>
    <t>Peanut</t>
  </si>
  <si>
    <t>Peanut Butter</t>
  </si>
  <si>
    <t>Pear</t>
  </si>
  <si>
    <t>Peas (Black-eyed)</t>
  </si>
  <si>
    <t>Peas (Edible pods)</t>
  </si>
  <si>
    <t>Peas (Green)</t>
  </si>
  <si>
    <t>Peas (Split)</t>
  </si>
  <si>
    <t>Pecan</t>
  </si>
  <si>
    <t>Pepper (Black)</t>
  </si>
  <si>
    <t>Pepper (Red)</t>
  </si>
  <si>
    <t>Pepper (White)</t>
  </si>
  <si>
    <t>Peppers (Green)</t>
  </si>
  <si>
    <t>Peppers (Hot chili)</t>
  </si>
  <si>
    <t>Peppers (Jalapeno)</t>
  </si>
  <si>
    <t>Peppers (Red)</t>
  </si>
  <si>
    <t>Perch</t>
  </si>
  <si>
    <t>Persimmon</t>
  </si>
  <si>
    <t>Pig (Bacon)</t>
  </si>
  <si>
    <t>Pig (Ham)</t>
  </si>
  <si>
    <t>Pig (Hot Dog)</t>
  </si>
  <si>
    <t>Pig (Pork)</t>
  </si>
  <si>
    <t>Pine Nut</t>
  </si>
  <si>
    <t>Pineapple</t>
  </si>
  <si>
    <t>Pinto Bean</t>
  </si>
  <si>
    <t>Pistachio</t>
  </si>
  <si>
    <t>Plum</t>
  </si>
  <si>
    <t>Popcorn</t>
  </si>
  <si>
    <t>Poppy Seed</t>
  </si>
  <si>
    <t>Potato (Sweet)</t>
  </si>
  <si>
    <t>Potato (White)</t>
  </si>
  <si>
    <t>Prickly Pear</t>
  </si>
  <si>
    <t>Pumpkin</t>
  </si>
  <si>
    <t>Pumpkin Seed</t>
  </si>
  <si>
    <t>Quince</t>
  </si>
  <si>
    <t>Quinoa</t>
  </si>
  <si>
    <t>Radish (Red)</t>
  </si>
  <si>
    <t>Raisin</t>
  </si>
  <si>
    <t>Raspberry</t>
  </si>
  <si>
    <t>Rhubarb</t>
  </si>
  <si>
    <t>Rice</t>
  </si>
  <si>
    <t>Rice (Brown)</t>
  </si>
  <si>
    <t>Rice (White)</t>
  </si>
  <si>
    <t>Rice Syrup</t>
  </si>
  <si>
    <t>Rose Hips</t>
  </si>
  <si>
    <t>Rutabaga</t>
  </si>
  <si>
    <t>Rye</t>
  </si>
  <si>
    <t>Rye Flour</t>
  </si>
  <si>
    <t>S0awberry</t>
  </si>
  <si>
    <t>Safflower Oil</t>
  </si>
  <si>
    <t>Salmon</t>
  </si>
  <si>
    <t>Salsify</t>
  </si>
  <si>
    <t>Salt (Rock)</t>
  </si>
  <si>
    <t>Salt (Sea)</t>
  </si>
  <si>
    <t>Salt (Table)</t>
  </si>
  <si>
    <t>Sardine</t>
  </si>
  <si>
    <t>Scallion</t>
  </si>
  <si>
    <t>Scallop</t>
  </si>
  <si>
    <t>Sea Palm</t>
  </si>
  <si>
    <t>Seitan</t>
  </si>
  <si>
    <t>Semolina</t>
  </si>
  <si>
    <t>Sesame Butter</t>
  </si>
  <si>
    <t>Sesame Oil</t>
  </si>
  <si>
    <t>Sesame Seed</t>
  </si>
  <si>
    <t>Shoyu (Low Sodium)</t>
  </si>
  <si>
    <t>Shoyu (Regular)</t>
  </si>
  <si>
    <t>Shrimp</t>
  </si>
  <si>
    <t>Smelt</t>
  </si>
  <si>
    <t>Snapper</t>
  </si>
  <si>
    <t>Sole</t>
  </si>
  <si>
    <t>Sorghum</t>
  </si>
  <si>
    <t>Soy Flour</t>
  </si>
  <si>
    <t>Soy Mayo</t>
  </si>
  <si>
    <t>Soy Oil</t>
  </si>
  <si>
    <t>Soybean Sprouts</t>
  </si>
  <si>
    <t>Soybeans</t>
  </si>
  <si>
    <t>Soymilk</t>
  </si>
  <si>
    <t>Spaghetti</t>
  </si>
  <si>
    <t>Spinach</t>
  </si>
  <si>
    <t>Spirulina</t>
  </si>
  <si>
    <t>Squash (Acorn)</t>
  </si>
  <si>
    <t>Squash (Butternut)</t>
  </si>
  <si>
    <t>Squash (Hokkaido)</t>
  </si>
  <si>
    <t>Squash (Hubbard)</t>
  </si>
  <si>
    <t>Squash (Spaghetti)</t>
  </si>
  <si>
    <t>Squash (Summer)</t>
  </si>
  <si>
    <t>Squid</t>
  </si>
  <si>
    <t>Stevia</t>
  </si>
  <si>
    <t>Sugar (Brown)</t>
  </si>
  <si>
    <t>Sugar (White)</t>
  </si>
  <si>
    <t>Sunflower Butter</t>
  </si>
  <si>
    <t>Sunflower Oil</t>
  </si>
  <si>
    <t>Sunflower Seed</t>
  </si>
  <si>
    <t>Sweet Rice</t>
  </si>
  <si>
    <t>Swiss Chard</t>
  </si>
  <si>
    <t>Swordfish</t>
  </si>
  <si>
    <t>Tahini</t>
  </si>
  <si>
    <t>Takuan</t>
  </si>
  <si>
    <t>Tamari</t>
  </si>
  <si>
    <t>Tangerine</t>
  </si>
  <si>
    <t>Taro</t>
  </si>
  <si>
    <t>Tea (Bancha Leaf)</t>
  </si>
  <si>
    <t>Tea (Black)</t>
  </si>
  <si>
    <t>Tea (Chamomile)</t>
  </si>
  <si>
    <t>Tea (Green)</t>
  </si>
  <si>
    <t>Tea (Kuikcha)</t>
  </si>
  <si>
    <t>Teff</t>
  </si>
  <si>
    <t>Tekka</t>
  </si>
  <si>
    <t>Tempeh</t>
  </si>
  <si>
    <t>Tilapia</t>
  </si>
  <si>
    <t>Tofu (Dried)</t>
  </si>
  <si>
    <t>Tofu (Fermented)</t>
  </si>
  <si>
    <t>Tofu (Fresh)</t>
  </si>
  <si>
    <t>Tomato (Fresh)</t>
  </si>
  <si>
    <t>Tomato (Sun-dried)</t>
  </si>
  <si>
    <t>Trout</t>
  </si>
  <si>
    <t>Tuna</t>
  </si>
  <si>
    <t>Turkey</t>
  </si>
  <si>
    <t>Turnip Greens</t>
  </si>
  <si>
    <t>Turnips</t>
  </si>
  <si>
    <t>Umeboshi</t>
  </si>
  <si>
    <t>Veal</t>
  </si>
  <si>
    <t>Vinegar (Apple Cider)</t>
  </si>
  <si>
    <t>Vinegar (Balsamic)</t>
  </si>
  <si>
    <t>Vinegar (Red Wine)</t>
  </si>
  <si>
    <t>Wakame</t>
  </si>
  <si>
    <t>Walnut</t>
  </si>
  <si>
    <t>Wasabi</t>
  </si>
  <si>
    <t>Watercress</t>
  </si>
  <si>
    <t>Watermelon</t>
  </si>
  <si>
    <t>Watermelon Seed</t>
  </si>
  <si>
    <t>Wheat (Hard red spring)</t>
  </si>
  <si>
    <t>Wheat (Hard red winter)</t>
  </si>
  <si>
    <t>Wheat Bran</t>
  </si>
  <si>
    <t>White Flour</t>
  </si>
  <si>
    <t>Whitefish</t>
  </si>
  <si>
    <t>Whole Wheat Flour</t>
  </si>
  <si>
    <t>Wild Rice</t>
  </si>
  <si>
    <t>Wine (Non-Alcoholic)</t>
  </si>
  <si>
    <t>Wine (Red)</t>
  </si>
  <si>
    <t>Wine (White)</t>
  </si>
  <si>
    <t>Yam</t>
  </si>
  <si>
    <t>Yellow or Wax Beans</t>
  </si>
  <si>
    <t>Yoghurt</t>
  </si>
  <si>
    <t>Yuba</t>
  </si>
  <si>
    <t>Zucchini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</si>
</sst>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2">
    <font>
      <sz val="10.0"/>
      <color rgb="FF000000"/>
      <name val="Arial"/>
      <scheme val="minor"/>
    </font>
    <font>
      <u/>
      <color rgb="FF0000FF"/>
      <name val="Times New Roman"/>
    </font>
    <font>
      <color theme="1"/>
      <name val="Times New Roman"/>
    </font>
    <font>
      <u/>
      <color rgb="FF0000FF"/>
      <name val="Times New Roman"/>
    </font>
    <font>
      <color rgb="FF262727"/>
      <name val="Times New Roman"/>
    </font>
    <font>
      <color theme="1"/>
      <name val="Arial"/>
      <scheme val="minor"/>
    </font>
    <font>
      <u/>
      <color rgb="FF0000FF"/>
      <name val="Times New Roman"/>
    </font>
    <font>
      <u/>
      <color rgb="FF0000FF"/>
      <name val="Times New Roman"/>
    </font>
    <font>
      <color rgb="FF131313"/>
      <name val="Times New Roman"/>
    </font>
    <font>
      <u/>
      <color rgb="FF0000FF"/>
      <name val="Times New Roman"/>
    </font>
    <font>
      <sz val="9.0"/>
      <color theme="1"/>
      <name val="Times New Roman"/>
    </font>
    <font>
      <b/>
      <color theme="1"/>
      <name val="Times New Roman"/>
    </font>
  </fonts>
  <fills count="2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left" vertical="center"/>
    </xf>
    <xf borderId="1" fillId="2" fontId="2" numFmtId="0" xfId="0" applyAlignment="1" applyBorder="1" applyFill="1" applyFont="1">
      <alignment vertical="center"/>
    </xf>
    <xf borderId="0" fillId="2" fontId="2" numFmtId="0" xfId="0" applyAlignment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3" fontId="2" numFmtId="0" xfId="0" applyAlignment="1" applyFill="1" applyFont="1">
      <alignment horizontal="left" readingOrder="0" shrinkToFit="0" vertical="center" wrapText="0"/>
    </xf>
    <xf borderId="0" fillId="3" fontId="2" numFmtId="0" xfId="0" applyAlignment="1" applyFont="1">
      <alignment horizontal="center" shrinkToFit="0" vertical="center" wrapText="0"/>
    </xf>
    <xf borderId="4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4" fontId="2" numFmtId="0" xfId="0" applyAlignment="1" applyFill="1" applyFont="1">
      <alignment horizontal="left" readingOrder="0" shrinkToFit="0" vertical="center" wrapText="0"/>
    </xf>
    <xf borderId="0" fillId="4" fontId="2" numFmtId="0" xfId="0" applyAlignment="1" applyFont="1">
      <alignment horizontal="center" shrinkToFit="0" vertical="center" wrapText="0"/>
    </xf>
    <xf borderId="0" fillId="5" fontId="2" numFmtId="0" xfId="0" applyAlignment="1" applyFill="1" applyFont="1">
      <alignment horizontal="left" readingOrder="0" shrinkToFit="0" vertical="center" wrapText="0"/>
    </xf>
    <xf borderId="0" fillId="5" fontId="2" numFmtId="0" xfId="0" applyAlignment="1" applyFont="1">
      <alignment horizontal="center" shrinkToFit="0" vertical="center" wrapText="0"/>
    </xf>
    <xf borderId="0" fillId="6" fontId="2" numFmtId="0" xfId="0" applyAlignment="1" applyFill="1" applyFont="1">
      <alignment horizontal="left" readingOrder="0" shrinkToFit="0" vertical="center" wrapText="0"/>
    </xf>
    <xf borderId="0" fillId="6" fontId="2" numFmtId="0" xfId="0" applyAlignment="1" applyFont="1">
      <alignment horizontal="center" shrinkToFit="0" vertical="center" wrapText="0"/>
    </xf>
    <xf borderId="0" fillId="7" fontId="2" numFmtId="0" xfId="0" applyAlignment="1" applyFill="1" applyFont="1">
      <alignment horizontal="left" readingOrder="0" shrinkToFit="0" vertical="center" wrapText="0"/>
    </xf>
    <xf borderId="0" fillId="7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0"/>
    </xf>
    <xf borderId="4" fillId="8" fontId="2" numFmtId="0" xfId="0" applyAlignment="1" applyBorder="1" applyFill="1" applyFont="1">
      <alignment horizontal="center" vertical="center"/>
    </xf>
    <xf borderId="5" fillId="9" fontId="2" numFmtId="2" xfId="0" applyAlignment="1" applyBorder="1" applyFill="1" applyFont="1" applyNumberForma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5" fillId="9" fontId="2" numFmtId="10" xfId="0" applyAlignment="1" applyBorder="1" applyFont="1" applyNumberFormat="1">
      <alignment horizontal="center" shrinkToFit="0" vertical="center" wrapText="0"/>
    </xf>
    <xf borderId="5" fillId="10" fontId="2" numFmtId="10" xfId="0" applyAlignment="1" applyBorder="1" applyFill="1" applyFont="1" applyNumberFormat="1">
      <alignment horizontal="center" shrinkToFit="0" vertical="center" wrapText="0"/>
    </xf>
    <xf borderId="5" fillId="9" fontId="2" numFmtId="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shrinkToFit="0" vertical="center" wrapText="0"/>
    </xf>
    <xf borderId="2" fillId="4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readingOrder="0" shrinkToFit="0" vertical="center" wrapText="0"/>
    </xf>
    <xf borderId="5" fillId="9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vertical="center"/>
    </xf>
    <xf borderId="4" fillId="4" fontId="2" numFmtId="0" xfId="0" applyAlignment="1" applyBorder="1" applyFont="1">
      <alignment horizontal="center" shrinkToFit="0" vertical="center" wrapText="1"/>
    </xf>
    <xf borderId="4" fillId="8" fontId="2" numFmtId="0" xfId="0" applyAlignment="1" applyBorder="1" applyFont="1">
      <alignment horizontal="center" shrinkToFit="0" vertical="center" wrapText="1"/>
    </xf>
    <xf borderId="5" fillId="9" fontId="2" numFmtId="49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shrinkToFit="0" vertical="center" wrapText="0"/>
    </xf>
    <xf borderId="2" fillId="5" fontId="2" numFmtId="0" xfId="0" applyAlignment="1" applyBorder="1" applyFont="1">
      <alignment horizontal="center" readingOrder="0" shrinkToFit="0" vertical="center" wrapText="0"/>
    </xf>
    <xf borderId="2" fillId="9" fontId="2" numFmtId="49" xfId="0" applyAlignment="1" applyBorder="1" applyFont="1" applyNumberFormat="1">
      <alignment horizontal="center" shrinkToFit="0" vertical="center" wrapText="0"/>
    </xf>
    <xf borderId="4" fillId="8" fontId="2" numFmtId="0" xfId="0" applyAlignment="1" applyBorder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horizontal="center" shrinkToFit="0" vertical="center" wrapText="0"/>
    </xf>
    <xf borderId="2" fillId="8" fontId="2" numFmtId="0" xfId="0" applyAlignment="1" applyBorder="1" applyFont="1">
      <alignment horizontal="center" vertical="center"/>
    </xf>
    <xf borderId="2" fillId="9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vertical="center"/>
    </xf>
    <xf borderId="2" fillId="12" fontId="2" numFmtId="0" xfId="0" applyAlignment="1" applyBorder="1" applyFill="1" applyFont="1">
      <alignment horizontal="center" readingOrder="0" shrinkToFit="0" vertical="center" wrapText="0"/>
    </xf>
    <xf borderId="2" fillId="13" fontId="2" numFmtId="0" xfId="0" applyAlignment="1" applyBorder="1" applyFill="1" applyFont="1">
      <alignment horizontal="center" readingOrder="0" shrinkToFit="0" vertical="center" wrapText="0"/>
    </xf>
    <xf borderId="2" fillId="14" fontId="2" numFmtId="0" xfId="0" applyAlignment="1" applyBorder="1" applyFill="1" applyFont="1">
      <alignment horizontal="center" shrinkToFit="0" vertical="center" wrapText="1"/>
    </xf>
    <xf borderId="6" fillId="14" fontId="2" numFmtId="0" xfId="0" applyAlignment="1" applyBorder="1" applyFont="1">
      <alignment horizontal="center" shrinkToFit="0" vertical="center" wrapText="1"/>
    </xf>
    <xf borderId="6" fillId="14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5" fillId="14" fontId="2" numFmtId="4" xfId="0" applyAlignment="1" applyBorder="1" applyFont="1" applyNumberFormat="1">
      <alignment horizontal="center" shrinkToFit="0" vertical="center" wrapText="0"/>
    </xf>
    <xf borderId="5" fillId="14" fontId="4" numFmtId="4" xfId="0" applyAlignment="1" applyBorder="1" applyFont="1" applyNumberFormat="1">
      <alignment horizontal="center" shrinkToFit="0" vertical="center" wrapText="0"/>
    </xf>
    <xf borderId="2" fillId="15" fontId="2" numFmtId="0" xfId="0" applyAlignment="1" applyBorder="1" applyFill="1" applyFont="1">
      <alignment horizontal="center" shrinkToFit="0" vertical="center" wrapText="0"/>
    </xf>
    <xf borderId="5" fillId="14" fontId="2" numFmtId="164" xfId="0" applyAlignment="1" applyBorder="1" applyFont="1" applyNumberFormat="1">
      <alignment horizontal="center" shrinkToFit="0" vertical="center" wrapText="0"/>
    </xf>
    <xf borderId="7" fillId="9" fontId="2" numFmtId="4" xfId="0" applyAlignment="1" applyBorder="1" applyFont="1" applyNumberFormat="1">
      <alignment horizontal="center" shrinkToFit="0" vertical="center" wrapText="0"/>
    </xf>
    <xf borderId="7" fillId="9" fontId="2" numFmtId="49" xfId="0" applyAlignment="1" applyBorder="1" applyFont="1" applyNumberFormat="1">
      <alignment horizontal="center" shrinkToFit="0" vertical="center" wrapText="0"/>
    </xf>
    <xf borderId="0" fillId="3" fontId="2" numFmtId="0" xfId="0" applyAlignment="1" applyFont="1">
      <alignment shrinkToFit="0" vertical="center" wrapText="0"/>
    </xf>
    <xf borderId="8" fillId="3" fontId="2" numFmtId="0" xfId="0" applyAlignment="1" applyBorder="1" applyFont="1">
      <alignment shrinkToFit="0" vertical="center" wrapText="0"/>
    </xf>
    <xf borderId="1" fillId="9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0"/>
    </xf>
    <xf borderId="2" fillId="9" fontId="2" numFmtId="2" xfId="0" applyAlignment="1" applyBorder="1" applyFont="1" applyNumberFormat="1">
      <alignment horizontal="center" shrinkToFit="0" vertical="center" wrapText="0"/>
    </xf>
    <xf borderId="2" fillId="8" fontId="2" numFmtId="0" xfId="0" applyAlignment="1" applyBorder="1" applyFont="1">
      <alignment horizontal="center" readingOrder="0" shrinkToFit="0" vertical="center" wrapText="0"/>
    </xf>
    <xf borderId="2" fillId="10" fontId="2" numFmtId="9" xfId="0" applyAlignment="1" applyBorder="1" applyFont="1" applyNumberFormat="1">
      <alignment horizontal="center" shrinkToFit="0" vertical="center" wrapText="0"/>
    </xf>
    <xf borderId="2" fillId="10" fontId="2" numFmtId="4" xfId="0" applyAlignment="1" applyBorder="1" applyFont="1" applyNumberFormat="1">
      <alignment horizontal="center" shrinkToFit="0" vertical="center" wrapText="0"/>
    </xf>
    <xf borderId="2" fillId="10" fontId="2" numFmtId="0" xfId="0" applyAlignment="1" applyBorder="1" applyFont="1">
      <alignment horizontal="center" shrinkToFit="0" vertical="center" wrapText="0"/>
    </xf>
    <xf borderId="4" fillId="8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left" readingOrder="0" shrinkToFit="0" vertical="center" wrapText="0"/>
    </xf>
    <xf borderId="1" fillId="9" fontId="2" numFmtId="0" xfId="0" applyAlignment="1" applyBorder="1" applyFont="1">
      <alignment horizontal="center" shrinkToFit="0" vertical="center" wrapText="0"/>
    </xf>
    <xf borderId="0" fillId="2" fontId="5" numFmtId="0" xfId="0" applyFont="1"/>
    <xf borderId="2" fillId="9" fontId="2" numFmtId="4" xfId="0" applyAlignment="1" applyBorder="1" applyFont="1" applyNumberFormat="1">
      <alignment horizontal="center" shrinkToFit="0" vertical="center" wrapText="0"/>
    </xf>
    <xf borderId="2" fillId="9" fontId="2" numFmtId="10" xfId="0" applyAlignment="1" applyBorder="1" applyFont="1" applyNumberFormat="1">
      <alignment horizontal="center" shrinkToFit="0" vertical="center" wrapText="0"/>
    </xf>
    <xf borderId="2" fillId="10" fontId="2" numFmtId="10" xfId="0" applyAlignment="1" applyBorder="1" applyFont="1" applyNumberFormat="1">
      <alignment horizontal="center" shrinkToFit="0" vertical="center" wrapText="0"/>
    </xf>
    <xf borderId="0" fillId="2" fontId="2" numFmtId="0" xfId="0" applyAlignment="1" applyFont="1">
      <alignment horizontal="left" shrinkToFit="0" vertical="center" wrapText="0"/>
    </xf>
    <xf borderId="0" fillId="2" fontId="2" numFmtId="0" xfId="0" applyAlignment="1" applyFont="1">
      <alignment horizontal="right" shrinkToFit="0" vertical="center" wrapText="0"/>
    </xf>
    <xf borderId="0" fillId="10" fontId="2" numFmtId="0" xfId="0" applyAlignment="1" applyFont="1">
      <alignment horizontal="center" shrinkToFit="0" vertical="center" wrapText="0"/>
    </xf>
    <xf borderId="0" fillId="9" fontId="2" numFmtId="0" xfId="0" applyAlignment="1" applyFont="1">
      <alignment horizontal="center" shrinkToFit="0" vertical="center" wrapText="0"/>
    </xf>
    <xf borderId="2" fillId="4" fontId="2" numFmtId="0" xfId="0" applyAlignment="1" applyBorder="1" applyFont="1">
      <alignment horizontal="center" readingOrder="0" shrinkToFit="0" vertical="center" wrapText="0"/>
    </xf>
    <xf borderId="0" fillId="2" fontId="6" numFmtId="0" xfId="0" applyAlignment="1" applyFont="1">
      <alignment horizontal="left" shrinkToFit="0" vertical="center" wrapText="0"/>
    </xf>
    <xf borderId="2" fillId="6" fontId="2" numFmtId="0" xfId="0" applyAlignment="1" applyBorder="1" applyFont="1">
      <alignment horizontal="center" readingOrder="0" shrinkToFit="0" vertical="center" wrapText="0"/>
    </xf>
    <xf borderId="6" fillId="9" fontId="2" numFmtId="0" xfId="0" applyAlignment="1" applyBorder="1" applyFont="1">
      <alignment horizontal="center" shrinkToFit="0" vertical="center" wrapText="0"/>
    </xf>
    <xf borderId="6" fillId="6" fontId="2" numFmtId="0" xfId="0" applyAlignment="1" applyBorder="1" applyFont="1">
      <alignment horizontal="center" readingOrder="0" shrinkToFit="0" vertical="center" wrapText="0"/>
    </xf>
    <xf borderId="6" fillId="16" fontId="2" numFmtId="9" xfId="0" applyAlignment="1" applyBorder="1" applyFill="1" applyFont="1" applyNumberFormat="1">
      <alignment horizontal="center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6" fontId="2" numFmtId="0" xfId="0" applyAlignment="1" applyBorder="1" applyFont="1">
      <alignment horizontal="center" readingOrder="0" shrinkToFit="0" vertical="center" wrapText="0"/>
    </xf>
    <xf borderId="0" fillId="2" fontId="2" numFmtId="0" xfId="0" applyAlignment="1" applyFont="1">
      <alignment shrinkToFit="0" vertical="center" wrapText="0"/>
    </xf>
    <xf borderId="0" fillId="2" fontId="7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2" fillId="5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center" shrinkToFit="0" vertical="center" wrapText="0"/>
    </xf>
    <xf borderId="1" fillId="9" fontId="2" numFmtId="4" xfId="0" applyAlignment="1" applyBorder="1" applyFont="1" applyNumberFormat="1">
      <alignment horizontal="center" shrinkToFit="0" vertical="center" wrapText="0"/>
    </xf>
    <xf borderId="2" fillId="14" fontId="2" numFmtId="4" xfId="0" applyAlignment="1" applyBorder="1" applyFont="1" applyNumberFormat="1">
      <alignment horizontal="center" shrinkToFit="0" vertical="center" wrapText="0"/>
    </xf>
    <xf borderId="9" fillId="14" fontId="4" numFmtId="4" xfId="0" applyAlignment="1" applyBorder="1" applyFont="1" applyNumberFormat="1">
      <alignment horizontal="center" shrinkToFit="0" vertical="center" wrapText="0"/>
    </xf>
    <xf borderId="2" fillId="14" fontId="2" numFmtId="164" xfId="0" applyAlignment="1" applyBorder="1" applyFont="1" applyNumberFormat="1">
      <alignment horizontal="center" shrinkToFit="0" vertical="center" wrapText="0"/>
    </xf>
    <xf borderId="0" fillId="9" fontId="2" numFmtId="4" xfId="0" applyAlignment="1" applyFont="1" applyNumberFormat="1">
      <alignment horizontal="center" shrinkToFit="0" vertical="center" wrapText="0"/>
    </xf>
    <xf borderId="9" fillId="14" fontId="2" numFmtId="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readingOrder="0" vertical="center"/>
    </xf>
    <xf borderId="4" fillId="9" fontId="2" numFmtId="2" xfId="0" applyAlignment="1" applyBorder="1" applyFont="1" applyNumberFormat="1">
      <alignment horizontal="center" vertical="center"/>
    </xf>
    <xf borderId="4" fillId="10" fontId="2" numFmtId="9" xfId="0" applyAlignment="1" applyBorder="1" applyFont="1" applyNumberFormat="1">
      <alignment horizontal="center" vertical="center"/>
    </xf>
    <xf borderId="4" fillId="10" fontId="2" numFmtId="0" xfId="0" applyAlignment="1" applyBorder="1" applyFont="1">
      <alignment horizontal="center" vertical="center"/>
    </xf>
    <xf borderId="4" fillId="9" fontId="2" numFmtId="0" xfId="0" applyAlignment="1" applyBorder="1" applyFont="1">
      <alignment horizontal="center" vertical="center"/>
    </xf>
    <xf borderId="10" fillId="9" fontId="2" numFmtId="0" xfId="0" applyAlignment="1" applyBorder="1" applyFont="1">
      <alignment horizontal="center" vertical="center"/>
    </xf>
    <xf borderId="4" fillId="9" fontId="2" numFmtId="4" xfId="0" applyAlignment="1" applyBorder="1" applyFont="1" applyNumberFormat="1">
      <alignment horizontal="center" vertical="center"/>
    </xf>
    <xf borderId="4" fillId="9" fontId="2" numFmtId="10" xfId="0" applyAlignment="1" applyBorder="1" applyFont="1" applyNumberFormat="1">
      <alignment horizontal="center" vertical="center"/>
    </xf>
    <xf borderId="4" fillId="10" fontId="2" numFmtId="10" xfId="0" applyAlignment="1" applyBorder="1" applyFont="1" applyNumberFormat="1">
      <alignment horizontal="center" vertical="center"/>
    </xf>
    <xf borderId="4" fillId="10" fontId="2" numFmtId="4" xfId="0" applyAlignment="1" applyBorder="1" applyFont="1" applyNumberFormat="1">
      <alignment horizontal="center" vertical="center"/>
    </xf>
    <xf borderId="0" fillId="0" fontId="8" numFmtId="4" xfId="0" applyAlignment="1" applyFont="1" applyNumberFormat="1">
      <alignment horizontal="center" shrinkToFit="0" vertical="center" wrapText="0"/>
    </xf>
    <xf borderId="0" fillId="0" fontId="2" numFmtId="4" xfId="0" applyAlignment="1" applyFont="1" applyNumberFormat="1">
      <alignment horizontal="center" shrinkToFit="0" vertical="center" wrapText="0"/>
    </xf>
    <xf borderId="2" fillId="8" fontId="2" numFmtId="0" xfId="0" applyAlignment="1" applyBorder="1" applyFont="1">
      <alignment horizontal="center" readingOrder="0" vertical="center"/>
    </xf>
    <xf borderId="0" fillId="17" fontId="2" numFmtId="0" xfId="0" applyAlignment="1" applyFill="1" applyFont="1">
      <alignment shrinkToFit="0" vertical="center" wrapText="0"/>
    </xf>
    <xf borderId="0" fillId="17" fontId="2" numFmtId="0" xfId="0" applyAlignment="1" applyFont="1">
      <alignment horizontal="center" shrinkToFit="0" vertical="center" wrapText="0"/>
    </xf>
    <xf borderId="0" fillId="17" fontId="2" numFmtId="0" xfId="0" applyAlignment="1" applyFont="1">
      <alignment horizontal="left" readingOrder="0" shrinkToFit="0" vertical="center" wrapText="0"/>
    </xf>
    <xf borderId="0" fillId="17" fontId="2" numFmtId="0" xfId="0" applyAlignment="1" applyFont="1">
      <alignment horizontal="center" vertical="center"/>
    </xf>
    <xf borderId="0" fillId="17" fontId="2" numFmtId="0" xfId="0" applyAlignment="1" applyFont="1">
      <alignment readingOrder="0" shrinkToFit="0" vertical="center" wrapText="0"/>
    </xf>
    <xf borderId="0" fillId="17" fontId="2" numFmtId="0" xfId="0" applyAlignment="1" applyFont="1">
      <alignment horizontal="left" shrinkToFit="0" vertical="center" wrapText="0"/>
    </xf>
    <xf borderId="0" fillId="0" fontId="2" numFmtId="0" xfId="0" applyFont="1"/>
    <xf borderId="0" fillId="18" fontId="2" numFmtId="0" xfId="0" applyAlignment="1" applyFill="1" applyFont="1">
      <alignment readingOrder="0" vertical="center"/>
    </xf>
    <xf borderId="0" fillId="18" fontId="2" numFmtId="0" xfId="0" applyAlignment="1" applyFont="1">
      <alignment shrinkToFit="0" vertical="center" wrapText="0"/>
    </xf>
    <xf borderId="0" fillId="18" fontId="2" numFmtId="0" xfId="0" applyAlignment="1" applyFont="1">
      <alignment horizontal="center" shrinkToFit="0" vertical="center" wrapText="0"/>
    </xf>
    <xf borderId="0" fillId="18" fontId="2" numFmtId="0" xfId="0" applyAlignment="1" applyFont="1">
      <alignment vertical="center"/>
    </xf>
    <xf borderId="0" fillId="18" fontId="9" numFmtId="0" xfId="0" applyFont="1"/>
    <xf borderId="0" fillId="18" fontId="2" numFmtId="0" xfId="0" applyAlignment="1" applyFont="1">
      <alignment readingOrder="0"/>
    </xf>
    <xf borderId="11" fillId="13" fontId="2" numFmtId="0" xfId="0" applyAlignment="1" applyBorder="1" applyFont="1">
      <alignment vertical="center"/>
    </xf>
    <xf borderId="0" fillId="19" fontId="2" numFmtId="0" xfId="0" applyAlignment="1" applyFill="1" applyFont="1">
      <alignment readingOrder="0" vertical="center"/>
    </xf>
    <xf borderId="0" fillId="19" fontId="2" numFmtId="0" xfId="0" applyAlignment="1" applyFont="1">
      <alignment vertical="center"/>
    </xf>
    <xf borderId="7" fillId="20" fontId="2" numFmtId="0" xfId="0" applyAlignment="1" applyBorder="1" applyFill="1" applyFont="1">
      <alignment vertical="center"/>
    </xf>
    <xf borderId="0" fillId="21" fontId="2" numFmtId="0" xfId="0" applyAlignment="1" applyFill="1" applyFont="1">
      <alignment vertical="center"/>
    </xf>
    <xf borderId="0" fillId="21" fontId="2" numFmtId="0" xfId="0" applyAlignment="1" applyFont="1">
      <alignment readingOrder="0" vertical="center"/>
    </xf>
    <xf borderId="0" fillId="21" fontId="2" numFmtId="0" xfId="0" applyFont="1"/>
    <xf borderId="5" fillId="20" fontId="2" numFmtId="0" xfId="0" applyAlignment="1" applyBorder="1" applyFont="1">
      <alignment vertical="center"/>
    </xf>
    <xf borderId="11" fillId="9" fontId="2" numFmtId="0" xfId="0" applyAlignment="1" applyBorder="1" applyFont="1">
      <alignment vertical="center"/>
    </xf>
    <xf borderId="7" fillId="22" fontId="2" numFmtId="0" xfId="0" applyAlignment="1" applyBorder="1" applyFill="1" applyFont="1">
      <alignment vertical="center"/>
    </xf>
    <xf borderId="0" fillId="21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23" fontId="2" numFmtId="0" xfId="0" applyFill="1" applyFont="1"/>
    <xf borderId="0" fillId="23" fontId="2" numFmtId="0" xfId="0" applyAlignment="1" applyFont="1">
      <alignment vertical="center"/>
    </xf>
    <xf borderId="5" fillId="22" fontId="2" numFmtId="0" xfId="0" applyAlignment="1" applyBorder="1" applyFont="1">
      <alignment vertical="center"/>
    </xf>
    <xf borderId="0" fillId="23" fontId="2" numFmtId="0" xfId="0" applyAlignment="1" applyFont="1">
      <alignment readingOrder="0"/>
    </xf>
    <xf borderId="11" fillId="5" fontId="2" numFmtId="0" xfId="0" applyAlignment="1" applyBorder="1" applyFont="1">
      <alignment vertical="center"/>
    </xf>
    <xf borderId="7" fillId="24" fontId="2" numFmtId="0" xfId="0" applyAlignment="1" applyBorder="1" applyFill="1" applyFont="1">
      <alignment vertical="center"/>
    </xf>
    <xf borderId="0" fillId="23" fontId="2" numFmtId="0" xfId="0" applyAlignment="1" applyFont="1">
      <alignment readingOrder="0" vertical="center"/>
    </xf>
    <xf borderId="0" fillId="6" fontId="2" numFmtId="0" xfId="0" applyAlignment="1" applyFont="1">
      <alignment readingOrder="0" vertical="center"/>
    </xf>
    <xf borderId="0" fillId="6" fontId="2" numFmtId="0" xfId="0" applyAlignment="1" applyFont="1">
      <alignment vertical="center"/>
    </xf>
    <xf borderId="5" fillId="24" fontId="2" numFmtId="0" xfId="0" applyAlignment="1" applyBorder="1" applyFont="1">
      <alignment vertical="center"/>
    </xf>
    <xf borderId="0" fillId="17" fontId="2" numFmtId="0" xfId="0" applyAlignment="1" applyFont="1">
      <alignment readingOrder="0" vertical="center"/>
    </xf>
    <xf borderId="0" fillId="0" fontId="2" numFmtId="1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2" fillId="0" fontId="2" numFmtId="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4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/>
    </xf>
    <xf borderId="5" fillId="0" fontId="2" numFmtId="4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2" fillId="5" fontId="10" numFmtId="0" xfId="0" applyAlignment="1" applyBorder="1" applyFont="1">
      <alignment horizontal="center" readingOrder="0" vertical="center"/>
    </xf>
    <xf borderId="6" fillId="5" fontId="10" numFmtId="0" xfId="0" applyAlignment="1" applyBorder="1" applyFont="1">
      <alignment horizontal="center" readingOrder="0" vertical="center"/>
    </xf>
    <xf borderId="4" fillId="9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vertical="center"/>
    </xf>
    <xf borderId="7" fillId="25" fontId="2" numFmtId="0" xfId="0" applyAlignment="1" applyBorder="1" applyFill="1" applyFont="1">
      <alignment horizontal="center" vertical="center"/>
    </xf>
    <xf borderId="0" fillId="0" fontId="10" numFmtId="0" xfId="0" applyAlignment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2" fillId="25" fontId="2" numFmtId="0" xfId="0" applyAlignment="1" applyBorder="1" applyFont="1">
      <alignment horizontal="center" vertical="center"/>
    </xf>
    <xf borderId="4" fillId="9" fontId="2" numFmtId="4" xfId="0" applyAlignment="1" applyBorder="1" applyFont="1" applyNumberFormat="1">
      <alignment horizontal="center" readingOrder="0" vertical="center"/>
    </xf>
    <xf borderId="5" fillId="25" fontId="2" numFmtId="0" xfId="0" applyAlignment="1" applyBorder="1" applyFont="1">
      <alignment horizontal="center" vertical="center"/>
    </xf>
    <xf borderId="7" fillId="0" fontId="10" numFmtId="49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4" fillId="4" fontId="2" numFmtId="4" xfId="0" applyAlignment="1" applyBorder="1" applyFont="1" applyNumberFormat="1">
      <alignment horizontal="center" readingOrder="0" vertical="center"/>
    </xf>
    <xf borderId="5" fillId="4" fontId="10" numFmtId="4" xfId="0" applyAlignment="1" applyBorder="1" applyFont="1" applyNumberFormat="1">
      <alignment horizontal="center" vertical="center"/>
    </xf>
    <xf borderId="5" fillId="4" fontId="10" numFmtId="0" xfId="0" applyAlignment="1" applyBorder="1" applyFont="1">
      <alignment horizontal="center" vertical="center"/>
    </xf>
    <xf borderId="2" fillId="26" fontId="2" numFmtId="4" xfId="0" applyAlignment="1" applyBorder="1" applyFill="1" applyFont="1" applyNumberFormat="1">
      <alignment horizontal="center" readingOrder="0" vertical="center"/>
    </xf>
    <xf borderId="6" fillId="26" fontId="10" numFmtId="4" xfId="0" applyAlignment="1" applyBorder="1" applyFont="1" applyNumberFormat="1">
      <alignment horizontal="center" vertical="center"/>
    </xf>
    <xf borderId="6" fillId="26" fontId="10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6" fillId="5" fontId="11" numFmtId="0" xfId="0" applyAlignment="1" applyBorder="1" applyFont="1">
      <alignment horizontal="center" vertical="center"/>
    </xf>
    <xf borderId="6" fillId="4" fontId="2" numFmtId="4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vertical="center"/>
    </xf>
    <xf borderId="4" fillId="6" fontId="11" numFmtId="0" xfId="0" applyAlignment="1" applyBorder="1" applyFont="1">
      <alignment horizontal="center" vertical="center"/>
    </xf>
    <xf borderId="5" fillId="6" fontId="11" numFmtId="0" xfId="0" applyAlignment="1" applyBorder="1" applyFont="1">
      <alignment horizontal="center" vertical="center"/>
    </xf>
    <xf borderId="5" fillId="6" fontId="11" numFmtId="4" xfId="0" applyAlignment="1" applyBorder="1" applyFont="1" applyNumberFormat="1">
      <alignment horizontal="center" vertical="center"/>
    </xf>
    <xf borderId="5" fillId="16" fontId="2" numFmtId="0" xfId="0" applyAlignment="1" applyBorder="1" applyFont="1">
      <alignment horizontal="center" vertical="center"/>
    </xf>
    <xf borderId="5" fillId="16" fontId="2" numFmtId="0" xfId="0" applyAlignment="1" applyBorder="1" applyFont="1">
      <alignment horizontal="center" readingOrder="0" vertical="center"/>
    </xf>
    <xf borderId="4" fillId="9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5" fillId="16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statistic!$B$3:$B$367</c:f>
            </c:strRef>
          </c:cat>
          <c:val>
            <c:numRef>
              <c:f>statistic!$C$3:$C$367</c:f>
              <c:numCache/>
            </c:numRef>
          </c:val>
          <c:smooth val="0"/>
        </c:ser>
        <c:axId val="250755635"/>
        <c:axId val="1424648446"/>
      </c:lineChart>
      <c:catAx>
        <c:axId val="250755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4648446"/>
      </c:catAx>
      <c:valAx>
        <c:axId val="1424648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07556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95</xdr:row>
      <xdr:rowOff>114300</xdr:rowOff>
    </xdr:from>
    <xdr:ext cx="7467600" cy="5353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497</xdr:row>
      <xdr:rowOff>133350</xdr:rowOff>
    </xdr:from>
    <xdr:ext cx="2847975" cy="58102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397</xdr:row>
      <xdr:rowOff>0</xdr:rowOff>
    </xdr:from>
    <xdr:ext cx="1066800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398</xdr:row>
      <xdr:rowOff>0</xdr:rowOff>
    </xdr:from>
    <xdr:ext cx="1066800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7</xdr:row>
      <xdr:rowOff>123825</xdr:rowOff>
    </xdr:from>
    <xdr:ext cx="18830925" cy="4010025"/>
    <xdr:graphicFrame>
      <xdr:nvGraphicFramePr>
        <xdr:cNvPr id="20385686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inear-software.com/online.html" TargetMode="External"/><Relationship Id="rId42" Type="http://schemas.openxmlformats.org/officeDocument/2006/relationships/hyperlink" Target="https://link.springer.com/article/10.1007/s12028-019-00798-1" TargetMode="External"/><Relationship Id="rId41" Type="http://schemas.openxmlformats.org/officeDocument/2006/relationships/hyperlink" Target="https://pubmed.ncbi.nlm.nih.gov/28157172/" TargetMode="External"/><Relationship Id="rId44" Type="http://schemas.openxmlformats.org/officeDocument/2006/relationships/hyperlink" Target="https://ccforum.biomedcentral.com/articles/10.1186/s13054-016-1247-z" TargetMode="External"/><Relationship Id="rId43" Type="http://schemas.openxmlformats.org/officeDocument/2006/relationships/hyperlink" Target="https://www.nature.com/articles/s41526-021-00156-6" TargetMode="External"/><Relationship Id="rId46" Type="http://schemas.openxmlformats.org/officeDocument/2006/relationships/hyperlink" Target="https://calorizator.ru/analyzer/products" TargetMode="External"/><Relationship Id="rId45" Type="http://schemas.openxmlformats.org/officeDocument/2006/relationships/hyperlink" Target="http://web.ion.ru/food/FD_tree_grid.aspx" TargetMode="External"/><Relationship Id="rId1" Type="http://schemas.openxmlformats.org/officeDocument/2006/relationships/hyperlink" Target="https://www.rospotrebnadzor.ru/documents/details.php?ELEMENT_ID=4583" TargetMode="External"/><Relationship Id="rId2" Type="http://schemas.openxmlformats.org/officeDocument/2006/relationships/hyperlink" Target="https://bionutrient.net/site/sites/all/files/docs/2011_Nutrient_Guide.pdf" TargetMode="External"/><Relationship Id="rId3" Type="http://schemas.openxmlformats.org/officeDocument/2006/relationships/hyperlink" Target="https://www.usda.gov/non-discrimination-statement" TargetMode="External"/><Relationship Id="rId4" Type="http://schemas.openxmlformats.org/officeDocument/2006/relationships/hyperlink" Target="https://fdc.nal.usda.gov/food-search?type=Foundation" TargetMode="External"/><Relationship Id="rId9" Type="http://schemas.openxmlformats.org/officeDocument/2006/relationships/hyperlink" Target="https://www.gov.uk/government/publications/the-eatwell-guide" TargetMode="External"/><Relationship Id="rId48" Type="http://schemas.openxmlformats.org/officeDocument/2006/relationships/hyperlink" Target="https://cronometer.com/" TargetMode="External"/><Relationship Id="rId47" Type="http://schemas.openxmlformats.org/officeDocument/2006/relationships/hyperlink" Target="https://health-diet.ru/base_of_food" TargetMode="External"/><Relationship Id="rId49" Type="http://schemas.openxmlformats.org/officeDocument/2006/relationships/hyperlink" Target="https://play.google.com/store/apps/details?id=com.cronometer.android.gold" TargetMode="External"/><Relationship Id="rId5" Type="http://schemas.openxmlformats.org/officeDocument/2006/relationships/hyperlink" Target="https://www.ars.usda.gov/is/np/NutritiveValueofFoods/NutritiveValueofFoods.pdf" TargetMode="External"/><Relationship Id="rId6" Type="http://schemas.openxmlformats.org/officeDocument/2006/relationships/hyperlink" Target="https://knowledge4policy.ec.europa.eu/health-promotion-knowledge-gateway/topic/food-based-dietary-guidelines-europe_en" TargetMode="External"/><Relationship Id="rId7" Type="http://schemas.openxmlformats.org/officeDocument/2006/relationships/hyperlink" Target="https://www.nin.res.in/downloads/DietaryGuidelinesforNINwebsite.pdf" TargetMode="External"/><Relationship Id="rId8" Type="http://schemas.openxmlformats.org/officeDocument/2006/relationships/hyperlink" Target="https://norden.diva-portal.org/smash/get/diva2:704251/FULLTEXT01.pdf" TargetMode="External"/><Relationship Id="rId31" Type="http://schemas.openxmlformats.org/officeDocument/2006/relationships/hyperlink" Target="https://pubmed.ncbi.nlm.nih.gov/" TargetMode="External"/><Relationship Id="rId30" Type="http://schemas.openxmlformats.org/officeDocument/2006/relationships/hyperlink" Target="https://www.clinicalnutritionjournal.com/article/S0261-5614(18)32432-4/fulltext" TargetMode="External"/><Relationship Id="rId33" Type="http://schemas.openxmlformats.org/officeDocument/2006/relationships/hyperlink" Target="https://iris.who.int/bitstream/handle/10665/42330/9241208945.pdf?sequence=1" TargetMode="External"/><Relationship Id="rId32" Type="http://schemas.openxmlformats.org/officeDocument/2006/relationships/hyperlink" Target="https://cloud.uobasrah.edu.iq/uploads/2023/07/11/6043%20%D8%A7%D9%85%D8%B1%D8%B6%20%D8%AA%D8%BA%D8%B0%D9%8A%D8%A9.pdf" TargetMode="External"/><Relationship Id="rId35" Type="http://schemas.openxmlformats.org/officeDocument/2006/relationships/hyperlink" Target="https://www.nhlbi.nih.gov/files/docs/guidelines/ob_gdlns.pdf" TargetMode="External"/><Relationship Id="rId34" Type="http://schemas.openxmlformats.org/officeDocument/2006/relationships/hyperlink" Target="https://www.acefitness.org/resources/everyone/tools-calculators/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pubmed.ncbi.nlm.nih.gov/713927/" TargetMode="External"/><Relationship Id="rId36" Type="http://schemas.openxmlformats.org/officeDocument/2006/relationships/hyperlink" Target="https://ajcn.nutrition.org/" TargetMode="External"/><Relationship Id="rId39" Type="http://schemas.openxmlformats.org/officeDocument/2006/relationships/hyperlink" Target="https://me.meshcapade.com/vault" TargetMode="External"/><Relationship Id="rId38" Type="http://schemas.openxmlformats.org/officeDocument/2006/relationships/hyperlink" Target="https://www.fatcalc.com/" TargetMode="External"/><Relationship Id="rId62" Type="http://schemas.openxmlformats.org/officeDocument/2006/relationships/hyperlink" Target="https://www.calculator.net/army-body-fat-calculator.html" TargetMode="External"/><Relationship Id="rId61" Type="http://schemas.openxmlformats.org/officeDocument/2006/relationships/hyperlink" Target="https://zozhnik.ru/calc/" TargetMode="External"/><Relationship Id="rId20" Type="http://schemas.openxmlformats.org/officeDocument/2006/relationships/hyperlink" Target="https://archive.org/details/bub_gb_Mf3lxvWfA9oC" TargetMode="External"/><Relationship Id="rId64" Type="http://schemas.openxmlformats.org/officeDocument/2006/relationships/hyperlink" Target="https://www.omnicalculator.com/health/skinfold-body-fat" TargetMode="External"/><Relationship Id="rId63" Type="http://schemas.openxmlformats.org/officeDocument/2006/relationships/hyperlink" Target="https://www.omnicalculator.com/health/body-fat" TargetMode="External"/><Relationship Id="rId22" Type="http://schemas.openxmlformats.org/officeDocument/2006/relationships/hyperlink" Target="https://www.ars.usda.gov/ARSUserFiles/80400535/DATA/sr27/sr27_doc.pdf" TargetMode="External"/><Relationship Id="rId66" Type="http://schemas.openxmlformats.org/officeDocument/2006/relationships/hyperlink" Target="https://www.nature.com/articles/nature05482" TargetMode="External"/><Relationship Id="rId21" Type="http://schemas.openxmlformats.org/officeDocument/2006/relationships/hyperlink" Target="https://www.fao.org/fileadmin/user_upload/nutrition/docs/requirements/fatsandfattacidsreport.pdf" TargetMode="External"/><Relationship Id="rId65" Type="http://schemas.openxmlformats.org/officeDocument/2006/relationships/hyperlink" Target="https://exrx.net/Calculators/BodyComp" TargetMode="External"/><Relationship Id="rId24" Type="http://schemas.openxmlformats.org/officeDocument/2006/relationships/hyperlink" Target="https://www.in.gov/health/food-protection/files/Food_Labeling_Guide.pdf" TargetMode="External"/><Relationship Id="rId68" Type="http://schemas.openxmlformats.org/officeDocument/2006/relationships/hyperlink" Target="https://ajcn.nutrition.org/article/S0002-9165(23)06760-6/pdf" TargetMode="External"/><Relationship Id="rId23" Type="http://schemas.openxmlformats.org/officeDocument/2006/relationships/hyperlink" Target="https://www.fda.gov/media/113659/download" TargetMode="External"/><Relationship Id="rId67" Type="http://schemas.openxmlformats.org/officeDocument/2006/relationships/hyperlink" Target="https://www.pnas.org/doi/pdf/10.1073/pnas.94.26.14930" TargetMode="External"/><Relationship Id="rId60" Type="http://schemas.openxmlformats.org/officeDocument/2006/relationships/hyperlink" Target="https://www.calc.ru/kalkulyator-kalorii.html" TargetMode="External"/><Relationship Id="rId26" Type="http://schemas.openxmlformats.org/officeDocument/2006/relationships/hyperlink" Target="https://odphp.health.gov/sites/default/files/2019-09/2015-2020_Dietary_Guidelines.pdf" TargetMode="External"/><Relationship Id="rId25" Type="http://schemas.openxmlformats.org/officeDocument/2006/relationships/hyperlink" Target="https://www.ars.usda.gov/ARSUserFiles/80400525/Data/retn/retn06.pdf" TargetMode="External"/><Relationship Id="rId69" Type="http://schemas.openxmlformats.org/officeDocument/2006/relationships/hyperlink" Target="https://link.springer.com/article/10.1007/s11692-008-9026-7" TargetMode="External"/><Relationship Id="rId28" Type="http://schemas.openxmlformats.org/officeDocument/2006/relationships/hyperlink" Target="https://odphp.health.gov/sites/default/files/2020-01/DGA2005.pdf" TargetMode="External"/><Relationship Id="rId27" Type="http://schemas.openxmlformats.org/officeDocument/2006/relationships/hyperlink" Target="https://www.fda.gov/media/109430/download" TargetMode="External"/><Relationship Id="rId29" Type="http://schemas.openxmlformats.org/officeDocument/2006/relationships/hyperlink" Target="https://assets.publishing.service.gov.uk/media/5a7f7cc3ed915d74e622ac2a/SACN_Carbohydrates_and_Health.pdf" TargetMode="External"/><Relationship Id="rId51" Type="http://schemas.openxmlformats.org/officeDocument/2006/relationships/hyperlink" Target="https://play.google.com/store/apps/details?id=com.myfitnesspal.android" TargetMode="External"/><Relationship Id="rId50" Type="http://schemas.openxmlformats.org/officeDocument/2006/relationships/hyperlink" Target="https://www.myfitnesspal.com/ru" TargetMode="External"/><Relationship Id="rId53" Type="http://schemas.openxmlformats.org/officeDocument/2006/relationships/hyperlink" Target="https://play.google.com/store/apps/details?id=ru.hikisoft.calories" TargetMode="External"/><Relationship Id="rId52" Type="http://schemas.openxmlformats.org/officeDocument/2006/relationships/hyperlink" Target="https://play.google.com/store/apps/details?id=com.fatsecret.android" TargetMode="External"/><Relationship Id="rId11" Type="http://schemas.openxmlformats.org/officeDocument/2006/relationships/hyperlink" Target="https://extranet.who.int/dataform/upload/surveys/666752/files/Draft%20WHO%20SFA-TFA%20guidelines_04052018%20Public%20Consultation(1).pdf" TargetMode="External"/><Relationship Id="rId55" Type="http://schemas.openxmlformats.org/officeDocument/2006/relationships/hyperlink" Target="https://macrofactorapp.com/" TargetMode="External"/><Relationship Id="rId10" Type="http://schemas.openxmlformats.org/officeDocument/2006/relationships/hyperlink" Target="https://www.healt.h.gov.au/sites/default/files/australian-dietary-guidelines.pdf" TargetMode="External"/><Relationship Id="rId54" Type="http://schemas.openxmlformats.org/officeDocument/2006/relationships/hyperlink" Target="https://play.google.com/store/apps/details?id=com.sillens.shapeupclub" TargetMode="External"/><Relationship Id="rId13" Type="http://schemas.openxmlformats.org/officeDocument/2006/relationships/hyperlink" Target="https://www.who.int/publications/i/item/9789241504829" TargetMode="External"/><Relationship Id="rId57" Type="http://schemas.openxmlformats.org/officeDocument/2006/relationships/hyperlink" Target="https://fdc.nal.usda.gov/food-search?type=Foundation" TargetMode="External"/><Relationship Id="rId12" Type="http://schemas.openxmlformats.org/officeDocument/2006/relationships/hyperlink" Target="https://www.who.int/publications-detail-redirect/9789241504836" TargetMode="External"/><Relationship Id="rId56" Type="http://schemas.openxmlformats.org/officeDocument/2006/relationships/hyperlink" Target="https://cronometer.com/" TargetMode="External"/><Relationship Id="rId15" Type="http://schemas.openxmlformats.org/officeDocument/2006/relationships/hyperlink" Target="https://academic.oup.com/jn/article-pdf/150/6/1358/33722364/nxz340.pdf" TargetMode="External"/><Relationship Id="rId59" Type="http://schemas.openxmlformats.org/officeDocument/2006/relationships/hyperlink" Target="https://clinic-cvetkov.ru/blog/kalkulyator-sutochnoy-normy-kaloriy/" TargetMode="External"/><Relationship Id="rId14" Type="http://schemas.openxmlformats.org/officeDocument/2006/relationships/hyperlink" Target="https://www.efsa.europa.eu/en" TargetMode="External"/><Relationship Id="rId58" Type="http://schemas.openxmlformats.org/officeDocument/2006/relationships/hyperlink" Target="https://calc.tablicakalorijnosti.ru/" TargetMode="External"/><Relationship Id="rId17" Type="http://schemas.openxmlformats.org/officeDocument/2006/relationships/hyperlink" Target="https://www.fao.org/ag/humannutrition/35978-02317b979a686a57aa4593304ffc17f06.pdf" TargetMode="External"/><Relationship Id="rId16" Type="http://schemas.openxmlformats.org/officeDocument/2006/relationships/hyperlink" Target="https://www.dietaryguidelines.gov/sites/default/files/2020-12/Dietary_Guidelines_for_Americans_2020-2025.pdf" TargetMode="External"/><Relationship Id="rId19" Type="http://schemas.openxmlformats.org/officeDocument/2006/relationships/hyperlink" Target="https://www.fao.org/4/w8079e/w8079e00.htm" TargetMode="External"/><Relationship Id="rId18" Type="http://schemas.openxmlformats.org/officeDocument/2006/relationships/hyperlink" Target="http://www.fao.org/3/a-y5022e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mnicalculator.com/health/body-fat" TargetMode="External"/><Relationship Id="rId2" Type="http://schemas.openxmlformats.org/officeDocument/2006/relationships/hyperlink" Target="https://www.omnicalculator.com/health/skinfold-body-fat" TargetMode="External"/><Relationship Id="rId3" Type="http://schemas.openxmlformats.org/officeDocument/2006/relationships/hyperlink" Target="https://exrx.net/Calculators/BodyComp" TargetMode="External"/><Relationship Id="rId4" Type="http://schemas.openxmlformats.org/officeDocument/2006/relationships/hyperlink" Target="https://me.meshcapade.com/vault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www.linear-software.com/online.html" TargetMode="External"/><Relationship Id="rId6" Type="http://schemas.openxmlformats.org/officeDocument/2006/relationships/hyperlink" Target="http://pravo.gov.ru/proxy/ips/?docbody=&amp;nd=102110716" TargetMode="External"/><Relationship Id="rId7" Type="http://schemas.openxmlformats.org/officeDocument/2006/relationships/hyperlink" Target="https://github.com/Moaquvee/Moaquvee-" TargetMode="External"/><Relationship Id="rId8" Type="http://schemas.openxmlformats.org/officeDocument/2006/relationships/hyperlink" Target="https://github.com/Moaquvee/Moaquvee-/tree/Additi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25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26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35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37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38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46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50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51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56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57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58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59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60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61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 t="s">
        <v>62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 t="s">
        <v>63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 t="s">
        <v>64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66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68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69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70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71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72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73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74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 t="s">
        <v>75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76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77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78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79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80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81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82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83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84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85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86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 t="s">
        <v>87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 t="s">
        <v>88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 t="s">
        <v>89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 t="s">
        <v>90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 t="s">
        <v>91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92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 t="s">
        <v>93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 t="s">
        <v>94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95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82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 t="s">
        <v>87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 t="s">
        <v>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 t="s">
        <v>96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 t="s">
        <v>97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 t="s">
        <v>98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 t="s">
        <v>99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 t="s">
        <v>100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 t="s">
        <v>101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 t="s">
        <v>102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 t="s">
        <v>103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104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 t="s">
        <v>105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 t="s">
        <v>106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 t="s">
        <v>107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 t="s">
        <v>108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</sheetData>
  <hyperlinks>
    <hyperlink r:id="rId1" ref="A1"/>
    <hyperlink r:id="rId2" ref="A7"/>
    <hyperlink r:id="rId3" ref="A10"/>
    <hyperlink r:id="rId4" ref="A11"/>
    <hyperlink r:id="rId5" ref="A12"/>
    <hyperlink r:id="rId6" ref="A24"/>
    <hyperlink r:id="rId7" ref="A26"/>
    <hyperlink r:id="rId8" ref="A28"/>
    <hyperlink r:id="rId9" ref="A30"/>
    <hyperlink r:id="rId10" ref="A32"/>
    <hyperlink r:id="rId11" ref="A34"/>
    <hyperlink r:id="rId12" ref="A36"/>
    <hyperlink r:id="rId13" ref="A38"/>
    <hyperlink r:id="rId14" ref="A40"/>
    <hyperlink r:id="rId15" ref="A42"/>
    <hyperlink r:id="rId16" ref="A43"/>
    <hyperlink r:id="rId17" ref="A44"/>
    <hyperlink r:id="rId18" ref="A45"/>
    <hyperlink r:id="rId19" location="Contents" ref="A46"/>
    <hyperlink r:id="rId20" ref="A47"/>
    <hyperlink r:id="rId21" ref="A48"/>
    <hyperlink r:id="rId22" ref="A49"/>
    <hyperlink r:id="rId23" ref="A50"/>
    <hyperlink r:id="rId24" ref="A51"/>
    <hyperlink r:id="rId25" ref="A52"/>
    <hyperlink r:id="rId26" ref="A53"/>
    <hyperlink r:id="rId27" ref="A54"/>
    <hyperlink r:id="rId28" ref="A55"/>
    <hyperlink r:id="rId29" ref="A56"/>
    <hyperlink r:id="rId30" ref="A57"/>
    <hyperlink r:id="rId31" ref="A58"/>
    <hyperlink r:id="rId32" ref="A59"/>
    <hyperlink r:id="rId33" ref="A60"/>
    <hyperlink r:id="rId34" ref="A61"/>
    <hyperlink r:id="rId35" ref="A62"/>
    <hyperlink r:id="rId36" ref="A63"/>
    <hyperlink r:id="rId37" ref="A64"/>
    <hyperlink r:id="rId38" ref="A65"/>
    <hyperlink r:id="rId39" ref="A66"/>
    <hyperlink r:id="rId40" ref="A67"/>
    <hyperlink r:id="rId41" ref="A68"/>
    <hyperlink r:id="rId42" ref="A69"/>
    <hyperlink r:id="rId43" ref="A70"/>
    <hyperlink r:id="rId44" ref="A71"/>
    <hyperlink r:id="rId45" ref="A94"/>
    <hyperlink r:id="rId46" ref="A96"/>
    <hyperlink r:id="rId47" ref="A97"/>
    <hyperlink r:id="rId48" ref="A103"/>
    <hyperlink r:id="rId49" ref="A104"/>
    <hyperlink r:id="rId50" ref="A105"/>
    <hyperlink r:id="rId51" ref="A106"/>
    <hyperlink r:id="rId52" ref="A107"/>
    <hyperlink r:id="rId53" ref="A108"/>
    <hyperlink r:id="rId54" ref="A109"/>
    <hyperlink r:id="rId55" ref="A110"/>
    <hyperlink r:id="rId56" ref="A115"/>
    <hyperlink r:id="rId57" ref="A116"/>
    <hyperlink r:id="rId58" ref="A117"/>
    <hyperlink r:id="rId59" ref="A118"/>
    <hyperlink r:id="rId60" ref="A119"/>
    <hyperlink r:id="rId61" ref="A120"/>
    <hyperlink r:id="rId62" ref="A121"/>
    <hyperlink r:id="rId63" ref="A122"/>
    <hyperlink r:id="rId64" ref="A123"/>
    <hyperlink r:id="rId65" ref="A124"/>
    <hyperlink r:id="rId66" ref="A128"/>
    <hyperlink r:id="rId67" ref="A129"/>
    <hyperlink r:id="rId68" ref="A130"/>
    <hyperlink r:id="rId69" ref="A131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4.88"/>
    <col customWidth="1" min="2" max="2" width="20.75"/>
    <col customWidth="1" min="3" max="3" width="18.38"/>
    <col customWidth="1" min="4" max="4" width="19.63"/>
    <col customWidth="1" min="5" max="5" width="8.88"/>
    <col customWidth="1" min="6" max="6" width="57.13"/>
    <col customWidth="1" min="7" max="7" width="23.0"/>
    <col customWidth="1" min="8" max="8" width="14.38"/>
    <col customWidth="1" min="9" max="9" width="18.5"/>
    <col customWidth="1" min="10" max="10" width="14.38"/>
    <col customWidth="1" min="11" max="11" width="24.25"/>
    <col customWidth="1" min="12" max="26" width="14.38"/>
  </cols>
  <sheetData>
    <row r="1" ht="15.75" customHeight="1">
      <c r="A1" s="6" t="s">
        <v>109</v>
      </c>
      <c r="B1" s="7"/>
      <c r="C1" s="7"/>
      <c r="D1" s="8" t="s">
        <v>110</v>
      </c>
      <c r="E1" s="9" t="s">
        <v>111</v>
      </c>
      <c r="F1" s="10"/>
      <c r="G1" s="11" t="s">
        <v>112</v>
      </c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3" t="s">
        <v>113</v>
      </c>
      <c r="B2" s="14">
        <v>65.0</v>
      </c>
      <c r="C2" s="15" t="s">
        <v>114</v>
      </c>
      <c r="D2" s="14" t="s">
        <v>115</v>
      </c>
      <c r="E2" s="9" t="s">
        <v>116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3" t="s">
        <v>117</v>
      </c>
      <c r="B3" s="14">
        <v>1.7</v>
      </c>
      <c r="C3" s="15" t="s">
        <v>114</v>
      </c>
      <c r="D3" s="14" t="s">
        <v>118</v>
      </c>
      <c r="E3" s="9" t="s">
        <v>119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3" t="s">
        <v>120</v>
      </c>
      <c r="B4" s="14">
        <f>B2/B3^2</f>
        <v>22.49134948</v>
      </c>
      <c r="C4" s="10"/>
      <c r="D4" s="14" t="s">
        <v>121</v>
      </c>
      <c r="E4" s="9" t="s">
        <v>122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2"/>
      <c r="B5" s="10"/>
      <c r="C5" s="10"/>
      <c r="D5" s="14" t="s">
        <v>123</v>
      </c>
      <c r="E5" s="9" t="s">
        <v>124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2"/>
      <c r="B6" s="10"/>
      <c r="C6" s="10"/>
      <c r="D6" s="8" t="s">
        <v>125</v>
      </c>
      <c r="E6" s="9" t="s">
        <v>126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6" t="s">
        <v>127</v>
      </c>
      <c r="B8" s="7"/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3" t="s">
        <v>113</v>
      </c>
      <c r="B9" s="14">
        <f>B2</f>
        <v>65</v>
      </c>
      <c r="C9" s="15" t="s">
        <v>114</v>
      </c>
      <c r="D9" s="16" t="s">
        <v>128</v>
      </c>
      <c r="E9" s="17"/>
      <c r="F9" s="17"/>
      <c r="G9" s="17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3" t="s">
        <v>129</v>
      </c>
      <c r="B10" s="14">
        <f>$B$3*100</f>
        <v>170</v>
      </c>
      <c r="C10" s="15" t="s">
        <v>114</v>
      </c>
      <c r="D10" s="16" t="s">
        <v>130</v>
      </c>
      <c r="E10" s="17"/>
      <c r="F10" s="17"/>
      <c r="G10" s="17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3" t="s">
        <v>131</v>
      </c>
      <c r="B11" s="14">
        <v>25.0</v>
      </c>
      <c r="C11" s="15" t="s">
        <v>114</v>
      </c>
      <c r="D11" s="15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3" t="s">
        <v>132</v>
      </c>
      <c r="B12" s="14">
        <f>9.99*B9+6.25*B10-4.92*B11+5</f>
        <v>1593.85</v>
      </c>
      <c r="C12" s="15"/>
      <c r="D12" s="18" t="s">
        <v>133</v>
      </c>
      <c r="E12" s="19"/>
      <c r="F12" s="19"/>
      <c r="G12" s="1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3" t="s">
        <v>134</v>
      </c>
      <c r="B13" s="14">
        <f>B12*1.4</f>
        <v>2231.39</v>
      </c>
      <c r="C13" s="15"/>
      <c r="D13" s="18" t="s">
        <v>135</v>
      </c>
      <c r="E13" s="19"/>
      <c r="F13" s="19"/>
      <c r="G13" s="1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3" t="s">
        <v>136</v>
      </c>
      <c r="B14" s="14">
        <f>B12*1.6</f>
        <v>2550.16</v>
      </c>
      <c r="C14" s="15"/>
      <c r="D14" s="15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3" t="s">
        <v>137</v>
      </c>
      <c r="B15" s="14">
        <f>B12*1.9</f>
        <v>3028.315</v>
      </c>
      <c r="C15" s="15"/>
      <c r="D15" s="20" t="s">
        <v>138</v>
      </c>
      <c r="E15" s="21"/>
      <c r="F15" s="21"/>
      <c r="G15" s="2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3" t="s">
        <v>139</v>
      </c>
      <c r="B16" s="14">
        <f>B12*2.2</f>
        <v>3506.47</v>
      </c>
      <c r="C16" s="15"/>
      <c r="D16" s="20" t="s">
        <v>140</v>
      </c>
      <c r="E16" s="21"/>
      <c r="F16" s="21"/>
      <c r="G16" s="2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"/>
      <c r="B17" s="10"/>
      <c r="C17" s="15"/>
      <c r="D17" s="1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6" t="s">
        <v>141</v>
      </c>
      <c r="B18" s="7"/>
      <c r="C18" s="7"/>
      <c r="D18" s="22" t="s">
        <v>142</v>
      </c>
      <c r="E18" s="23"/>
      <c r="F18" s="23"/>
      <c r="G18" s="2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3" t="s">
        <v>113</v>
      </c>
      <c r="B19" s="14">
        <f>B2</f>
        <v>65</v>
      </c>
      <c r="C19" s="15" t="s">
        <v>114</v>
      </c>
      <c r="D19" s="22" t="s">
        <v>143</v>
      </c>
      <c r="E19" s="23"/>
      <c r="F19" s="23"/>
      <c r="G19" s="23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3" t="s">
        <v>129</v>
      </c>
      <c r="B20" s="14">
        <f>$B$3*100</f>
        <v>170</v>
      </c>
      <c r="C20" s="15" t="s">
        <v>114</v>
      </c>
      <c r="D20" s="15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3" t="s">
        <v>131</v>
      </c>
      <c r="B21" s="14">
        <v>25.0</v>
      </c>
      <c r="C21" s="15" t="s">
        <v>114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3" t="s">
        <v>132</v>
      </c>
      <c r="B22" s="14">
        <f>9.99*B19+6.25*B20-4.92*B21-161</f>
        <v>1427.85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3" t="s">
        <v>134</v>
      </c>
      <c r="B23" s="14">
        <f>B22*1.4</f>
        <v>1998.99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3" t="s">
        <v>136</v>
      </c>
      <c r="B24" s="14">
        <f>B22*1.6</f>
        <v>2284.56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3" t="s">
        <v>137</v>
      </c>
      <c r="B25" s="14">
        <f>B22*1.9</f>
        <v>2712.915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3" t="s">
        <v>139</v>
      </c>
      <c r="B26" s="14">
        <f>B22*2.2</f>
        <v>3141.27</v>
      </c>
      <c r="C26" s="10"/>
      <c r="D26" s="10"/>
      <c r="E26" s="10"/>
      <c r="F26" s="24"/>
      <c r="G26" s="25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2"/>
      <c r="B27" s="10"/>
      <c r="C27" s="10"/>
      <c r="D27" s="10"/>
      <c r="E27" s="10"/>
      <c r="F27" s="26" t="s">
        <v>144</v>
      </c>
      <c r="G27" s="27">
        <f>B13</f>
        <v>2231.39</v>
      </c>
      <c r="H27" s="28"/>
      <c r="I27" s="28"/>
      <c r="J27" s="28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2"/>
      <c r="B28" s="10"/>
      <c r="C28" s="10"/>
      <c r="D28" s="10"/>
      <c r="E28" s="10"/>
      <c r="F28" s="26" t="s">
        <v>145</v>
      </c>
      <c r="G28" s="27">
        <f>AVERAGE(B14:B15)</f>
        <v>2789.2375</v>
      </c>
      <c r="H28" s="28"/>
      <c r="I28" s="28"/>
      <c r="J28" s="28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6" t="s">
        <v>146</v>
      </c>
      <c r="B29" s="7"/>
      <c r="C29" s="7"/>
      <c r="D29" s="10"/>
      <c r="E29" s="10"/>
      <c r="F29" s="26" t="s">
        <v>147</v>
      </c>
      <c r="G29" s="27">
        <f>B16</f>
        <v>3506.47</v>
      </c>
      <c r="H29" s="28"/>
      <c r="I29" s="28"/>
      <c r="J29" s="28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3" t="s">
        <v>113</v>
      </c>
      <c r="B30" s="14">
        <v>18.0</v>
      </c>
      <c r="C30" s="15" t="s">
        <v>114</v>
      </c>
      <c r="D30" s="10"/>
      <c r="E30" s="10"/>
      <c r="F30" s="26" t="s">
        <v>148</v>
      </c>
      <c r="G30" s="29">
        <f>((B9*1.4)*4)/G27</f>
        <v>0.1631270195</v>
      </c>
      <c r="H30" s="28"/>
      <c r="I30" s="28"/>
      <c r="J30" s="28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3" t="s">
        <v>149</v>
      </c>
      <c r="B31" s="14">
        <f>59.5*B30-31.4</f>
        <v>1039.6</v>
      </c>
      <c r="C31" s="10"/>
      <c r="D31" s="10"/>
      <c r="E31" s="10"/>
      <c r="F31" s="26" t="s">
        <v>150</v>
      </c>
      <c r="G31" s="30">
        <v>0.3</v>
      </c>
      <c r="H31" s="15" t="s">
        <v>114</v>
      </c>
      <c r="I31" s="28"/>
      <c r="J31" s="28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2"/>
      <c r="B32" s="10"/>
      <c r="C32" s="10"/>
      <c r="D32" s="10"/>
      <c r="E32" s="10"/>
      <c r="F32" s="26" t="s">
        <v>151</v>
      </c>
      <c r="G32" s="29">
        <f>100%-(G30+G31+G33)</f>
        <v>0.5168729805</v>
      </c>
      <c r="H32" s="28"/>
      <c r="I32" s="28"/>
      <c r="J32" s="28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6" t="s">
        <v>152</v>
      </c>
      <c r="B33" s="7"/>
      <c r="C33" s="7"/>
      <c r="D33" s="10"/>
      <c r="E33" s="10"/>
      <c r="F33" s="26" t="s">
        <v>153</v>
      </c>
      <c r="G33" s="30">
        <v>0.02</v>
      </c>
      <c r="H33" s="15" t="s">
        <v>114</v>
      </c>
      <c r="I33" s="28"/>
      <c r="J33" s="28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3" t="s">
        <v>113</v>
      </c>
      <c r="B34" s="14">
        <v>18.0</v>
      </c>
      <c r="C34" s="15" t="s">
        <v>114</v>
      </c>
      <c r="D34" s="10"/>
      <c r="E34" s="10"/>
      <c r="F34" s="26" t="s">
        <v>154</v>
      </c>
      <c r="G34" s="31" t="str">
        <f>TEXT(G30*G27/4 , "?0.0?") &amp; " — " &amp; TEXT(G30*G29/4 , "?0.0?")</f>
        <v>91,0  — 143,0 </v>
      </c>
      <c r="H34" s="28"/>
      <c r="I34" s="28"/>
      <c r="J34" s="28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3" t="s">
        <v>155</v>
      </c>
      <c r="B35" s="14">
        <f>58.3*B34-31.1</f>
        <v>1018.3</v>
      </c>
      <c r="C35" s="10"/>
      <c r="D35" s="10"/>
      <c r="E35" s="10"/>
      <c r="F35" s="26" t="s">
        <v>156</v>
      </c>
      <c r="G35" s="31" t="str">
        <f>TEXT(G31*G27/9 , "?0.0?") &amp; " — " &amp; TEXT(G31*G29/9 , "?0.0?")</f>
        <v>74,38 — 116,88</v>
      </c>
      <c r="H35" s="28"/>
      <c r="I35" s="28"/>
      <c r="J35" s="28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2"/>
      <c r="B36" s="10"/>
      <c r="C36" s="10"/>
      <c r="D36" s="10"/>
      <c r="E36" s="10"/>
      <c r="F36" s="26" t="s">
        <v>157</v>
      </c>
      <c r="G36" s="31" t="str">
        <f>TEXT(G32*G27/4 , "?0.0?") &amp; " — " &amp; TEXT(G32*G29/4 , "?0.0?")</f>
        <v>288,34 — 453,1 </v>
      </c>
      <c r="H36" s="28"/>
      <c r="I36" s="28"/>
      <c r="J36" s="28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2"/>
      <c r="B37" s="10"/>
      <c r="C37" s="10"/>
      <c r="D37" s="10"/>
      <c r="E37" s="10"/>
      <c r="F37" s="26" t="s">
        <v>158</v>
      </c>
      <c r="G37" s="31" t="str">
        <f>TEXT(G33*G27/2 , "?0.0?") &amp; " — " &amp; TEXT(G33*G29/2 , "?0.0?")</f>
        <v>22,31 — 35,06</v>
      </c>
      <c r="H37" s="28"/>
      <c r="I37" s="28"/>
      <c r="J37" s="28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6" t="s">
        <v>159</v>
      </c>
      <c r="B38" s="7"/>
      <c r="C38" s="7"/>
      <c r="D38" s="10"/>
      <c r="E38" s="10"/>
      <c r="F38" s="28"/>
      <c r="G38" s="28"/>
      <c r="H38" s="28"/>
      <c r="I38" s="28"/>
      <c r="J38" s="28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3" t="s">
        <v>113</v>
      </c>
      <c r="B39" s="14">
        <v>25.0</v>
      </c>
      <c r="C39" s="15" t="s">
        <v>114</v>
      </c>
      <c r="D39" s="10"/>
      <c r="E39" s="10"/>
      <c r="F39" s="32"/>
      <c r="G39" s="32"/>
      <c r="H39" s="28"/>
      <c r="I39" s="28"/>
      <c r="J39" s="28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3" t="s">
        <v>160</v>
      </c>
      <c r="B40" s="14">
        <f>22.7*B39+504.3</f>
        <v>1071.8</v>
      </c>
      <c r="C40" s="10"/>
      <c r="D40" s="10"/>
      <c r="E40" s="10"/>
      <c r="F40" s="33" t="s">
        <v>161</v>
      </c>
      <c r="G40" s="34" t="s">
        <v>162</v>
      </c>
      <c r="H40" s="28"/>
      <c r="I40" s="28"/>
      <c r="J40" s="28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3" t="s">
        <v>134</v>
      </c>
      <c r="B41" s="14">
        <f>B40*1.4</f>
        <v>1500.52</v>
      </c>
      <c r="C41" s="10"/>
      <c r="D41" s="10"/>
      <c r="E41" s="10"/>
      <c r="F41" s="26" t="s">
        <v>163</v>
      </c>
      <c r="G41" s="35" t="str">
        <f>TEXT((G33*G27/2)*0.3 , "?0.0?") &amp; " — " &amp; TEXT((G33*G29/2)*0.3 , "?0.0?")</f>
        <v> 6,69 — 10,52</v>
      </c>
      <c r="H41" s="28"/>
      <c r="I41" s="28"/>
      <c r="J41" s="28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3" t="s">
        <v>136</v>
      </c>
      <c r="B42" s="14">
        <f>B40*1.6</f>
        <v>1714.88</v>
      </c>
      <c r="C42" s="10"/>
      <c r="D42" s="10"/>
      <c r="E42" s="10"/>
      <c r="F42" s="26" t="s">
        <v>164</v>
      </c>
      <c r="G42" s="35" t="str">
        <f>TEXT((G33*G27/2)*0.7 , "??.??") &amp; " — " &amp; TEXT((G33*G29/2)*0.7 , "??.??")</f>
        <v>15,62 — 24,55</v>
      </c>
      <c r="H42" s="28"/>
      <c r="I42" s="28"/>
      <c r="J42" s="28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3" t="s">
        <v>137</v>
      </c>
      <c r="B43" s="14">
        <f>B40*1.9</f>
        <v>2036.42</v>
      </c>
      <c r="C43" s="10"/>
      <c r="D43" s="10"/>
      <c r="E43" s="10"/>
      <c r="F43" s="36"/>
      <c r="G43" s="32"/>
      <c r="H43" s="28"/>
      <c r="I43" s="28"/>
      <c r="J43" s="28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3" t="s">
        <v>139</v>
      </c>
      <c r="B44" s="14">
        <f>B40*2.2</f>
        <v>2357.96</v>
      </c>
      <c r="C44" s="10"/>
      <c r="D44" s="10"/>
      <c r="E44" s="10"/>
      <c r="F44" s="37" t="s">
        <v>165</v>
      </c>
      <c r="G44" s="34" t="s">
        <v>162</v>
      </c>
      <c r="H44" s="28"/>
      <c r="I44" s="28"/>
      <c r="J44" s="28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2"/>
      <c r="B45" s="10"/>
      <c r="C45" s="10"/>
      <c r="D45" s="10"/>
      <c r="E45" s="10"/>
      <c r="F45" s="38" t="s">
        <v>166</v>
      </c>
      <c r="G45" s="39" t="str">
        <f>TEXT((G33*G27/2)*0.3 , "?0.0?") &amp; " — " &amp; TEXT((G33*G29/2)*0.3 , "?0.0?")</f>
        <v> 6,69 — 10,52</v>
      </c>
      <c r="H45" s="28"/>
      <c r="I45" s="28"/>
      <c r="J45" s="28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6" t="s">
        <v>167</v>
      </c>
      <c r="B46" s="7"/>
      <c r="C46" s="7"/>
      <c r="D46" s="10"/>
      <c r="E46" s="10"/>
      <c r="F46" s="38" t="s">
        <v>168</v>
      </c>
      <c r="G46" s="39" t="str">
        <f>TEXT((G33*G27/2)*0.33 , "?0.0?") &amp; " — " &amp; TEXT((G33*G29/2)*0.33 , "?0.0?")</f>
        <v> 7,36 — 11,57</v>
      </c>
      <c r="H46" s="28"/>
      <c r="I46" s="28"/>
      <c r="J46" s="28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3" t="s">
        <v>113</v>
      </c>
      <c r="B47" s="14">
        <v>35.0</v>
      </c>
      <c r="C47" s="15" t="s">
        <v>114</v>
      </c>
      <c r="D47" s="10"/>
      <c r="E47" s="10"/>
      <c r="F47" s="38" t="s">
        <v>169</v>
      </c>
      <c r="G47" s="39" t="str">
        <f>TEXT((G33*G27/2)*0.22 , "?0.0?") &amp; " — " &amp; TEXT((G33*G29/2)*0.22 , "?0.0?")</f>
        <v> 4,91 —  7,71</v>
      </c>
      <c r="H47" s="28"/>
      <c r="I47" s="28"/>
      <c r="J47" s="28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3" t="s">
        <v>170</v>
      </c>
      <c r="B48" s="14">
        <f>20.3*B47+485.9</f>
        <v>1196.4</v>
      </c>
      <c r="C48" s="10"/>
      <c r="D48" s="10"/>
      <c r="E48" s="10"/>
      <c r="F48" s="38" t="s">
        <v>171</v>
      </c>
      <c r="G48" s="39" t="str">
        <f>TEXT((G33*G27/2)*0.15 , "?0.0?") &amp; " — " &amp; TEXT((G33*G29/2)*0.15 , "?0.0?")</f>
        <v> 3,35 —  5,26</v>
      </c>
      <c r="H48" s="28"/>
      <c r="I48" s="28"/>
      <c r="J48" s="28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3" t="s">
        <v>134</v>
      </c>
      <c r="B49" s="14">
        <f>B48*1.4</f>
        <v>1674.96</v>
      </c>
      <c r="C49" s="10"/>
      <c r="D49" s="10"/>
      <c r="E49" s="10"/>
      <c r="F49" s="28"/>
      <c r="G49" s="28"/>
      <c r="H49" s="28"/>
      <c r="I49" s="28"/>
      <c r="J49" s="28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3" t="s">
        <v>136</v>
      </c>
      <c r="B50" s="14">
        <f>B48*1.6</f>
        <v>1914.24</v>
      </c>
      <c r="C50" s="10"/>
      <c r="D50" s="10"/>
      <c r="E50" s="10"/>
      <c r="F50" s="10"/>
      <c r="G50" s="32"/>
      <c r="H50" s="28"/>
      <c r="I50" s="28"/>
      <c r="J50" s="28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3" t="s">
        <v>137</v>
      </c>
      <c r="B51" s="14">
        <f>B48*1.9</f>
        <v>2273.16</v>
      </c>
      <c r="C51" s="10"/>
      <c r="D51" s="10"/>
      <c r="E51" s="10"/>
      <c r="F51" s="40" t="str">
        <f>"Fat intake - " &amp; TEXT(G31, "?0.0?%")</f>
        <v>Fat intake - 30,0 %</v>
      </c>
      <c r="G51" s="41" t="str">
        <f>TEXT(G31*G27/9 , "?0.0? g.") &amp; " — " &amp; TEXT(G31*G29/9 , "?0.0? g.")</f>
        <v>74,38 g. — 116,88 g.</v>
      </c>
      <c r="H51" s="28"/>
      <c r="I51" s="28"/>
      <c r="J51" s="28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3" t="s">
        <v>139</v>
      </c>
      <c r="B52" s="14">
        <f>B48*2.2</f>
        <v>2632.08</v>
      </c>
      <c r="C52" s="10"/>
      <c r="D52" s="10"/>
      <c r="E52" s="10"/>
      <c r="F52" s="26" t="s">
        <v>172</v>
      </c>
      <c r="G52" s="35" t="str">
        <f>TEXT(G31*G27/9*25% , "?0.0?") &amp; " — " &amp; TEXT(G31*G29/9*25% , "?0.0?")</f>
        <v>18,59 — 29,22</v>
      </c>
      <c r="H52" s="28"/>
      <c r="I52" s="28"/>
      <c r="J52" s="28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2"/>
      <c r="B53" s="10"/>
      <c r="C53" s="10"/>
      <c r="D53" s="10"/>
      <c r="E53" s="10"/>
      <c r="F53" s="26" t="s">
        <v>173</v>
      </c>
      <c r="G53" s="35" t="str">
        <f>TEXT(G31*G27/9*40% , "?0.0?") &amp; " — " &amp; TEXT(G31*G29/9*40% , "?0.0?")</f>
        <v>29,75 — 46,75</v>
      </c>
      <c r="H53" s="28"/>
      <c r="I53" s="28"/>
      <c r="J53" s="28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6" t="s">
        <v>174</v>
      </c>
      <c r="B54" s="7"/>
      <c r="C54" s="7"/>
      <c r="D54" s="10"/>
      <c r="E54" s="10"/>
      <c r="F54" s="26" t="s">
        <v>175</v>
      </c>
      <c r="G54" s="35" t="str">
        <f>TEXT(G31*G27/9*25% , "?0.0?") &amp; " — " &amp; TEXT(G31*G29/9*25% , "?0.0?")</f>
        <v>18,59 — 29,22</v>
      </c>
      <c r="H54" s="28"/>
      <c r="I54" s="28"/>
      <c r="J54" s="28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3" t="s">
        <v>113</v>
      </c>
      <c r="B55" s="14">
        <v>40.0</v>
      </c>
      <c r="C55" s="15" t="s">
        <v>114</v>
      </c>
      <c r="D55" s="10"/>
      <c r="E55" s="10"/>
      <c r="F55" s="26" t="s">
        <v>176</v>
      </c>
      <c r="G55" s="35" t="str">
        <f>TEXT(G31*G27/9*10% , "?0.0?") &amp; " — " &amp; TEXT(G31*G29/9*10% , "?0.0?")</f>
        <v> 7,44 — 11,69</v>
      </c>
      <c r="H55" s="28"/>
      <c r="I55" s="28"/>
      <c r="J55" s="28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3" t="s">
        <v>177</v>
      </c>
      <c r="B56" s="14">
        <f>17.7*B55+658.2</f>
        <v>1366.2</v>
      </c>
      <c r="C56" s="10"/>
      <c r="D56" s="10"/>
      <c r="E56" s="10"/>
      <c r="F56" s="42" t="s">
        <v>178</v>
      </c>
      <c r="G56" s="43" t="str">
        <f>TEXT(G31*G27/9*1% , "?0.0?") &amp; " — " &amp; TEXT(G31*G29/9*1% , "?0.0?")</f>
        <v> 0,74 —  1,17</v>
      </c>
      <c r="H56" s="28"/>
      <c r="I56" s="28"/>
      <c r="J56" s="28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3" t="s">
        <v>134</v>
      </c>
      <c r="B57" s="14">
        <f>B56*1.4</f>
        <v>1912.68</v>
      </c>
      <c r="C57" s="10"/>
      <c r="D57" s="10"/>
      <c r="E57" s="10"/>
      <c r="F57" s="10"/>
      <c r="G57" s="28"/>
      <c r="H57" s="28"/>
      <c r="I57" s="28"/>
      <c r="J57" s="28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3" t="s">
        <v>136</v>
      </c>
      <c r="B58" s="14">
        <f>B56*1.6</f>
        <v>2185.92</v>
      </c>
      <c r="C58" s="10"/>
      <c r="D58" s="10"/>
      <c r="E58" s="10"/>
      <c r="F58" s="10"/>
      <c r="G58" s="2"/>
      <c r="H58" s="2"/>
      <c r="I58" s="2"/>
      <c r="J58" s="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3" t="s">
        <v>137</v>
      </c>
      <c r="B59" s="14">
        <f>B56*1.9</f>
        <v>2595.78</v>
      </c>
      <c r="C59" s="10"/>
      <c r="D59" s="10"/>
      <c r="E59" s="10"/>
      <c r="F59" s="44" t="s">
        <v>179</v>
      </c>
      <c r="G59" s="44" t="s">
        <v>162</v>
      </c>
      <c r="H59" s="2"/>
      <c r="I59" s="2"/>
      <c r="J59" s="2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3" t="s">
        <v>139</v>
      </c>
      <c r="B60" s="14">
        <f>B56*2.2</f>
        <v>3005.64</v>
      </c>
      <c r="C60" s="10"/>
      <c r="D60" s="10"/>
      <c r="E60" s="10"/>
      <c r="F60" s="38" t="s">
        <v>166</v>
      </c>
      <c r="G60" s="45" t="str">
        <f>text((G31*G27/9)*0.3 , "?0.0?") &amp; " — " &amp; text((G31*G29/9)*0.3 , "?0.0?")</f>
        <v>22,31 — 35,06</v>
      </c>
      <c r="H60" s="2"/>
      <c r="I60" s="2"/>
      <c r="J60" s="2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2"/>
      <c r="B61" s="10"/>
      <c r="C61" s="10"/>
      <c r="D61" s="10"/>
      <c r="E61" s="10"/>
      <c r="F61" s="46" t="s">
        <v>180</v>
      </c>
      <c r="G61" s="45" t="str">
        <f>text((G31*G27/9)*0.35 , "?0.0?") &amp; " — " &amp; text((G31*G29/9)*0.35 , "?0.0?")</f>
        <v>26,03 — 40,91</v>
      </c>
      <c r="H61" s="2"/>
      <c r="I61" s="2"/>
      <c r="J61" s="2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6" t="s">
        <v>181</v>
      </c>
      <c r="B62" s="7"/>
      <c r="C62" s="7"/>
      <c r="D62" s="10"/>
      <c r="E62" s="10"/>
      <c r="F62" s="46" t="s">
        <v>182</v>
      </c>
      <c r="G62" s="45" t="str">
        <f>text((G31*G27/9)*0.2 , "?0.0?") &amp; " — " &amp; text((G31*G29/9)*0.2 , "?0.0?")</f>
        <v>14,88 — 23,38</v>
      </c>
      <c r="H62" s="2"/>
      <c r="I62" s="2"/>
      <c r="J62" s="2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3" t="s">
        <v>113</v>
      </c>
      <c r="B63" s="14">
        <v>40.0</v>
      </c>
      <c r="C63" s="15" t="s">
        <v>114</v>
      </c>
      <c r="D63" s="10"/>
      <c r="E63" s="10"/>
      <c r="F63" s="38" t="s">
        <v>171</v>
      </c>
      <c r="G63" s="39" t="str">
        <f>text((G31*G27/9)*0.15 , "?0.0?") &amp; " — " &amp; text((G31*G29/9)*0.15 , "?0.0?")</f>
        <v>11,16 — 17,53</v>
      </c>
      <c r="H63" s="2"/>
      <c r="I63" s="2"/>
      <c r="J63" s="2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3" t="s">
        <v>183</v>
      </c>
      <c r="B64" s="14">
        <f>13.4*B63+692.6</f>
        <v>1228.6</v>
      </c>
      <c r="C64" s="10"/>
      <c r="D64" s="10"/>
      <c r="E64" s="10"/>
      <c r="F64" s="10"/>
      <c r="G64" s="2"/>
      <c r="H64" s="2"/>
      <c r="I64" s="2"/>
      <c r="J64" s="2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3" t="s">
        <v>134</v>
      </c>
      <c r="B65" s="14">
        <f>B64*1.4</f>
        <v>1720.04</v>
      </c>
      <c r="C65" s="10"/>
      <c r="D65" s="10"/>
      <c r="E65" s="10"/>
      <c r="F65" s="10"/>
      <c r="G65" s="2"/>
      <c r="H65" s="2"/>
      <c r="I65" s="2"/>
      <c r="J65" s="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3" t="s">
        <v>136</v>
      </c>
      <c r="B66" s="14">
        <f>B64*1.6</f>
        <v>1965.76</v>
      </c>
      <c r="C66" s="10"/>
      <c r="D66" s="10"/>
      <c r="E66" s="10"/>
      <c r="F66" s="47" t="str">
        <f>"Carbohydrate intake - " &amp; text(G32, "?0.0?% ") &amp;"of kcal"</f>
        <v>Carbohydrate intake - 51,69% of kcal</v>
      </c>
      <c r="G66" s="47" t="str">
        <f>TEXT(G32*G27/4 , "?0.0? g.") &amp; " — " &amp; TEXT(G32*G29/4 , "?0.0? g.")</f>
        <v>288,34 g. — 453,1  g.</v>
      </c>
      <c r="H66" s="28"/>
      <c r="I66" s="28"/>
      <c r="J66" s="28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3" t="s">
        <v>137</v>
      </c>
      <c r="B67" s="14">
        <f>B64*1.9</f>
        <v>2334.34</v>
      </c>
      <c r="C67" s="10"/>
      <c r="D67" s="10"/>
      <c r="E67" s="10"/>
      <c r="F67" s="48" t="s">
        <v>184</v>
      </c>
      <c r="G67" s="49" t="str">
        <f>TEXT(G32*G27/4*10% , "?0.0?") &amp; " — " &amp; TEXT(G32*G29/4*10% , "?0.0?")</f>
        <v>28,83 — 45,31</v>
      </c>
      <c r="H67" s="28"/>
      <c r="I67" s="28"/>
      <c r="J67" s="28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3" t="s">
        <v>139</v>
      </c>
      <c r="B68" s="14">
        <f>B64*2.2</f>
        <v>2702.92</v>
      </c>
      <c r="C68" s="10"/>
      <c r="D68" s="10"/>
      <c r="E68" s="10"/>
      <c r="F68" s="26" t="s">
        <v>185</v>
      </c>
      <c r="G68" s="49" t="str">
        <f>TEXT(G32*G27/4*90% , "?0.0?") &amp; " — " &amp; TEXT(G32*G29/4*90% , "?0.0?")</f>
        <v>259,5  — 407,79</v>
      </c>
      <c r="H68" s="28"/>
      <c r="I68" s="28"/>
      <c r="J68" s="28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28"/>
      <c r="H69" s="28"/>
      <c r="I69" s="28"/>
      <c r="J69" s="28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50"/>
      <c r="H70" s="50"/>
      <c r="I70" s="50"/>
      <c r="J70" s="50"/>
      <c r="K70" s="5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51" t="s">
        <v>186</v>
      </c>
      <c r="G71" s="52" t="s">
        <v>162</v>
      </c>
      <c r="H71" s="50"/>
      <c r="I71" s="50"/>
      <c r="J71" s="50"/>
      <c r="K71" s="5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46" t="s">
        <v>187</v>
      </c>
      <c r="G72" s="45" t="str">
        <f>text((G30*G27/4)*0.25 , "?0.0?") &amp; " — " &amp; text((G30*G29/4)*0.25 , "?0.0?")</f>
        <v>22,75 — 35,75</v>
      </c>
      <c r="H72" s="50"/>
      <c r="I72" s="50"/>
      <c r="J72" s="50"/>
      <c r="K72" s="5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46" t="s">
        <v>188</v>
      </c>
      <c r="G73" s="45" t="str">
        <f>text((G30*G27/4)*0.27 , "?0.0?") &amp; " — " &amp; text((G30*G29/4)*0.27 , "?0.0?")</f>
        <v>24,57 — 38,61</v>
      </c>
      <c r="H73" s="50"/>
      <c r="I73" s="50"/>
      <c r="J73" s="50"/>
      <c r="K73" s="5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46" t="s">
        <v>189</v>
      </c>
      <c r="G74" s="45" t="str">
        <f>text((G30*G27/4)*0.33 , "?0.0?") &amp; " — " &amp; text((G30*G29/4)*0.33 , "?0.0?")</f>
        <v>30,03 — 47,19</v>
      </c>
      <c r="H74" s="50"/>
      <c r="I74" s="50"/>
      <c r="J74" s="50"/>
      <c r="K74" s="5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38" t="s">
        <v>171</v>
      </c>
      <c r="G75" s="39" t="str">
        <f>text((G30*G27/4)*0.15 , "?0.0?") &amp; " — " &amp; text((G30*G29/4)*0.15 , "?0.0?")</f>
        <v>13,65 — 21,45</v>
      </c>
      <c r="H75" s="50"/>
      <c r="I75" s="50"/>
      <c r="J75" s="50"/>
      <c r="K75" s="5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50"/>
      <c r="H76" s="50"/>
      <c r="I76" s="50"/>
      <c r="J76" s="50"/>
      <c r="K76" s="5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32"/>
      <c r="H77" s="32"/>
      <c r="I77" s="32"/>
      <c r="J77" s="28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53" t="s">
        <v>190</v>
      </c>
      <c r="G78" s="53" t="s">
        <v>191</v>
      </c>
      <c r="H78" s="54" t="s">
        <v>192</v>
      </c>
      <c r="I78" s="55" t="s">
        <v>193</v>
      </c>
      <c r="J78" s="56" t="s">
        <v>194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38" t="s">
        <v>195</v>
      </c>
      <c r="G79" s="31">
        <f t="shared" ref="G79:G81" si="1">$B$2*H79</f>
        <v>32.5</v>
      </c>
      <c r="H79" s="57">
        <f>IF(J79=FALSE,"", 1/2)</f>
        <v>0.5</v>
      </c>
      <c r="I79" s="58">
        <f>7/10</f>
        <v>0.7</v>
      </c>
      <c r="J79" s="59" t="b">
        <v>1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38" t="s">
        <v>196</v>
      </c>
      <c r="G80" s="31">
        <f t="shared" si="1"/>
        <v>0.26</v>
      </c>
      <c r="H80" s="60">
        <f>IF(J80=FALSE,"", 4/1000)</f>
        <v>0.004</v>
      </c>
      <c r="I80" s="58">
        <v>250.0</v>
      </c>
      <c r="J80" s="59" t="b">
        <v>1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38" t="s">
        <v>197</v>
      </c>
      <c r="G81" s="31">
        <f t="shared" si="1"/>
        <v>0.325</v>
      </c>
      <c r="H81" s="60">
        <f>IF(J81=FALSE,"", 5/1000)</f>
        <v>0.005</v>
      </c>
      <c r="I81" s="57">
        <v>600.0</v>
      </c>
      <c r="J81" s="59" t="b">
        <v>1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26" t="s">
        <v>198</v>
      </c>
      <c r="G82" s="61">
        <f>SUM(G79:G81)</f>
        <v>33.085</v>
      </c>
      <c r="H82" s="62" t="str">
        <f>"1 гр. : " &amp; TEXT(I82/G82, "?0.0?") &amp; " g."</f>
        <v>1 гр. :  8,55 g.</v>
      </c>
      <c r="I82" s="61">
        <f>G79*I79+G80*I80+G81*I81</f>
        <v>282.75</v>
      </c>
      <c r="J82" s="28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63" t="s">
        <v>199</v>
      </c>
      <c r="G83" s="64"/>
      <c r="H83" s="64"/>
      <c r="I83" s="64"/>
      <c r="J83" s="6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63" t="s">
        <v>200</v>
      </c>
      <c r="G84" s="63"/>
      <c r="H84" s="63"/>
      <c r="I84" s="63"/>
      <c r="J84" s="6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63" t="s">
        <v>201</v>
      </c>
      <c r="G85" s="63"/>
      <c r="H85" s="63"/>
      <c r="I85" s="63"/>
      <c r="J85" s="63"/>
      <c r="K85" s="1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2"/>
      <c r="G88" s="2"/>
      <c r="H88" s="2"/>
      <c r="I88" s="2"/>
      <c r="J88" s="2"/>
      <c r="K88" s="1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10"/>
      <c r="X88" s="10"/>
      <c r="Y88" s="10"/>
      <c r="Z88" s="10"/>
    </row>
    <row r="89" ht="15.75" customHeight="1">
      <c r="A89" s="65" t="s">
        <v>202</v>
      </c>
      <c r="B89" s="66" t="s">
        <v>203</v>
      </c>
      <c r="C89" s="10"/>
      <c r="D89" s="10"/>
      <c r="E89" s="10"/>
      <c r="F89" s="2"/>
      <c r="G89" s="2"/>
      <c r="H89" s="2"/>
      <c r="I89" s="2"/>
      <c r="J89" s="2"/>
      <c r="K89" s="1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10"/>
      <c r="X89" s="10"/>
      <c r="Y89" s="10"/>
      <c r="Z89" s="10"/>
    </row>
    <row r="90" ht="15.75" customHeight="1">
      <c r="A90" s="26" t="s">
        <v>204</v>
      </c>
      <c r="B90" s="67">
        <f>B92/(B93/100)^2</f>
        <v>22.49134948</v>
      </c>
      <c r="C90" s="10"/>
      <c r="D90" s="10"/>
      <c r="E90" s="10"/>
      <c r="F90" s="2"/>
      <c r="G90" s="2"/>
      <c r="H90" s="2"/>
      <c r="I90" s="2"/>
      <c r="J90" s="2"/>
      <c r="K90" s="1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10"/>
      <c r="X90" s="10"/>
      <c r="Y90" s="10"/>
      <c r="Z90" s="10"/>
    </row>
    <row r="91" ht="15.75" customHeight="1">
      <c r="A91" s="68" t="s">
        <v>205</v>
      </c>
      <c r="B91" s="69">
        <v>1.0</v>
      </c>
      <c r="C91" s="15" t="s">
        <v>114</v>
      </c>
      <c r="D91" s="10"/>
      <c r="E91" s="10"/>
      <c r="F91" s="2"/>
      <c r="G91" s="2"/>
      <c r="H91" s="2"/>
      <c r="I91" s="2"/>
      <c r="J91" s="2"/>
      <c r="K91" s="1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10"/>
      <c r="X91" s="10"/>
      <c r="Y91" s="10"/>
      <c r="Z91" s="10"/>
    </row>
    <row r="92" ht="15.75" customHeight="1">
      <c r="A92" s="48" t="s">
        <v>206</v>
      </c>
      <c r="B92" s="70">
        <v>65.0</v>
      </c>
      <c r="C92" s="15" t="s">
        <v>114</v>
      </c>
      <c r="D92" s="10"/>
      <c r="E92" s="10"/>
      <c r="F92" s="1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10"/>
      <c r="X92" s="10"/>
      <c r="Y92" s="10"/>
      <c r="Z92" s="10"/>
    </row>
    <row r="93" ht="15.75" customHeight="1">
      <c r="A93" s="26" t="s">
        <v>207</v>
      </c>
      <c r="B93" s="71">
        <v>170.0</v>
      </c>
      <c r="C93" s="15" t="s">
        <v>114</v>
      </c>
      <c r="D93" s="10"/>
      <c r="E93" s="10"/>
      <c r="F93" s="1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10"/>
      <c r="X93" s="10"/>
      <c r="Y93" s="10"/>
      <c r="Z93" s="10"/>
    </row>
    <row r="94" ht="15.75" customHeight="1">
      <c r="A94" s="26" t="s">
        <v>208</v>
      </c>
      <c r="B94" s="71">
        <v>25.0</v>
      </c>
      <c r="C94" s="15" t="s">
        <v>209</v>
      </c>
      <c r="D94" s="10"/>
      <c r="E94" s="10"/>
      <c r="F94" s="1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10"/>
      <c r="X94" s="10"/>
      <c r="Y94" s="10"/>
      <c r="Z94" s="10"/>
    </row>
    <row r="95" ht="15.75" customHeight="1">
      <c r="A95" s="72" t="s">
        <v>210</v>
      </c>
      <c r="B95" s="71">
        <v>23.0</v>
      </c>
      <c r="C95" s="15" t="s">
        <v>114</v>
      </c>
      <c r="D95" s="10"/>
      <c r="E95" s="10"/>
      <c r="F95" s="1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10"/>
      <c r="X95" s="10"/>
      <c r="Y95" s="10"/>
      <c r="Z95" s="10"/>
    </row>
    <row r="96" ht="15.75" customHeight="1">
      <c r="A96" s="26" t="s">
        <v>211</v>
      </c>
      <c r="B96" s="67">
        <f>B93/B95</f>
        <v>7.391304348</v>
      </c>
      <c r="C96" s="10"/>
      <c r="D96" s="10"/>
      <c r="E96" s="10"/>
      <c r="F96" s="1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10"/>
      <c r="X96" s="10"/>
      <c r="Y96" s="10"/>
      <c r="Z96" s="10"/>
    </row>
    <row r="97" ht="15.75" customHeight="1">
      <c r="A97" s="26" t="s">
        <v>212</v>
      </c>
      <c r="B97" s="71">
        <v>95.0</v>
      </c>
      <c r="C97" s="15" t="s">
        <v>114</v>
      </c>
      <c r="D97" s="10"/>
      <c r="E97" s="10"/>
      <c r="F97" s="1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10"/>
      <c r="X97" s="10"/>
      <c r="Y97" s="10"/>
      <c r="Z97" s="10"/>
    </row>
    <row r="98" ht="15.75" customHeight="1">
      <c r="A98" s="26" t="s">
        <v>213</v>
      </c>
      <c r="B98" s="67">
        <f>(220-B94)/B97</f>
        <v>2.052631579</v>
      </c>
      <c r="C98" s="10"/>
      <c r="D98" s="10"/>
      <c r="E98" s="10"/>
      <c r="F98" s="1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10"/>
      <c r="X98" s="10"/>
      <c r="Y98" s="10"/>
      <c r="Z98" s="10"/>
    </row>
    <row r="99" ht="15.75" customHeight="1">
      <c r="A99" s="26" t="s">
        <v>214</v>
      </c>
      <c r="B99" s="71">
        <v>15.0</v>
      </c>
      <c r="C99" s="15" t="s">
        <v>114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26" t="s">
        <v>215</v>
      </c>
      <c r="B100" s="49">
        <f>B101/8</f>
        <v>1</v>
      </c>
      <c r="C100" s="15" t="s">
        <v>216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26" t="s">
        <v>217</v>
      </c>
      <c r="B101" s="71">
        <v>8.0</v>
      </c>
      <c r="C101" s="15" t="s">
        <v>114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26" t="s">
        <v>218</v>
      </c>
      <c r="B102" s="49">
        <f>24-B101</f>
        <v>16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26" t="s">
        <v>219</v>
      </c>
      <c r="B103" s="71">
        <v>60.0</v>
      </c>
      <c r="C103" s="15" t="s">
        <v>114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73" t="s">
        <v>220</v>
      </c>
      <c r="N103" s="7"/>
      <c r="O103" s="7"/>
      <c r="P103" s="7"/>
      <c r="Q103" s="7"/>
      <c r="R103" s="7"/>
      <c r="S103" s="7"/>
      <c r="T103" s="7"/>
      <c r="U103" s="10"/>
      <c r="V103" s="10"/>
      <c r="W103" s="10"/>
      <c r="X103" s="10"/>
      <c r="Y103" s="10"/>
      <c r="Z103" s="10"/>
    </row>
    <row r="104" ht="15.75" customHeight="1">
      <c r="A104" s="26" t="s">
        <v>221</v>
      </c>
      <c r="B104" s="71">
        <v>30.0</v>
      </c>
      <c r="C104" s="15" t="s">
        <v>114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73" t="s">
        <v>222</v>
      </c>
      <c r="N104" s="7"/>
      <c r="O104" s="7"/>
      <c r="P104" s="7"/>
      <c r="Q104" s="7"/>
      <c r="R104" s="7"/>
      <c r="S104" s="7"/>
      <c r="T104" s="7"/>
      <c r="U104" s="10"/>
      <c r="V104" s="10"/>
      <c r="W104" s="10"/>
      <c r="X104" s="10"/>
      <c r="Y104" s="10"/>
      <c r="Z104" s="10"/>
    </row>
    <row r="105" ht="15.75" customHeight="1">
      <c r="A105" s="26" t="s">
        <v>223</v>
      </c>
      <c r="B105" s="74">
        <f>(8/24/10)*(B102-(SUM(B103:B104)/60))</f>
        <v>0.4833333333</v>
      </c>
      <c r="C105" s="15" t="s">
        <v>216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75"/>
      <c r="N105" s="73" t="s">
        <v>224</v>
      </c>
      <c r="O105" s="7"/>
      <c r="P105" s="7"/>
      <c r="Q105" s="7"/>
      <c r="R105" s="7"/>
      <c r="S105" s="7"/>
      <c r="T105" s="7"/>
      <c r="U105" s="10"/>
      <c r="V105" s="10"/>
      <c r="W105" s="10"/>
      <c r="X105" s="10"/>
      <c r="Y105" s="10"/>
      <c r="Z105" s="10"/>
    </row>
    <row r="106" ht="15.75" customHeight="1">
      <c r="A106" s="26" t="s">
        <v>225</v>
      </c>
      <c r="B106" s="49">
        <f>2*(B103*(1/60))</f>
        <v>2</v>
      </c>
      <c r="C106" s="15" t="s">
        <v>216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73" t="s">
        <v>226</v>
      </c>
      <c r="N106" s="7"/>
      <c r="O106" s="7"/>
      <c r="P106" s="7"/>
      <c r="Q106" s="7"/>
      <c r="R106" s="7"/>
      <c r="S106" s="7"/>
      <c r="T106" s="7"/>
      <c r="U106" s="10"/>
      <c r="V106" s="10"/>
      <c r="W106" s="10"/>
      <c r="X106" s="10"/>
      <c r="Y106" s="10"/>
      <c r="Z106" s="10"/>
    </row>
    <row r="107" ht="15.75" customHeight="1">
      <c r="A107" s="26" t="s">
        <v>227</v>
      </c>
      <c r="B107" s="49">
        <f>3*(B104*(1/60))</f>
        <v>1.5</v>
      </c>
      <c r="C107" s="15" t="s">
        <v>216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75"/>
      <c r="N107" s="73" t="s">
        <v>228</v>
      </c>
      <c r="O107" s="7"/>
      <c r="P107" s="7"/>
      <c r="Q107" s="7"/>
      <c r="R107" s="7"/>
      <c r="S107" s="7"/>
      <c r="T107" s="7"/>
      <c r="U107" s="10"/>
      <c r="V107" s="10"/>
      <c r="W107" s="10"/>
      <c r="X107" s="10"/>
      <c r="Y107" s="10"/>
      <c r="Z107" s="10"/>
    </row>
    <row r="108" ht="15.75" customHeight="1">
      <c r="A108" s="26" t="s">
        <v>229</v>
      </c>
      <c r="B108" s="76">
        <f>SUM(B105:B107)*100/SUM(B101:B102)/100</f>
        <v>0.1659722222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75"/>
      <c r="N108" s="73" t="s">
        <v>230</v>
      </c>
      <c r="O108" s="7"/>
      <c r="P108" s="7"/>
      <c r="Q108" s="7"/>
      <c r="R108" s="7"/>
      <c r="S108" s="7"/>
      <c r="T108" s="7"/>
      <c r="U108" s="10"/>
      <c r="V108" s="10"/>
      <c r="W108" s="10"/>
      <c r="X108" s="10"/>
      <c r="Y108" s="10"/>
      <c r="Z108" s="10"/>
    </row>
    <row r="109" ht="15.75" customHeight="1">
      <c r="A109" s="26" t="s">
        <v>231</v>
      </c>
      <c r="B109" s="76">
        <f>B108+B100</f>
        <v>1.165972222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73" t="s">
        <v>232</v>
      </c>
      <c r="N109" s="7"/>
      <c r="O109" s="7"/>
      <c r="P109" s="7"/>
      <c r="Q109" s="7"/>
      <c r="R109" s="7"/>
      <c r="S109" s="7"/>
      <c r="T109" s="7"/>
      <c r="U109" s="10"/>
      <c r="V109" s="10"/>
      <c r="W109" s="10"/>
      <c r="X109" s="10"/>
      <c r="Y109" s="10"/>
      <c r="Z109" s="10"/>
    </row>
    <row r="110" ht="15.75" customHeight="1">
      <c r="A110" s="26" t="s">
        <v>144</v>
      </c>
      <c r="B110" s="67">
        <f>((B99*B92)+(B96*B93)-(B94*B98))*B91</f>
        <v>2180.20595</v>
      </c>
      <c r="C110" s="10"/>
      <c r="D110" s="15"/>
      <c r="E110" s="10"/>
      <c r="F110" s="10"/>
      <c r="G110" s="10"/>
      <c r="H110" s="10"/>
      <c r="I110" s="10"/>
      <c r="J110" s="10"/>
      <c r="K110" s="10"/>
      <c r="L110" s="10"/>
      <c r="M110" s="75"/>
      <c r="N110" s="73" t="s">
        <v>233</v>
      </c>
      <c r="O110" s="7"/>
      <c r="P110" s="7"/>
      <c r="Q110" s="7"/>
      <c r="R110" s="7"/>
      <c r="S110" s="7"/>
      <c r="T110" s="7"/>
      <c r="U110" s="10"/>
      <c r="V110" s="10"/>
      <c r="W110" s="10"/>
      <c r="X110" s="10"/>
      <c r="Y110" s="10"/>
      <c r="Z110" s="10"/>
    </row>
    <row r="111" ht="15.75" customHeight="1">
      <c r="A111" s="26" t="s">
        <v>145</v>
      </c>
      <c r="B111" s="67">
        <f>AVERAGE(B110, B112) </f>
        <v>2421.441701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75"/>
      <c r="N111" s="73" t="s">
        <v>234</v>
      </c>
      <c r="O111" s="7"/>
      <c r="P111" s="7"/>
      <c r="Q111" s="7"/>
      <c r="R111" s="7"/>
      <c r="S111" s="7"/>
      <c r="T111" s="7"/>
      <c r="U111" s="10"/>
      <c r="V111" s="10"/>
      <c r="W111" s="10"/>
      <c r="X111" s="10"/>
      <c r="Y111" s="10"/>
      <c r="Z111" s="10"/>
    </row>
    <row r="112" ht="15.75" customHeight="1">
      <c r="A112" s="26" t="s">
        <v>147</v>
      </c>
      <c r="B112" s="67">
        <f>B110+(B110-(B110-B110*B108))*(1+(B101/SUM(B101:B102)))</f>
        <v>2662.677451</v>
      </c>
      <c r="C112" s="15"/>
      <c r="D112" s="10"/>
      <c r="E112" s="10"/>
      <c r="F112" s="2"/>
      <c r="G112" s="10"/>
      <c r="H112" s="10"/>
      <c r="I112" s="10"/>
      <c r="J112" s="10"/>
      <c r="K112" s="10"/>
      <c r="L112" s="10"/>
      <c r="M112" s="75"/>
      <c r="N112" s="73" t="s">
        <v>235</v>
      </c>
      <c r="O112" s="7"/>
      <c r="P112" s="7"/>
      <c r="Q112" s="7"/>
      <c r="R112" s="7"/>
      <c r="S112" s="7"/>
      <c r="T112" s="7"/>
      <c r="U112" s="10"/>
      <c r="V112" s="10"/>
      <c r="W112" s="10"/>
      <c r="X112" s="10"/>
      <c r="Y112" s="10"/>
      <c r="Z112" s="10"/>
    </row>
    <row r="113" ht="15.75" customHeight="1">
      <c r="A113" s="26" t="s">
        <v>148</v>
      </c>
      <c r="B113" s="77">
        <f>(B109*B92*4)/B110</f>
        <v>0.1390477711</v>
      </c>
      <c r="C113" s="10"/>
      <c r="D113" s="10"/>
      <c r="E113" s="10"/>
      <c r="F113" s="2"/>
      <c r="G113" s="10"/>
      <c r="H113" s="10"/>
      <c r="I113" s="10"/>
      <c r="J113" s="10"/>
      <c r="K113" s="10"/>
      <c r="L113" s="10"/>
      <c r="M113" s="73" t="s">
        <v>236</v>
      </c>
      <c r="N113" s="7"/>
      <c r="O113" s="7"/>
      <c r="P113" s="7"/>
      <c r="Q113" s="7"/>
      <c r="R113" s="7"/>
      <c r="S113" s="7"/>
      <c r="T113" s="7"/>
      <c r="U113" s="10"/>
      <c r="V113" s="10"/>
      <c r="W113" s="10"/>
      <c r="X113" s="10"/>
      <c r="Y113" s="10"/>
      <c r="Z113" s="10"/>
    </row>
    <row r="114" ht="15.75" customHeight="1">
      <c r="A114" s="26" t="s">
        <v>150</v>
      </c>
      <c r="B114" s="78">
        <v>0.3</v>
      </c>
      <c r="C114" s="15" t="s">
        <v>114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75"/>
      <c r="N114" s="73" t="s">
        <v>237</v>
      </c>
      <c r="O114" s="7"/>
      <c r="P114" s="7"/>
      <c r="Q114" s="7"/>
      <c r="R114" s="7"/>
      <c r="S114" s="7"/>
      <c r="T114" s="7"/>
      <c r="U114" s="10"/>
      <c r="V114" s="10"/>
      <c r="W114" s="10"/>
      <c r="X114" s="10"/>
      <c r="Y114" s="10"/>
      <c r="Z114" s="10"/>
    </row>
    <row r="115" ht="15.75" customHeight="1">
      <c r="A115" s="26" t="s">
        <v>151</v>
      </c>
      <c r="B115" s="77">
        <f>100%-(B113+B114+B116)</f>
        <v>0.5409522289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75"/>
      <c r="N115" s="7"/>
      <c r="O115" s="73" t="s">
        <v>238</v>
      </c>
      <c r="P115" s="7"/>
      <c r="Q115" s="7"/>
      <c r="R115" s="7"/>
      <c r="S115" s="7"/>
      <c r="T115" s="7"/>
      <c r="U115" s="10"/>
      <c r="V115" s="10"/>
      <c r="W115" s="10"/>
      <c r="X115" s="10"/>
      <c r="Y115" s="10"/>
      <c r="Z115" s="10"/>
    </row>
    <row r="116" ht="15.75" customHeight="1">
      <c r="A116" s="26" t="s">
        <v>153</v>
      </c>
      <c r="B116" s="78">
        <v>0.02</v>
      </c>
      <c r="C116" s="15" t="s">
        <v>114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79"/>
      <c r="N116" s="7"/>
      <c r="O116" s="80" t="s">
        <v>239</v>
      </c>
      <c r="P116" s="81">
        <v>20.0</v>
      </c>
      <c r="Q116" s="82" t="str">
        <f>(P116*0.783)+1.6 &amp; " %"</f>
        <v>17,26 %</v>
      </c>
      <c r="R116" s="73" t="s">
        <v>240</v>
      </c>
      <c r="S116" s="7"/>
      <c r="T116" s="7"/>
      <c r="U116" s="10"/>
      <c r="V116" s="10"/>
      <c r="W116" s="10"/>
      <c r="X116" s="10"/>
      <c r="Y116" s="10"/>
      <c r="Z116" s="10"/>
    </row>
    <row r="117" ht="15.75" customHeight="1">
      <c r="A117" s="26" t="s">
        <v>154</v>
      </c>
      <c r="B117" s="76" t="str">
        <f>text(B113*B110/4 , "?0.0?") &amp; " — " &amp; text(B113*B112/4 , "?0.0?")</f>
        <v>75,79 — 92,56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79"/>
      <c r="N117" s="73" t="s">
        <v>241</v>
      </c>
      <c r="O117" s="79"/>
      <c r="P117" s="7"/>
      <c r="Q117" s="7"/>
      <c r="R117" s="7"/>
      <c r="S117" s="7"/>
      <c r="T117" s="7"/>
      <c r="U117" s="10"/>
      <c r="V117" s="10"/>
      <c r="W117" s="10"/>
      <c r="X117" s="10"/>
      <c r="Y117" s="10"/>
      <c r="Z117" s="10"/>
    </row>
    <row r="118" ht="15.75" customHeight="1">
      <c r="A118" s="26" t="s">
        <v>156</v>
      </c>
      <c r="B118" s="76" t="str">
        <f>text(B114*B110/9 , "?0.0?") &amp; " — " &amp; text(B114*B112/9 , "?0.0?")</f>
        <v>72,67 — 88,76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79"/>
      <c r="N118" s="7"/>
      <c r="O118" s="73" t="s">
        <v>242</v>
      </c>
      <c r="P118" s="7"/>
      <c r="Q118" s="7"/>
      <c r="R118" s="7"/>
      <c r="S118" s="7"/>
      <c r="T118" s="7"/>
      <c r="U118" s="10"/>
      <c r="V118" s="10"/>
      <c r="W118" s="10"/>
      <c r="X118" s="10"/>
      <c r="Y118" s="10"/>
      <c r="Z118" s="10"/>
    </row>
    <row r="119" ht="15.75" customHeight="1">
      <c r="A119" s="26" t="s">
        <v>157</v>
      </c>
      <c r="B119" s="76" t="str">
        <f>text(B115*B110/4 , "?0.0?") &amp; " — " &amp; text(B115*B112/4 , "?0.0?")</f>
        <v>294,85 — 360,1 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79"/>
      <c r="N119" s="7"/>
      <c r="O119" s="80" t="s">
        <v>239</v>
      </c>
      <c r="P119" s="81">
        <v>25.0</v>
      </c>
      <c r="Q119" s="82" t="str">
        <f>(P119*0.546)+9.7 &amp; " %"</f>
        <v>23,35 %</v>
      </c>
      <c r="R119" s="73" t="s">
        <v>240</v>
      </c>
      <c r="S119" s="7"/>
      <c r="T119" s="7"/>
      <c r="U119" s="10"/>
      <c r="V119" s="10"/>
      <c r="W119" s="10"/>
      <c r="X119" s="10"/>
      <c r="Y119" s="10"/>
      <c r="Z119" s="10"/>
    </row>
    <row r="120" ht="15.75" customHeight="1">
      <c r="A120" s="26" t="s">
        <v>158</v>
      </c>
      <c r="B120" s="76" t="str">
        <f>text(B116*B110/2 , "?0.0?") &amp; " — " &amp; text(B116*B112/2 , "?0.0?")</f>
        <v>21,8  — 26,63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79" t="s">
        <v>243</v>
      </c>
      <c r="N120" s="7"/>
      <c r="O120" s="7"/>
      <c r="P120" s="7"/>
      <c r="Q120" s="7"/>
      <c r="R120" s="79"/>
      <c r="S120" s="7"/>
      <c r="T120" s="7"/>
      <c r="U120" s="10"/>
      <c r="V120" s="10"/>
      <c r="W120" s="10"/>
      <c r="X120" s="10"/>
      <c r="Y120" s="10"/>
      <c r="Z120" s="10"/>
    </row>
    <row r="121" ht="15.75" customHeight="1">
      <c r="A121" s="28"/>
      <c r="B121" s="28"/>
      <c r="C121" s="28"/>
      <c r="D121" s="10"/>
      <c r="E121" s="10"/>
      <c r="F121" s="10"/>
      <c r="G121" s="10"/>
      <c r="H121" s="10"/>
      <c r="I121" s="10"/>
      <c r="J121" s="10"/>
      <c r="K121" s="10"/>
      <c r="L121" s="10"/>
      <c r="M121" s="7"/>
      <c r="N121" s="73" t="s">
        <v>244</v>
      </c>
      <c r="O121" s="7"/>
      <c r="P121" s="7"/>
      <c r="Q121" s="7"/>
      <c r="R121" s="7"/>
      <c r="S121" s="7"/>
      <c r="T121" s="7"/>
      <c r="U121" s="10"/>
      <c r="V121" s="10"/>
      <c r="W121" s="10"/>
      <c r="X121" s="10"/>
      <c r="Y121" s="10"/>
      <c r="Z121" s="10"/>
    </row>
    <row r="122" ht="15.75" customHeight="1">
      <c r="A122" s="28"/>
      <c r="B122" s="28"/>
      <c r="C122" s="28"/>
      <c r="D122" s="10"/>
      <c r="E122" s="10"/>
      <c r="F122" s="10"/>
      <c r="G122" s="10"/>
      <c r="H122" s="10"/>
      <c r="I122" s="10"/>
      <c r="J122" s="10"/>
      <c r="K122" s="10"/>
      <c r="L122" s="10"/>
      <c r="M122" s="7"/>
      <c r="N122" s="7"/>
      <c r="O122" s="79" t="s">
        <v>245</v>
      </c>
      <c r="P122" s="7"/>
      <c r="Q122" s="7"/>
      <c r="R122" s="7"/>
      <c r="S122" s="7"/>
      <c r="T122" s="7"/>
      <c r="U122" s="10"/>
      <c r="V122" s="10"/>
      <c r="W122" s="10"/>
      <c r="X122" s="10"/>
      <c r="Y122" s="10"/>
      <c r="Z122" s="10"/>
    </row>
    <row r="123" ht="15.75" customHeight="1">
      <c r="A123" s="33" t="s">
        <v>161</v>
      </c>
      <c r="B123" s="83" t="s">
        <v>162</v>
      </c>
      <c r="C123" s="28"/>
      <c r="D123" s="10"/>
      <c r="E123" s="10"/>
      <c r="F123" s="10"/>
      <c r="G123" s="10"/>
      <c r="H123" s="10"/>
      <c r="I123" s="10"/>
      <c r="J123" s="10"/>
      <c r="K123" s="10"/>
      <c r="L123" s="10"/>
      <c r="M123" s="73" t="s">
        <v>246</v>
      </c>
      <c r="N123" s="7"/>
      <c r="O123" s="7"/>
      <c r="P123" s="7"/>
      <c r="Q123" s="7"/>
      <c r="R123" s="7"/>
      <c r="S123" s="7"/>
      <c r="T123" s="7"/>
      <c r="U123" s="10"/>
      <c r="V123" s="10"/>
      <c r="W123" s="10"/>
      <c r="X123" s="10"/>
      <c r="Y123" s="10"/>
      <c r="Z123" s="10"/>
    </row>
    <row r="124" ht="15.75" customHeight="1">
      <c r="A124" s="26" t="s">
        <v>163</v>
      </c>
      <c r="B124" s="49" t="str">
        <f>text((B116*B110/2)*0.3 , "?0.0?") &amp; " — " &amp; text((B116*B112/2)*0.3 , "?0.0?")</f>
        <v> 6,54 —  7,99</v>
      </c>
      <c r="C124" s="28"/>
      <c r="D124" s="10"/>
      <c r="E124" s="10"/>
      <c r="F124" s="10"/>
      <c r="G124" s="10"/>
      <c r="H124" s="10"/>
      <c r="I124" s="10"/>
      <c r="J124" s="10"/>
      <c r="K124" s="10"/>
      <c r="L124" s="10"/>
      <c r="M124" s="7"/>
      <c r="N124" s="84" t="s">
        <v>101</v>
      </c>
      <c r="O124" s="7"/>
      <c r="P124" s="7"/>
      <c r="Q124" s="7"/>
      <c r="R124" s="7"/>
      <c r="S124" s="7"/>
      <c r="T124" s="7"/>
      <c r="U124" s="10"/>
      <c r="V124" s="10"/>
      <c r="W124" s="10"/>
      <c r="X124" s="10"/>
      <c r="Y124" s="10"/>
      <c r="Z124" s="10"/>
    </row>
    <row r="125" ht="15.75" customHeight="1">
      <c r="A125" s="26" t="s">
        <v>164</v>
      </c>
      <c r="B125" s="49" t="str">
        <f>text((B116*B110/2)*0.7 , "??.??") &amp; " — " &amp; text((B116*B112/2)*0.7 , "??.??")</f>
        <v>15,26 — 18,64</v>
      </c>
      <c r="C125" s="28"/>
      <c r="D125" s="10"/>
      <c r="E125" s="10"/>
      <c r="F125" s="10"/>
      <c r="G125" s="10"/>
      <c r="H125" s="10"/>
      <c r="I125" s="10"/>
      <c r="J125" s="10"/>
      <c r="K125" s="10"/>
      <c r="L125" s="10"/>
      <c r="M125" s="7"/>
      <c r="N125" s="84" t="s">
        <v>102</v>
      </c>
      <c r="O125" s="7"/>
      <c r="P125" s="7"/>
      <c r="Q125" s="7"/>
      <c r="R125" s="7"/>
      <c r="S125" s="7"/>
      <c r="T125" s="7"/>
      <c r="U125" s="10"/>
      <c r="V125" s="10"/>
      <c r="W125" s="10"/>
      <c r="X125" s="10"/>
      <c r="Y125" s="10"/>
      <c r="Z125" s="10"/>
    </row>
    <row r="126" ht="15.75" customHeight="1">
      <c r="A126" s="36"/>
      <c r="B126" s="10"/>
      <c r="C126" s="28"/>
      <c r="D126" s="10"/>
      <c r="E126" s="10"/>
      <c r="F126" s="10"/>
      <c r="G126" s="85" t="s">
        <v>247</v>
      </c>
      <c r="H126" s="86">
        <f>B2</f>
        <v>65</v>
      </c>
      <c r="I126" s="87" t="s">
        <v>248</v>
      </c>
      <c r="J126" s="88">
        <v>0.15</v>
      </c>
      <c r="K126" s="87" t="s">
        <v>249</v>
      </c>
      <c r="L126" s="86" t="str">
        <f>H126-(J126*H126) &amp; " kg"</f>
        <v>55,25 kg</v>
      </c>
      <c r="M126" s="73" t="s">
        <v>250</v>
      </c>
      <c r="N126" s="7"/>
      <c r="O126" s="7"/>
      <c r="P126" s="7"/>
      <c r="Q126" s="7"/>
      <c r="R126" s="7"/>
      <c r="S126" s="7"/>
      <c r="T126" s="7"/>
      <c r="U126" s="10"/>
      <c r="V126" s="10"/>
      <c r="W126" s="10"/>
      <c r="X126" s="10"/>
      <c r="Y126" s="10"/>
      <c r="Z126" s="10"/>
    </row>
    <row r="127" ht="15.75" customHeight="1">
      <c r="A127" s="37" t="s">
        <v>165</v>
      </c>
      <c r="B127" s="83" t="s">
        <v>162</v>
      </c>
      <c r="C127" s="28"/>
      <c r="D127" s="10"/>
      <c r="E127" s="10"/>
      <c r="F127" s="10"/>
      <c r="G127" s="28"/>
      <c r="H127" s="28"/>
      <c r="I127" s="28"/>
      <c r="J127" s="89"/>
      <c r="K127" s="90" t="s">
        <v>251</v>
      </c>
      <c r="L127" s="35">
        <f>J126*H126</f>
        <v>9.75</v>
      </c>
      <c r="M127" s="91"/>
      <c r="N127" s="92" t="s">
        <v>103</v>
      </c>
      <c r="O127" s="91"/>
      <c r="P127" s="7"/>
      <c r="Q127" s="7"/>
      <c r="R127" s="7"/>
      <c r="S127" s="7"/>
      <c r="T127" s="7"/>
      <c r="U127" s="10"/>
      <c r="V127" s="10"/>
      <c r="W127" s="10"/>
      <c r="X127" s="10"/>
      <c r="Y127" s="10"/>
      <c r="Z127" s="10"/>
    </row>
    <row r="128" ht="15.75" customHeight="1">
      <c r="A128" s="38" t="s">
        <v>166</v>
      </c>
      <c r="B128" s="45" t="str">
        <f>text((B116*B110/2)*0.3 , "?0.0?") &amp; " — " &amp; text((B116*B112/2)*0.3 , "?0.0?")</f>
        <v> 6,54 —  7,99</v>
      </c>
      <c r="C128" s="28"/>
      <c r="D128" s="10"/>
      <c r="E128" s="10"/>
      <c r="F128" s="10"/>
      <c r="G128" s="10"/>
      <c r="H128" s="10"/>
      <c r="I128" s="10"/>
      <c r="J128" s="10"/>
      <c r="K128" s="90" t="s">
        <v>252</v>
      </c>
      <c r="L128" s="31">
        <f>L127*7700 </f>
        <v>75075</v>
      </c>
      <c r="M128" s="91"/>
      <c r="N128" s="92" t="s">
        <v>59</v>
      </c>
      <c r="O128" s="7"/>
      <c r="P128" s="7"/>
      <c r="Q128" s="7"/>
      <c r="R128" s="7"/>
      <c r="S128" s="7"/>
      <c r="T128" s="7"/>
      <c r="U128" s="10"/>
      <c r="V128" s="10"/>
      <c r="W128" s="10"/>
      <c r="X128" s="10"/>
      <c r="Y128" s="10"/>
      <c r="Z128" s="10"/>
    </row>
    <row r="129" ht="15.75" customHeight="1">
      <c r="A129" s="38" t="s">
        <v>168</v>
      </c>
      <c r="B129" s="45" t="str">
        <f>text((B116*B110/2)*0.33 , "?0.0?") &amp; " — " &amp; text((B116*B112/2)*0.33 , "?0.0?")</f>
        <v> 7,19 —  8,79</v>
      </c>
      <c r="C129" s="28"/>
      <c r="D129" s="10"/>
      <c r="E129" s="10"/>
      <c r="F129" s="10"/>
      <c r="G129" s="10"/>
      <c r="H129" s="10"/>
      <c r="I129" s="10"/>
      <c r="J129" s="10"/>
      <c r="K129" s="93" t="s">
        <v>253</v>
      </c>
      <c r="L129" s="10"/>
      <c r="M129" s="91"/>
      <c r="N129" s="92" t="s">
        <v>60</v>
      </c>
      <c r="O129" s="7"/>
      <c r="P129" s="7"/>
      <c r="Q129" s="7"/>
      <c r="R129" s="7"/>
      <c r="S129" s="7"/>
      <c r="T129" s="7"/>
      <c r="U129" s="10"/>
      <c r="V129" s="10"/>
      <c r="W129" s="10"/>
      <c r="X129" s="10"/>
      <c r="Y129" s="10"/>
      <c r="Z129" s="10"/>
    </row>
    <row r="130" ht="15.75" customHeight="1">
      <c r="A130" s="38" t="s">
        <v>169</v>
      </c>
      <c r="B130" s="45" t="str">
        <f>text((B116*B110/2)*0.22 , "?0.0?") &amp; " — " &amp; text((B116*B112/2)*0.22 , "?0.0?")</f>
        <v> 4,8  —  5,86</v>
      </c>
      <c r="C130" s="28"/>
      <c r="D130" s="10"/>
      <c r="E130" s="10"/>
      <c r="F130" s="10"/>
      <c r="G130" s="10"/>
      <c r="H130" s="10"/>
      <c r="I130" s="10"/>
      <c r="J130" s="10"/>
      <c r="K130" s="10"/>
      <c r="L130" s="10"/>
      <c r="M130" s="73" t="s">
        <v>254</v>
      </c>
      <c r="N130" s="7"/>
      <c r="O130" s="7"/>
      <c r="P130" s="7"/>
      <c r="Q130" s="7"/>
      <c r="R130" s="7"/>
      <c r="S130" s="7"/>
      <c r="T130" s="7"/>
      <c r="U130" s="10"/>
      <c r="V130" s="10"/>
      <c r="W130" s="10"/>
      <c r="X130" s="10"/>
      <c r="Y130" s="10"/>
      <c r="Z130" s="10"/>
    </row>
    <row r="131" ht="15.75" customHeight="1">
      <c r="A131" s="38" t="s">
        <v>171</v>
      </c>
      <c r="B131" s="39" t="str">
        <f>text((B116*B110/2)*0.15 , "?0.0?") &amp; " — " &amp; text((B116*B112/2)*0.15 , "?0.0?")</f>
        <v> 3,27 —  3,99</v>
      </c>
      <c r="C131" s="28"/>
      <c r="D131" s="10"/>
      <c r="E131" s="10"/>
      <c r="F131" s="10"/>
      <c r="G131" s="10"/>
      <c r="H131" s="10"/>
      <c r="I131" s="10"/>
      <c r="J131" s="10"/>
      <c r="K131" s="10"/>
      <c r="L131" s="10"/>
      <c r="M131" s="7"/>
      <c r="N131" s="73" t="s">
        <v>255</v>
      </c>
      <c r="O131" s="7"/>
      <c r="P131" s="7"/>
      <c r="Q131" s="7"/>
      <c r="R131" s="7"/>
      <c r="S131" s="7"/>
      <c r="T131" s="7"/>
      <c r="U131" s="10"/>
      <c r="V131" s="10"/>
      <c r="W131" s="10"/>
      <c r="X131" s="10"/>
      <c r="Y131" s="10"/>
      <c r="Z131" s="10"/>
    </row>
    <row r="132" ht="15.75" customHeight="1">
      <c r="A132" s="28"/>
      <c r="B132" s="28"/>
      <c r="C132" s="28"/>
      <c r="D132" s="10"/>
      <c r="E132" s="10"/>
      <c r="F132" s="10"/>
      <c r="G132" s="10"/>
      <c r="H132" s="10"/>
      <c r="I132" s="10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40" t="str">
        <f>"Fat intake - " &amp; TEXT(B114, "?0.0?%")</f>
        <v>Fat intake - 30,0 %</v>
      </c>
      <c r="B134" s="94" t="str">
        <f>text(B114*B110/9 , "?0.0? g.") &amp; " — " &amp; text(B114*B112/9 , "?0.0? g.")</f>
        <v>72,67 g. — 88,76 g.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26" t="s">
        <v>172</v>
      </c>
      <c r="B135" s="49" t="str">
        <f>text(B114*B110/9*25% , "?0.0?") &amp; " — " &amp; text(B114*B112/9*25% , "?0.0?")</f>
        <v>18,17 — 22,19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26" t="s">
        <v>173</v>
      </c>
      <c r="B136" s="49" t="str">
        <f>text(B114*B110/9*40% , "?0.0?") &amp; " — " &amp; text(B114*B112/9*40% , "?0.0?")</f>
        <v>29,07 — 35,5 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26" t="s">
        <v>175</v>
      </c>
      <c r="B137" s="49" t="str">
        <f>text(B114*B110/9*25% , "?0.0?") &amp; " — " &amp; text(B114*B112/9*25% , "?0.0?")</f>
        <v>18,17 — 22,19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26" t="s">
        <v>176</v>
      </c>
      <c r="B138" s="49" t="str">
        <f>text(B114*B110/9*10% , "?0.0?") &amp; " — " &amp; text(B114*B112/9*10% , "?0.0?")</f>
        <v> 7,27 —  8,88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42" t="s">
        <v>178</v>
      </c>
      <c r="B139" s="95" t="str">
        <f>text(B114*B110/9*1% , "?0.0?") &amp; " — " &amp; text(B114*B112/9*1% , "?0.0?")</f>
        <v> 0,73 —  0,89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2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44" t="s">
        <v>179</v>
      </c>
      <c r="B142" s="44" t="s">
        <v>162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38" t="s">
        <v>166</v>
      </c>
      <c r="B143" s="45" t="str">
        <f>text((B114*B110/9)*0.3 , "?0.0?") &amp; " — " &amp; text((B114*B112/9)*0.3 , "?0.0?")</f>
        <v>21,8  — 26,63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46" t="s">
        <v>180</v>
      </c>
      <c r="B144" s="45" t="str">
        <f>text((B114*B110/9)*0.35 , "?0.0?") &amp; " — " &amp; text((B114*B112/9)*0.35 , "?0.0?")</f>
        <v>25,44 — 31,06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46" t="s">
        <v>182</v>
      </c>
      <c r="B145" s="45" t="str">
        <f>text((B114*B110/9)*0.2 , "?0.0?") &amp; " — " &amp; text((B114*B112/9)*0.2 , "?0.0?")</f>
        <v>14,53 — 17,75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38" t="s">
        <v>171</v>
      </c>
      <c r="B146" s="39" t="str">
        <f>text((B114*B110/9)*0.15 , "?0.0?") &amp; " — " &amp; text((B114*B112/9)*0.15 , "?0.0?")</f>
        <v>10,9  — 13,31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47" t="str">
        <f>"Carbohydrate intake - " &amp; text(B115, "?0.0?% ") &amp;"of kcal"</f>
        <v>Carbohydrate intake - 54,1 % of kcal</v>
      </c>
      <c r="B149" s="47" t="str">
        <f>text(B115*B110/4 , "?0.0? g.") &amp; " — " &amp; text(B115*B112/4 , "?0.0? g.")</f>
        <v>294,85 g. — 360,1  g.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48" t="s">
        <v>184</v>
      </c>
      <c r="B150" s="49" t="str">
        <f>text(B115*B110/4*10% , "?0.0?") &amp; " — " &amp; text(B115*B112/4*10% , "?0.0?")</f>
        <v>29,48 — 36,01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26" t="s">
        <v>185</v>
      </c>
      <c r="B151" s="49" t="str">
        <f>text(B115*B110/4*90% , "?0.0?") &amp; " — " &amp; text(B115*B112/4*90% , "?0.0?")</f>
        <v>265,36 — 324,09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51" t="s">
        <v>186</v>
      </c>
      <c r="B154" s="51" t="s">
        <v>162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46" t="s">
        <v>187</v>
      </c>
      <c r="B155" s="45" t="str">
        <f>text((B113*B110/4)*0.25 , "?0.0?") &amp; " — " &amp; text((B113*B112/4)*0.25 , "?0.0?")</f>
        <v>18,95 — 23,14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46" t="s">
        <v>188</v>
      </c>
      <c r="B156" s="45" t="str">
        <f>text((B113*B110/4)*0.27 , "?0.0?") &amp; " — " &amp; text((B113*B112/4)*0.27 , "?0.0?")</f>
        <v>20,46 — 24,99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46" t="s">
        <v>189</v>
      </c>
      <c r="B157" s="45" t="str">
        <f>text((B113*B110/4)*0.33 , "?0.0?") &amp; " — " &amp; text((B113*B112/4)*0.33 , "?0.0?")</f>
        <v>25,01 — 30,54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38" t="s">
        <v>171</v>
      </c>
      <c r="B158" s="39" t="str">
        <f>text((B113*B110/4)*0.15 , "?0.0?") &amp; " — " &amp; text((B113*B112/4)*0.15 , "?0.0?")</f>
        <v>11,37 — 13,88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53" t="s">
        <v>190</v>
      </c>
      <c r="B161" s="53" t="s">
        <v>191</v>
      </c>
      <c r="C161" s="54" t="s">
        <v>192</v>
      </c>
      <c r="D161" s="55" t="s">
        <v>193</v>
      </c>
      <c r="E161" s="56" t="s">
        <v>194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38" t="s">
        <v>195</v>
      </c>
      <c r="B162" s="96">
        <f t="shared" ref="B162:B164" si="2">$B$92*C162</f>
        <v>32.5</v>
      </c>
      <c r="C162" s="97">
        <f>IF(E162=FALSE,"", 1/2)</f>
        <v>0.5</v>
      </c>
      <c r="D162" s="98">
        <f>7/10</f>
        <v>0.7</v>
      </c>
      <c r="E162" s="59" t="b">
        <v>1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38" t="s">
        <v>196</v>
      </c>
      <c r="B163" s="96">
        <f t="shared" si="2"/>
        <v>0.26</v>
      </c>
      <c r="C163" s="99">
        <f>IF(E163=FALSE,"", 4/1000)</f>
        <v>0.004</v>
      </c>
      <c r="D163" s="98">
        <v>250.0</v>
      </c>
      <c r="E163" s="59" t="b">
        <v>1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38" t="s">
        <v>197</v>
      </c>
      <c r="B164" s="100">
        <f t="shared" si="2"/>
        <v>0.325</v>
      </c>
      <c r="C164" s="99">
        <f>IF(E164=FALSE,"", 5/1000)</f>
        <v>0.005</v>
      </c>
      <c r="D164" s="101">
        <v>600.0</v>
      </c>
      <c r="E164" s="59" t="b">
        <v>1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26" t="s">
        <v>198</v>
      </c>
      <c r="B165" s="76">
        <f>SUM(B162:B164)</f>
        <v>33.085</v>
      </c>
      <c r="C165" s="45" t="str">
        <f>"1 g. : " &amp; TEXT(D165/B165, "?0.0?") &amp; " g."</f>
        <v>1 g. :  8,55 g.</v>
      </c>
      <c r="D165" s="76">
        <f>B162*D162+B163*D163+B164*D164</f>
        <v>282.75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63" t="s">
        <v>199</v>
      </c>
      <c r="B166" s="63"/>
      <c r="C166" s="12"/>
      <c r="D166" s="12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63" t="s">
        <v>200</v>
      </c>
      <c r="B167" s="63"/>
      <c r="C167" s="12"/>
      <c r="D167" s="12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63" t="s">
        <v>201</v>
      </c>
      <c r="B168" s="63"/>
      <c r="C168" s="12"/>
      <c r="D168" s="12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65" t="s">
        <v>202</v>
      </c>
      <c r="B173" s="102" t="s">
        <v>256</v>
      </c>
      <c r="C173" s="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26" t="s">
        <v>204</v>
      </c>
      <c r="B174" s="103">
        <f>B176/(B177/100)^2</f>
        <v>19.55555556</v>
      </c>
      <c r="C174" s="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68" t="s">
        <v>205</v>
      </c>
      <c r="B175" s="104">
        <v>1.0</v>
      </c>
      <c r="C175" s="2" t="s">
        <v>114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48" t="s">
        <v>206</v>
      </c>
      <c r="B176" s="105">
        <v>11.0</v>
      </c>
      <c r="C176" s="2" t="s">
        <v>114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72" t="s">
        <v>257</v>
      </c>
      <c r="B177" s="105">
        <v>75.0</v>
      </c>
      <c r="C177" s="2" t="s">
        <v>114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26" t="s">
        <v>208</v>
      </c>
      <c r="B178" s="105">
        <v>1.5</v>
      </c>
      <c r="C178" s="28" t="s">
        <v>209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72" t="s">
        <v>210</v>
      </c>
      <c r="B179" s="105">
        <v>17.0</v>
      </c>
      <c r="C179" s="2" t="s">
        <v>114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26" t="s">
        <v>211</v>
      </c>
      <c r="B180" s="103">
        <f>B177/B179</f>
        <v>4.411764706</v>
      </c>
      <c r="C180" s="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26" t="s">
        <v>212</v>
      </c>
      <c r="B181" s="105">
        <v>75.0</v>
      </c>
      <c r="C181" s="2" t="s">
        <v>114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26" t="s">
        <v>213</v>
      </c>
      <c r="B182" s="103">
        <f>(220-B178)/B181</f>
        <v>2.913333333</v>
      </c>
      <c r="C182" s="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26" t="s">
        <v>214</v>
      </c>
      <c r="B183" s="105">
        <v>20.0</v>
      </c>
      <c r="C183" s="2" t="s">
        <v>114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26" t="s">
        <v>215</v>
      </c>
      <c r="B184" s="106">
        <f>B185/8</f>
        <v>1.25</v>
      </c>
      <c r="C184" s="2" t="s">
        <v>216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26" t="s">
        <v>217</v>
      </c>
      <c r="B185" s="105">
        <v>10.0</v>
      </c>
      <c r="C185" s="2" t="s">
        <v>114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26" t="s">
        <v>218</v>
      </c>
      <c r="B186" s="106">
        <f>24-B185</f>
        <v>14</v>
      </c>
      <c r="C186" s="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26" t="s">
        <v>219</v>
      </c>
      <c r="B187" s="105">
        <v>60.0</v>
      </c>
      <c r="C187" s="2" t="s">
        <v>114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26" t="s">
        <v>221</v>
      </c>
      <c r="B188" s="105">
        <v>15.0</v>
      </c>
      <c r="C188" s="2" t="s">
        <v>114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26" t="s">
        <v>223</v>
      </c>
      <c r="B189" s="107">
        <f>(8/24/10)*(B186-(SUM(B187:B188)/60))</f>
        <v>0.425</v>
      </c>
      <c r="C189" s="2" t="s">
        <v>216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26" t="s">
        <v>225</v>
      </c>
      <c r="B190" s="106">
        <f>2*(B187*(1/60))</f>
        <v>2</v>
      </c>
      <c r="C190" s="2" t="s">
        <v>216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26" t="s">
        <v>227</v>
      </c>
      <c r="B191" s="106">
        <f>3*(B188*(1/60))</f>
        <v>0.75</v>
      </c>
      <c r="C191" s="2" t="s">
        <v>216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26" t="s">
        <v>229</v>
      </c>
      <c r="B192" s="108">
        <f>SUM(B189:B191)*100/SUM(B185:B186)/100</f>
        <v>0.1322916667</v>
      </c>
      <c r="C192" s="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26" t="s">
        <v>231</v>
      </c>
      <c r="B193" s="108">
        <f>B192+B184</f>
        <v>1.382291667</v>
      </c>
      <c r="C193" s="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26" t="s">
        <v>144</v>
      </c>
      <c r="B194" s="103">
        <f>((B183*B176)+(B180*B177)-(B178*B182))*B175</f>
        <v>546.5123529</v>
      </c>
      <c r="C194" s="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26" t="s">
        <v>145</v>
      </c>
      <c r="B195" s="103">
        <f>AVERAGE(B194, B196) </f>
        <v>597.7241659</v>
      </c>
      <c r="C195" s="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26" t="s">
        <v>147</v>
      </c>
      <c r="B196" s="103">
        <f>B194+(B194-(B194-B194*B192))*(1+(B185/SUM(B185:B186)))</f>
        <v>648.9359788</v>
      </c>
      <c r="C196" s="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26" t="s">
        <v>148</v>
      </c>
      <c r="B197" s="109">
        <f>(B193*B176*4)/B194</f>
        <v>0.1112890368</v>
      </c>
      <c r="C197" s="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26" t="s">
        <v>150</v>
      </c>
      <c r="B198" s="110">
        <v>0.4</v>
      </c>
      <c r="C198" s="2" t="s">
        <v>114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26" t="s">
        <v>151</v>
      </c>
      <c r="B199" s="109">
        <f>100%-(B197+B198+B200)</f>
        <v>0.4687109632</v>
      </c>
      <c r="C199" s="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26" t="s">
        <v>153</v>
      </c>
      <c r="B200" s="110">
        <v>0.02</v>
      </c>
      <c r="C200" s="2" t="s">
        <v>114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26" t="s">
        <v>154</v>
      </c>
      <c r="B201" s="108" t="str">
        <f>TEXT(B197*B194/4 , "?0.0?") &amp; " — " &amp; TEXT(B197*B196/4 , "?0.0?")</f>
        <v>15,21 — 18,05</v>
      </c>
      <c r="C201" s="2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26" t="s">
        <v>156</v>
      </c>
      <c r="B202" s="108" t="str">
        <f>TEXT(B198*B194/9 , "?0.0?") &amp; " — " &amp; TEXT(B198*B196/9 , "?0.0?")</f>
        <v>24,29 — 28,84</v>
      </c>
      <c r="C202" s="2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26" t="s">
        <v>157</v>
      </c>
      <c r="B203" s="108" t="str">
        <f>TEXT(B199*B194/4 , "?0.0?") &amp; " — " &amp; TEXT(B199*B196/4 , "?0.0?")</f>
        <v>64,04 — 76,04</v>
      </c>
      <c r="C203" s="2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26" t="s">
        <v>158</v>
      </c>
      <c r="B204" s="108" t="str">
        <f>TEXT(B200*B194/2 , "?0.0?") &amp; " — " &amp; TEXT(B200*B196/2 , "?0.0?")</f>
        <v> 5,47 —  6,49</v>
      </c>
      <c r="C204" s="2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2"/>
      <c r="C205" s="2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2"/>
      <c r="C206" s="2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2"/>
      <c r="C207" s="2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65" t="s">
        <v>202</v>
      </c>
      <c r="B208" s="102" t="s">
        <v>258</v>
      </c>
      <c r="C208" s="2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26" t="s">
        <v>204</v>
      </c>
      <c r="B209" s="108">
        <f>B211/(B212/100)^2</f>
        <v>19.94459834</v>
      </c>
      <c r="C209" s="2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68" t="s">
        <v>205</v>
      </c>
      <c r="B210" s="104">
        <v>1.0</v>
      </c>
      <c r="C210" s="2" t="s">
        <v>114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48" t="s">
        <v>206</v>
      </c>
      <c r="B211" s="111">
        <v>18.0</v>
      </c>
      <c r="C211" s="2" t="s">
        <v>114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72" t="s">
        <v>257</v>
      </c>
      <c r="B212" s="111">
        <v>95.0</v>
      </c>
      <c r="C212" s="2" t="s">
        <v>114</v>
      </c>
      <c r="D212" s="10"/>
      <c r="E212" s="10"/>
      <c r="F212" s="10"/>
      <c r="G212" s="112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26" t="s">
        <v>208</v>
      </c>
      <c r="B213" s="111">
        <v>3.0</v>
      </c>
      <c r="C213" s="28" t="s">
        <v>209</v>
      </c>
      <c r="D213" s="113"/>
      <c r="E213" s="113"/>
      <c r="F213" s="113"/>
      <c r="G213" s="113"/>
      <c r="H213" s="113"/>
      <c r="I213" s="113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72" t="s">
        <v>210</v>
      </c>
      <c r="B214" s="111">
        <v>18.0</v>
      </c>
      <c r="C214" s="2" t="s">
        <v>114</v>
      </c>
      <c r="D214" s="113"/>
      <c r="E214" s="10"/>
      <c r="F214" s="113"/>
      <c r="G214" s="113"/>
      <c r="H214" s="113"/>
      <c r="I214" s="113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26" t="s">
        <v>211</v>
      </c>
      <c r="B215" s="108">
        <f>B212/B214</f>
        <v>5.277777778</v>
      </c>
      <c r="C215" s="2"/>
      <c r="D215" s="113"/>
      <c r="E215" s="10"/>
      <c r="F215" s="113"/>
      <c r="G215" s="113"/>
      <c r="H215" s="113"/>
      <c r="I215" s="113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26" t="s">
        <v>212</v>
      </c>
      <c r="B216" s="111">
        <v>80.0</v>
      </c>
      <c r="C216" s="2" t="s">
        <v>114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26" t="s">
        <v>213</v>
      </c>
      <c r="B217" s="108">
        <f>(220-B213)/B216</f>
        <v>2.7125</v>
      </c>
      <c r="C217" s="2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26" t="s">
        <v>214</v>
      </c>
      <c r="B218" s="111">
        <v>18.0</v>
      </c>
      <c r="C218" s="2" t="s">
        <v>114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26" t="s">
        <v>215</v>
      </c>
      <c r="B219" s="108">
        <f>B220/8</f>
        <v>1.1875</v>
      </c>
      <c r="C219" s="2" t="s">
        <v>216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26" t="s">
        <v>217</v>
      </c>
      <c r="B220" s="111">
        <v>9.5</v>
      </c>
      <c r="C220" s="2" t="s">
        <v>114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26" t="s">
        <v>218</v>
      </c>
      <c r="B221" s="108">
        <f>24-B220</f>
        <v>14.5</v>
      </c>
      <c r="C221" s="2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26" t="s">
        <v>219</v>
      </c>
      <c r="B222" s="111">
        <v>120.0</v>
      </c>
      <c r="C222" s="2" t="s">
        <v>114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26" t="s">
        <v>221</v>
      </c>
      <c r="B223" s="111">
        <v>60.0</v>
      </c>
      <c r="C223" s="2" t="s">
        <v>114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26" t="s">
        <v>223</v>
      </c>
      <c r="B224" s="107">
        <f>(8/24/10)*(B221-(SUM(B222:B223)/60))</f>
        <v>0.3833333333</v>
      </c>
      <c r="C224" s="2" t="s">
        <v>216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26" t="s">
        <v>225</v>
      </c>
      <c r="B225" s="108">
        <f>2*(B222*(1/60))</f>
        <v>4</v>
      </c>
      <c r="C225" s="2" t="s">
        <v>216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26" t="s">
        <v>227</v>
      </c>
      <c r="B226" s="108">
        <f>3*(B223*(1/60))</f>
        <v>3</v>
      </c>
      <c r="C226" s="2" t="s">
        <v>216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26" t="s">
        <v>229</v>
      </c>
      <c r="B227" s="108">
        <f>SUM(B224:B226)*100/SUM(B220:B221)/100</f>
        <v>0.3076388889</v>
      </c>
      <c r="C227" s="2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26" t="s">
        <v>231</v>
      </c>
      <c r="B228" s="108">
        <f>B227+B219</f>
        <v>1.495138889</v>
      </c>
      <c r="C228" s="2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26" t="s">
        <v>144</v>
      </c>
      <c r="B229" s="103">
        <f>((B218*B211)+(B215*B212)-(B213*B217))*B210</f>
        <v>817.2513889</v>
      </c>
      <c r="C229" s="2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26" t="s">
        <v>145</v>
      </c>
      <c r="B230" s="108">
        <f>AVERAGE(B229, B231) </f>
        <v>992.7204172</v>
      </c>
      <c r="C230" s="2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26" t="s">
        <v>147</v>
      </c>
      <c r="B231" s="108">
        <f>B229+(B229-(B229-B229*B227))*(1+(B220/SUM(B220:B221)))</f>
        <v>1168.189446</v>
      </c>
      <c r="C231" s="2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26" t="s">
        <v>148</v>
      </c>
      <c r="B232" s="109">
        <f>(B228*B211*4)/B229</f>
        <v>0.1317220154</v>
      </c>
      <c r="C232" s="2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26" t="s">
        <v>150</v>
      </c>
      <c r="B233" s="110">
        <v>0.4</v>
      </c>
      <c r="C233" s="2" t="s">
        <v>114</v>
      </c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26" t="s">
        <v>151</v>
      </c>
      <c r="B234" s="109">
        <f>100%-(B232+B233+B235)</f>
        <v>0.4482779846</v>
      </c>
      <c r="C234" s="2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26" t="s">
        <v>153</v>
      </c>
      <c r="B235" s="110">
        <v>0.02</v>
      </c>
      <c r="C235" s="2" t="s">
        <v>114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26" t="s">
        <v>154</v>
      </c>
      <c r="B236" s="108" t="str">
        <f>TEXT(B232*B229/4 , "?0.0?") &amp; " — " &amp; TEXT(B232*B231/4 , "?0.0?")</f>
        <v>26,91 — 38,47</v>
      </c>
      <c r="C236" s="2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26" t="s">
        <v>156</v>
      </c>
      <c r="B237" s="108" t="str">
        <f>TEXT(B233*B229/9 , "?0.0?") &amp; " — " &amp; TEXT(B233*B231/9 , "?0.0?")</f>
        <v>36,32 — 51,92</v>
      </c>
      <c r="C237" s="2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26" t="s">
        <v>157</v>
      </c>
      <c r="B238" s="108" t="str">
        <f>TEXT(B234*B229/4 , "?0.0?") &amp; " — " &amp; TEXT(B234*B231/4 , "?0.0?")</f>
        <v>91,59 — 130,92</v>
      </c>
      <c r="C238" s="2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26" t="s">
        <v>158</v>
      </c>
      <c r="B239" s="108" t="str">
        <f>TEXT(B235*B229/2 , "?0.0?") &amp; " — " &amp; TEXT(B235*B231/2 , "?0.0?")</f>
        <v> 8,17 — 11,68</v>
      </c>
      <c r="C239" s="2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28"/>
      <c r="B240" s="2"/>
      <c r="C240" s="2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28"/>
      <c r="B241" s="2"/>
      <c r="C241" s="2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28"/>
      <c r="B242" s="2"/>
      <c r="C242" s="2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2"/>
      <c r="C243" s="2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65" t="s">
        <v>202</v>
      </c>
      <c r="B244" s="102" t="s">
        <v>259</v>
      </c>
      <c r="C244" s="2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26" t="s">
        <v>204</v>
      </c>
      <c r="B245" s="103">
        <f>B247/(B248/100)^2</f>
        <v>20.40816327</v>
      </c>
      <c r="C245" s="2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68" t="s">
        <v>205</v>
      </c>
      <c r="B246" s="104">
        <v>1.0</v>
      </c>
      <c r="C246" s="2" t="s">
        <v>114</v>
      </c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48" t="s">
        <v>206</v>
      </c>
      <c r="B247" s="105">
        <v>40.0</v>
      </c>
      <c r="C247" s="2" t="s">
        <v>114</v>
      </c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72" t="s">
        <v>257</v>
      </c>
      <c r="B248" s="105">
        <v>140.0</v>
      </c>
      <c r="C248" s="2" t="s">
        <v>114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26" t="s">
        <v>208</v>
      </c>
      <c r="B249" s="105">
        <v>10.0</v>
      </c>
      <c r="C249" s="28" t="s">
        <v>209</v>
      </c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72" t="s">
        <v>210</v>
      </c>
      <c r="B250" s="105">
        <v>20.0</v>
      </c>
      <c r="C250" s="2" t="s">
        <v>114</v>
      </c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26" t="s">
        <v>211</v>
      </c>
      <c r="B251" s="103">
        <f>B248/B250</f>
        <v>7</v>
      </c>
      <c r="C251" s="2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26" t="s">
        <v>212</v>
      </c>
      <c r="B252" s="105">
        <v>85.0</v>
      </c>
      <c r="C252" s="2" t="s">
        <v>114</v>
      </c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26" t="s">
        <v>213</v>
      </c>
      <c r="B253" s="103">
        <f>(220-B249)/B252</f>
        <v>2.470588235</v>
      </c>
      <c r="C253" s="2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26" t="s">
        <v>214</v>
      </c>
      <c r="B254" s="105">
        <v>17.0</v>
      </c>
      <c r="C254" s="2" t="s">
        <v>114</v>
      </c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26" t="s">
        <v>215</v>
      </c>
      <c r="B255" s="106">
        <f>B256/8</f>
        <v>1.125</v>
      </c>
      <c r="C255" s="2" t="s">
        <v>216</v>
      </c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26" t="s">
        <v>217</v>
      </c>
      <c r="B256" s="105">
        <v>9.0</v>
      </c>
      <c r="C256" s="2" t="s">
        <v>114</v>
      </c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26" t="s">
        <v>218</v>
      </c>
      <c r="B257" s="106">
        <f>24-B256</f>
        <v>15</v>
      </c>
      <c r="C257" s="2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26" t="s">
        <v>219</v>
      </c>
      <c r="B258" s="105">
        <v>120.0</v>
      </c>
      <c r="C258" s="2" t="s">
        <v>114</v>
      </c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26" t="s">
        <v>221</v>
      </c>
      <c r="B259" s="105">
        <v>60.0</v>
      </c>
      <c r="C259" s="2" t="s">
        <v>114</v>
      </c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26" t="s">
        <v>223</v>
      </c>
      <c r="B260" s="107">
        <f>(8/24/10)*(B257-(SUM(B258:B259)/60))</f>
        <v>0.4</v>
      </c>
      <c r="C260" s="2" t="s">
        <v>216</v>
      </c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26" t="s">
        <v>225</v>
      </c>
      <c r="B261" s="106">
        <f>2*(B258*(1/60))</f>
        <v>4</v>
      </c>
      <c r="C261" s="2" t="s">
        <v>216</v>
      </c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26" t="s">
        <v>227</v>
      </c>
      <c r="B262" s="106">
        <f>3*(B259*(1/60))</f>
        <v>3</v>
      </c>
      <c r="C262" s="2" t="s">
        <v>216</v>
      </c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26" t="s">
        <v>229</v>
      </c>
      <c r="B263" s="108">
        <f>SUM(B260:B262)*100/SUM(B256:B257)/100</f>
        <v>0.3083333333</v>
      </c>
      <c r="C263" s="2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26" t="s">
        <v>231</v>
      </c>
      <c r="B264" s="108">
        <f>B263+B255</f>
        <v>1.433333333</v>
      </c>
      <c r="C264" s="2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26" t="s">
        <v>144</v>
      </c>
      <c r="B265" s="103">
        <f>((B254*B247)+(B251*B248)-(B249*B253))*B246</f>
        <v>1635.294118</v>
      </c>
      <c r="C265" s="2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26" t="s">
        <v>145</v>
      </c>
      <c r="B266" s="103">
        <f>AVERAGE(B265, B267) </f>
        <v>1981.942402</v>
      </c>
      <c r="C266" s="2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26" t="s">
        <v>147</v>
      </c>
      <c r="B267" s="103">
        <f>B265+(B265-(B265-B265*B263))*(1+(B256/SUM(B256:B257)))</f>
        <v>2328.590686</v>
      </c>
      <c r="C267" s="2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26" t="s">
        <v>148</v>
      </c>
      <c r="B268" s="109">
        <f>(B264*B247*4)/B265</f>
        <v>0.1402398082</v>
      </c>
      <c r="C268" s="2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26" t="s">
        <v>150</v>
      </c>
      <c r="B269" s="110">
        <v>0.35</v>
      </c>
      <c r="C269" s="2" t="s">
        <v>114</v>
      </c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26" t="s">
        <v>151</v>
      </c>
      <c r="B270" s="109">
        <f>100%-(B268+B269+B271)</f>
        <v>0.4897601918</v>
      </c>
      <c r="C270" s="2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26" t="s">
        <v>153</v>
      </c>
      <c r="B271" s="110">
        <v>0.02</v>
      </c>
      <c r="C271" s="2" t="s">
        <v>114</v>
      </c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26" t="s">
        <v>154</v>
      </c>
      <c r="B272" s="108" t="str">
        <f>TEXT(B268*B265/4 , "?0.0?") &amp; " — " &amp; TEXT(B268*B267/4 , "?0.0?")</f>
        <v>57,33 — 81,64</v>
      </c>
      <c r="C272" s="2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26" t="s">
        <v>156</v>
      </c>
      <c r="B273" s="108" t="str">
        <f>TEXT(B269*B265/9 , "?0.0?") &amp; " — " &amp; TEXT(B269*B267/9 , "?0.0?")</f>
        <v>63,59 — 90,56</v>
      </c>
      <c r="C273" s="2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26" t="s">
        <v>157</v>
      </c>
      <c r="B274" s="108" t="str">
        <f>TEXT(B270*B265/4 , "?0.0?") &amp; " — " &amp; TEXT(B270*B267/4 , "?0.0?")</f>
        <v>200,23 — 285,11</v>
      </c>
      <c r="C274" s="2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26" t="s">
        <v>158</v>
      </c>
      <c r="B275" s="108" t="str">
        <f>TEXT(B271*B265/2 , "?0.0?") &amp; " — " &amp; TEXT(B271*B267/2 , "?0.0?")</f>
        <v>16,35 — 23,29</v>
      </c>
      <c r="C275" s="2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2"/>
      <c r="C276" s="2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2"/>
      <c r="C277" s="2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2"/>
      <c r="C278" s="2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65" t="s">
        <v>202</v>
      </c>
      <c r="B279" s="102" t="s">
        <v>260</v>
      </c>
      <c r="C279" s="2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26" t="s">
        <v>204</v>
      </c>
      <c r="B280" s="103">
        <f>B282/(B283/100)^2</f>
        <v>20.2020202</v>
      </c>
      <c r="C280" s="2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68" t="s">
        <v>205</v>
      </c>
      <c r="B281" s="104">
        <v>1.0</v>
      </c>
      <c r="C281" s="2" t="s">
        <v>114</v>
      </c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48" t="s">
        <v>206</v>
      </c>
      <c r="B282" s="105">
        <v>55.0</v>
      </c>
      <c r="C282" s="2" t="s">
        <v>114</v>
      </c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72" t="s">
        <v>257</v>
      </c>
      <c r="B283" s="105">
        <v>165.0</v>
      </c>
      <c r="C283" s="2" t="s">
        <v>114</v>
      </c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26" t="s">
        <v>208</v>
      </c>
      <c r="B284" s="105">
        <v>16.0</v>
      </c>
      <c r="C284" s="28" t="s">
        <v>209</v>
      </c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72" t="s">
        <v>210</v>
      </c>
      <c r="B285" s="105">
        <v>22.0</v>
      </c>
      <c r="C285" s="2" t="s">
        <v>114</v>
      </c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26" t="s">
        <v>211</v>
      </c>
      <c r="B286" s="103">
        <f>B283/B285</f>
        <v>7.5</v>
      </c>
      <c r="C286" s="2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26" t="s">
        <v>212</v>
      </c>
      <c r="B287" s="105">
        <v>90.0</v>
      </c>
      <c r="C287" s="2" t="s">
        <v>114</v>
      </c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26" t="s">
        <v>213</v>
      </c>
      <c r="B288" s="103">
        <f>(220-B284)/B287</f>
        <v>2.266666667</v>
      </c>
      <c r="C288" s="2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26" t="s">
        <v>214</v>
      </c>
      <c r="B289" s="105">
        <v>16.0</v>
      </c>
      <c r="C289" s="2" t="s">
        <v>114</v>
      </c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26" t="s">
        <v>215</v>
      </c>
      <c r="B290" s="106">
        <f>B291/8</f>
        <v>1.0625</v>
      </c>
      <c r="C290" s="2" t="s">
        <v>216</v>
      </c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26" t="s">
        <v>217</v>
      </c>
      <c r="B291" s="105">
        <v>8.5</v>
      </c>
      <c r="C291" s="2" t="s">
        <v>114</v>
      </c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26" t="s">
        <v>218</v>
      </c>
      <c r="B292" s="106">
        <f>24-B291</f>
        <v>15.5</v>
      </c>
      <c r="C292" s="2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26" t="s">
        <v>219</v>
      </c>
      <c r="B293" s="105">
        <v>120.0</v>
      </c>
      <c r="C293" s="2" t="s">
        <v>114</v>
      </c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26" t="s">
        <v>221</v>
      </c>
      <c r="B294" s="105">
        <v>60.0</v>
      </c>
      <c r="C294" s="2" t="s">
        <v>114</v>
      </c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26" t="s">
        <v>223</v>
      </c>
      <c r="B295" s="107">
        <f>(8/24/10)*(B292-(SUM(B293:B294)/60))</f>
        <v>0.4166666667</v>
      </c>
      <c r="C295" s="2" t="s">
        <v>216</v>
      </c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26" t="s">
        <v>225</v>
      </c>
      <c r="B296" s="106">
        <f>2*(B293*(1/60))</f>
        <v>4</v>
      </c>
      <c r="C296" s="2" t="s">
        <v>216</v>
      </c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26" t="s">
        <v>227</v>
      </c>
      <c r="B297" s="106">
        <f>3*(B294*(1/60))</f>
        <v>3</v>
      </c>
      <c r="C297" s="2" t="s">
        <v>216</v>
      </c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26" t="s">
        <v>229</v>
      </c>
      <c r="B298" s="108">
        <f>SUM(B295:B297)*100/SUM(B291:B292)/100</f>
        <v>0.3090277778</v>
      </c>
      <c r="C298" s="2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26" t="s">
        <v>231</v>
      </c>
      <c r="B299" s="108">
        <f>B298+B290</f>
        <v>1.371527778</v>
      </c>
      <c r="C299" s="2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26" t="s">
        <v>144</v>
      </c>
      <c r="B300" s="103">
        <f>((B289*B282)+(B286*B283)-(B284*B288))*B281</f>
        <v>2081.233333</v>
      </c>
      <c r="C300" s="2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26" t="s">
        <v>145</v>
      </c>
      <c r="B301" s="103">
        <f>AVERAGE(B300, B302) </f>
        <v>2516.705513</v>
      </c>
      <c r="C301" s="2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26" t="s">
        <v>147</v>
      </c>
      <c r="B302" s="103">
        <f>B300+(B300-(B300-B300*B298))*(1+(B291/SUM(B291:B292)))</f>
        <v>2952.177693</v>
      </c>
      <c r="C302" s="2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26" t="s">
        <v>148</v>
      </c>
      <c r="B303" s="109">
        <f>(B299*B282*4)/B300</f>
        <v>0.1449794726</v>
      </c>
      <c r="C303" s="2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26" t="s">
        <v>150</v>
      </c>
      <c r="B304" s="110">
        <v>0.35</v>
      </c>
      <c r="C304" s="2" t="s">
        <v>114</v>
      </c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26" t="s">
        <v>151</v>
      </c>
      <c r="B305" s="109">
        <f>100%-(B303+B304+B306)</f>
        <v>0.4850205274</v>
      </c>
      <c r="C305" s="2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26" t="s">
        <v>153</v>
      </c>
      <c r="B306" s="110">
        <v>0.02</v>
      </c>
      <c r="C306" s="2" t="s">
        <v>114</v>
      </c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26" t="s">
        <v>154</v>
      </c>
      <c r="B307" s="108" t="str">
        <f>TEXT(B303*B300/4 , "?0.0?") &amp; " — " &amp; TEXT(B303*B302/4 , "?0.0?")</f>
        <v>75,43 — 107,0 </v>
      </c>
      <c r="C307" s="2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26" t="s">
        <v>156</v>
      </c>
      <c r="B308" s="108" t="str">
        <f>TEXT(B304*B300/9 , "?0.0?") &amp; " — " &amp; TEXT(B304*B302/9 , "?0.0?")</f>
        <v>80,94 — 114,81</v>
      </c>
      <c r="C308" s="2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26" t="s">
        <v>157</v>
      </c>
      <c r="B309" s="108" t="str">
        <f>TEXT(B305*B300/4 , "?0.0?") &amp; " — " &amp; TEXT(B305*B302/4 , "?0.0?")</f>
        <v>252,36 — 357,97</v>
      </c>
      <c r="C309" s="2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26" t="s">
        <v>158</v>
      </c>
      <c r="B310" s="108" t="str">
        <f>TEXT(B306*B300/2 , "?0.0?") &amp; " — " &amp; TEXT(B306*B302/2 , "?0.0?")</f>
        <v>20,81 — 29,52</v>
      </c>
      <c r="C310" s="2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2"/>
      <c r="C311" s="2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2"/>
      <c r="C312" s="2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2"/>
      <c r="C313" s="2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65" t="s">
        <v>202</v>
      </c>
      <c r="B314" s="102" t="s">
        <v>261</v>
      </c>
      <c r="C314" s="2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26" t="s">
        <v>204</v>
      </c>
      <c r="B315" s="103">
        <f>B317/(B318/100)^2</f>
        <v>22.49134948</v>
      </c>
      <c r="C315" s="2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68" t="s">
        <v>205</v>
      </c>
      <c r="B316" s="104">
        <v>0.7</v>
      </c>
      <c r="C316" s="2" t="s">
        <v>114</v>
      </c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14" t="s">
        <v>262</v>
      </c>
      <c r="B317" s="111">
        <v>65.0</v>
      </c>
      <c r="C317" s="2" t="s">
        <v>114</v>
      </c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72" t="s">
        <v>257</v>
      </c>
      <c r="B318" s="105">
        <v>170.0</v>
      </c>
      <c r="C318" s="2" t="s">
        <v>114</v>
      </c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26" t="s">
        <v>208</v>
      </c>
      <c r="B319" s="105">
        <v>25.0</v>
      </c>
      <c r="C319" s="28" t="s">
        <v>209</v>
      </c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72" t="s">
        <v>210</v>
      </c>
      <c r="B320" s="105">
        <v>22.5</v>
      </c>
      <c r="C320" s="2" t="s">
        <v>114</v>
      </c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26" t="s">
        <v>211</v>
      </c>
      <c r="B321" s="103">
        <f>B318/B320</f>
        <v>7.555555556</v>
      </c>
      <c r="C321" s="2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26" t="s">
        <v>212</v>
      </c>
      <c r="B322" s="105">
        <v>90.0</v>
      </c>
      <c r="C322" s="2" t="s">
        <v>114</v>
      </c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26" t="s">
        <v>213</v>
      </c>
      <c r="B323" s="103">
        <f>(220-B319)/B322</f>
        <v>2.166666667</v>
      </c>
      <c r="C323" s="2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26" t="s">
        <v>214</v>
      </c>
      <c r="B324" s="105">
        <v>25.0</v>
      </c>
      <c r="C324" s="2" t="s">
        <v>114</v>
      </c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26" t="s">
        <v>215</v>
      </c>
      <c r="B325" s="106">
        <f>B326/9</f>
        <v>1</v>
      </c>
      <c r="C325" s="2" t="s">
        <v>216</v>
      </c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26" t="s">
        <v>217</v>
      </c>
      <c r="B326" s="105">
        <v>9.0</v>
      </c>
      <c r="C326" s="2" t="s">
        <v>114</v>
      </c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26" t="s">
        <v>218</v>
      </c>
      <c r="B327" s="106">
        <f>24-B326</f>
        <v>15</v>
      </c>
      <c r="C327" s="2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26" t="s">
        <v>219</v>
      </c>
      <c r="B328" s="105">
        <v>60.0</v>
      </c>
      <c r="C328" s="2" t="s">
        <v>114</v>
      </c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26" t="s">
        <v>221</v>
      </c>
      <c r="B329" s="105">
        <v>30.0</v>
      </c>
      <c r="C329" s="2" t="s">
        <v>114</v>
      </c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26" t="s">
        <v>223</v>
      </c>
      <c r="B330" s="106">
        <f>(8/24/10)*(B327-(SUM(B328:B329)/60))</f>
        <v>0.45</v>
      </c>
      <c r="C330" s="2" t="s">
        <v>216</v>
      </c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26" t="s">
        <v>225</v>
      </c>
      <c r="B331" s="106">
        <f>1.5*(B328*(1/60))</f>
        <v>1.5</v>
      </c>
      <c r="C331" s="2" t="s">
        <v>216</v>
      </c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26" t="s">
        <v>227</v>
      </c>
      <c r="B332" s="106">
        <f>2.5*(B329*(1/60))</f>
        <v>1.25</v>
      </c>
      <c r="C332" s="2" t="s">
        <v>216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26" t="s">
        <v>229</v>
      </c>
      <c r="B333" s="108">
        <f>SUM(B330:B332)*100/SUM(B326:B327)/100</f>
        <v>0.1333333333</v>
      </c>
      <c r="C333" s="2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26" t="s">
        <v>231</v>
      </c>
      <c r="B334" s="108">
        <f>B333+B325</f>
        <v>1.133333333</v>
      </c>
      <c r="C334" s="2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26" t="s">
        <v>144</v>
      </c>
      <c r="B335" s="103">
        <f>((B324*B317)+(B321*B318)-(B319*B323))*B316</f>
        <v>1998.694444</v>
      </c>
      <c r="C335" s="2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26" t="s">
        <v>145</v>
      </c>
      <c r="B336" s="103">
        <f>AVERAGE(B335, B337) </f>
        <v>2181.908102</v>
      </c>
      <c r="C336" s="2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26" t="s">
        <v>147</v>
      </c>
      <c r="B337" s="103">
        <f>B335+(B335-(B335-B335*B333))*(1+(B326/SUM(B326:B327)))</f>
        <v>2365.121759</v>
      </c>
      <c r="C337" s="2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26" t="s">
        <v>148</v>
      </c>
      <c r="B338" s="109">
        <f>(B334*B317*4)/B335</f>
        <v>0.1474295721</v>
      </c>
      <c r="C338" s="2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26" t="s">
        <v>150</v>
      </c>
      <c r="B339" s="110">
        <v>0.3</v>
      </c>
      <c r="C339" s="2" t="s">
        <v>114</v>
      </c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26" t="s">
        <v>151</v>
      </c>
      <c r="B340" s="109">
        <f>100%-(B338+B339+B341)</f>
        <v>0.5325704279</v>
      </c>
      <c r="C340" s="2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26" t="s">
        <v>153</v>
      </c>
      <c r="B341" s="110">
        <v>0.02</v>
      </c>
      <c r="C341" s="2" t="s">
        <v>114</v>
      </c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26" t="s">
        <v>154</v>
      </c>
      <c r="B342" s="108" t="str">
        <f>TEXT(B338*B335/4 , "?0.0?") &amp; " — " &amp; TEXT(B338*B337/4 , "?0.0?")</f>
        <v>73,67 — 87,17</v>
      </c>
      <c r="C342" s="2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26" t="s">
        <v>156</v>
      </c>
      <c r="B343" s="108" t="str">
        <f>TEXT(B339*B335/9 , "?0.0?") &amp; " — " &amp; TEXT(B339*B337/9 , "?0.0?")</f>
        <v>66,62 — 78,84</v>
      </c>
      <c r="C343" s="2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26" t="s">
        <v>157</v>
      </c>
      <c r="B344" s="108" t="str">
        <f>TEXT(B340*B335/4 , "?0.0?") &amp; " — " &amp; TEXT(B340*B337/4 , "?0.0?")</f>
        <v>266,11 — 314,9 </v>
      </c>
      <c r="C344" s="2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26" t="s">
        <v>158</v>
      </c>
      <c r="B345" s="108" t="str">
        <f>TEXT(B341*B335/2 , "?0.0?") &amp; " — " &amp; TEXT(B341*B337/2 , "?0.0?")</f>
        <v>19,99 — 23,65</v>
      </c>
      <c r="C345" s="2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2"/>
      <c r="C346" s="2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2"/>
      <c r="C347" s="2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2"/>
      <c r="C348" s="2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2"/>
      <c r="C349" s="2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2"/>
      <c r="C350" s="2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65" t="s">
        <v>202</v>
      </c>
      <c r="B351" s="102" t="s">
        <v>263</v>
      </c>
      <c r="C351" s="2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26" t="s">
        <v>204</v>
      </c>
      <c r="B352" s="103">
        <f>B354/(B355/100)^2</f>
        <v>20.40816327</v>
      </c>
      <c r="C352" s="2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68" t="s">
        <v>205</v>
      </c>
      <c r="B353" s="104">
        <v>0.8</v>
      </c>
      <c r="C353" s="2" t="s">
        <v>114</v>
      </c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48" t="s">
        <v>206</v>
      </c>
      <c r="B354" s="105">
        <v>40.0</v>
      </c>
      <c r="C354" s="2" t="s">
        <v>114</v>
      </c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72" t="s">
        <v>257</v>
      </c>
      <c r="B355" s="105">
        <v>140.0</v>
      </c>
      <c r="C355" s="2" t="s">
        <v>114</v>
      </c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26" t="s">
        <v>208</v>
      </c>
      <c r="B356" s="105">
        <v>10.0</v>
      </c>
      <c r="C356" s="28" t="s">
        <v>209</v>
      </c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72" t="s">
        <v>210</v>
      </c>
      <c r="B357" s="105">
        <v>19.5</v>
      </c>
      <c r="C357" s="2" t="s">
        <v>114</v>
      </c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26" t="s">
        <v>211</v>
      </c>
      <c r="B358" s="103">
        <f>B355/B357</f>
        <v>7.179487179</v>
      </c>
      <c r="C358" s="2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26" t="s">
        <v>212</v>
      </c>
      <c r="B359" s="105">
        <v>80.0</v>
      </c>
      <c r="C359" s="2" t="s">
        <v>114</v>
      </c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26" t="s">
        <v>213</v>
      </c>
      <c r="B360" s="103">
        <f>(220-B356)/B359</f>
        <v>2.625</v>
      </c>
      <c r="C360" s="2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26" t="s">
        <v>214</v>
      </c>
      <c r="B361" s="105">
        <v>28.0</v>
      </c>
      <c r="C361" s="2" t="s">
        <v>114</v>
      </c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26" t="s">
        <v>215</v>
      </c>
      <c r="B362" s="106">
        <f>B363/9</f>
        <v>1.111111111</v>
      </c>
      <c r="C362" s="2" t="s">
        <v>216</v>
      </c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26" t="s">
        <v>217</v>
      </c>
      <c r="B363" s="105">
        <v>10.0</v>
      </c>
      <c r="C363" s="2" t="s">
        <v>114</v>
      </c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26" t="s">
        <v>218</v>
      </c>
      <c r="B364" s="106">
        <f>24-B363</f>
        <v>14</v>
      </c>
      <c r="C364" s="2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26" t="s">
        <v>219</v>
      </c>
      <c r="B365" s="105">
        <v>120.0</v>
      </c>
      <c r="C365" s="2" t="s">
        <v>114</v>
      </c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26" t="s">
        <v>221</v>
      </c>
      <c r="B366" s="105">
        <v>60.0</v>
      </c>
      <c r="C366" s="2" t="s">
        <v>114</v>
      </c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26" t="s">
        <v>223</v>
      </c>
      <c r="B367" s="106">
        <f>(8/24/10)*(B364-(SUM(B365:B366)/60))</f>
        <v>0.3666666667</v>
      </c>
      <c r="C367" s="2" t="s">
        <v>216</v>
      </c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26" t="s">
        <v>225</v>
      </c>
      <c r="B368" s="106">
        <f>1.5*(B365*(1/60))</f>
        <v>3</v>
      </c>
      <c r="C368" s="2" t="s">
        <v>216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26" t="s">
        <v>227</v>
      </c>
      <c r="B369" s="106">
        <f>2.5*(B366*(1/60))</f>
        <v>2.5</v>
      </c>
      <c r="C369" s="2" t="s">
        <v>216</v>
      </c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26" t="s">
        <v>229</v>
      </c>
      <c r="B370" s="108">
        <f>SUM(B367:B369)*100/SUM(B363:B364)/100</f>
        <v>0.2444444444</v>
      </c>
      <c r="C370" s="2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26" t="s">
        <v>231</v>
      </c>
      <c r="B371" s="108">
        <f>B370+B362</f>
        <v>1.355555556</v>
      </c>
      <c r="C371" s="2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26" t="s">
        <v>144</v>
      </c>
      <c r="B372" s="103">
        <f>((B361*B354)+(B358*B355)-(B356*B360))*B353</f>
        <v>1679.102564</v>
      </c>
      <c r="C372" s="2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26" t="s">
        <v>145</v>
      </c>
      <c r="B373" s="103">
        <f>AVERAGE(B372, B374) </f>
        <v>1969.836064</v>
      </c>
      <c r="C373" s="2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26" t="s">
        <v>147</v>
      </c>
      <c r="B374" s="103">
        <f>B372+(B372-(B372-B372*B370))*(1+(B363/SUM(B363:B364)))</f>
        <v>2260.569563</v>
      </c>
      <c r="C374" s="2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26" t="s">
        <v>148</v>
      </c>
      <c r="B375" s="109">
        <f>(B371*B354*4)/B372</f>
        <v>0.1291695299</v>
      </c>
      <c r="C375" s="2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26" t="s">
        <v>150</v>
      </c>
      <c r="B376" s="110">
        <v>0.35</v>
      </c>
      <c r="C376" s="2" t="s">
        <v>114</v>
      </c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26" t="s">
        <v>151</v>
      </c>
      <c r="B377" s="109">
        <f>100%-(B375+B376+B378)</f>
        <v>0.5008304701</v>
      </c>
      <c r="C377" s="2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26" t="s">
        <v>153</v>
      </c>
      <c r="B378" s="110">
        <v>0.02</v>
      </c>
      <c r="C378" s="2" t="s">
        <v>114</v>
      </c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26" t="s">
        <v>154</v>
      </c>
      <c r="B379" s="108" t="str">
        <f>TEXT(B375*B372/4 , "?0.0?") &amp; " — " &amp; TEXT(B375*B374/4 , "?0.0?")</f>
        <v>54,22 — 73,0 </v>
      </c>
      <c r="C379" s="2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26" t="s">
        <v>156</v>
      </c>
      <c r="B380" s="108" t="str">
        <f>TEXT(B376*B372/9 , "?0.0?") &amp; " — " &amp; TEXT(B376*B374/9 , "?0.0?")</f>
        <v>65,3  — 87,91</v>
      </c>
      <c r="C380" s="2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26" t="s">
        <v>157</v>
      </c>
      <c r="B381" s="108" t="str">
        <f>TEXT(B377*B372/4 , "?0.0?") &amp; " — " &amp; TEXT(B377*B374/4 , "?0.0?")</f>
        <v>210,24 — 283,04</v>
      </c>
      <c r="C381" s="2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26" t="s">
        <v>158</v>
      </c>
      <c r="B382" s="108" t="str">
        <f>TEXT(B378*B372/2 , "?0.0?") &amp; " — " &amp; TEXT(B378*B374/2 , "?0.0?")</f>
        <v>16,79 — 22,61</v>
      </c>
      <c r="C382" s="2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2"/>
      <c r="C383" s="2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28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15" t="s">
        <v>264</v>
      </c>
      <c r="B394" s="116"/>
      <c r="C394" s="116"/>
      <c r="D394" s="116"/>
      <c r="E394" s="116"/>
      <c r="F394" s="116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15" t="s">
        <v>265</v>
      </c>
      <c r="B395" s="116"/>
      <c r="C395" s="116"/>
      <c r="D395" s="116"/>
      <c r="E395" s="116"/>
      <c r="F395" s="116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15" t="s">
        <v>266</v>
      </c>
      <c r="B396" s="116"/>
      <c r="C396" s="116"/>
      <c r="D396" s="116"/>
      <c r="E396" s="116"/>
      <c r="F396" s="116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17" t="s">
        <v>267</v>
      </c>
      <c r="B397" s="116"/>
      <c r="C397" s="116"/>
      <c r="D397" s="116"/>
      <c r="E397" s="116"/>
      <c r="F397" s="116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17" t="s">
        <v>268</v>
      </c>
      <c r="B398" s="116"/>
      <c r="C398" s="115"/>
      <c r="D398" s="116"/>
      <c r="E398" s="116"/>
      <c r="F398" s="11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17" t="s">
        <v>269</v>
      </c>
      <c r="B399" s="116"/>
      <c r="C399" s="115"/>
      <c r="D399" s="116"/>
      <c r="E399" s="116"/>
      <c r="F399" s="11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17" t="s">
        <v>270</v>
      </c>
      <c r="B400" s="116"/>
      <c r="C400" s="115"/>
      <c r="D400" s="116"/>
      <c r="E400" s="116"/>
      <c r="F400" s="116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17" t="s">
        <v>271</v>
      </c>
      <c r="B401" s="116"/>
      <c r="C401" s="115"/>
      <c r="D401" s="116"/>
      <c r="E401" s="116"/>
      <c r="F401" s="11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19" t="s">
        <v>272</v>
      </c>
      <c r="B402" s="116"/>
      <c r="C402" s="115"/>
      <c r="D402" s="116"/>
      <c r="E402" s="116"/>
      <c r="F402" s="116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19" t="s">
        <v>273</v>
      </c>
      <c r="B403" s="116"/>
      <c r="C403" s="115"/>
      <c r="D403" s="116"/>
      <c r="E403" s="116"/>
      <c r="F403" s="116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19" t="s">
        <v>274</v>
      </c>
      <c r="B404" s="116"/>
      <c r="C404" s="115"/>
      <c r="D404" s="116"/>
      <c r="E404" s="116"/>
      <c r="F404" s="116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19" t="s">
        <v>275</v>
      </c>
      <c r="B405" s="116"/>
      <c r="C405" s="115"/>
      <c r="D405" s="116"/>
      <c r="E405" s="116"/>
      <c r="F405" s="116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19" t="s">
        <v>276</v>
      </c>
      <c r="B406" s="116"/>
      <c r="C406" s="115"/>
      <c r="D406" s="116"/>
      <c r="E406" s="116"/>
      <c r="F406" s="116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15"/>
      <c r="B407" s="116"/>
      <c r="C407" s="115"/>
      <c r="D407" s="116"/>
      <c r="E407" s="116"/>
      <c r="F407" s="116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19" t="s">
        <v>277</v>
      </c>
      <c r="B408" s="120"/>
      <c r="C408" s="115"/>
      <c r="D408" s="116"/>
      <c r="E408" s="116"/>
      <c r="F408" s="116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19" t="s">
        <v>278</v>
      </c>
      <c r="B409" s="120" t="s">
        <v>279</v>
      </c>
      <c r="C409" s="115"/>
      <c r="D409" s="116"/>
      <c r="E409" s="116"/>
      <c r="F409" s="116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19" t="s">
        <v>280</v>
      </c>
      <c r="B410" s="120"/>
      <c r="C410" s="115"/>
      <c r="D410" s="115"/>
      <c r="E410" s="115"/>
      <c r="F410" s="115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19" t="s">
        <v>281</v>
      </c>
      <c r="B411" s="120"/>
      <c r="C411" s="115"/>
      <c r="D411" s="116"/>
      <c r="E411" s="116"/>
      <c r="F411" s="116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19" t="s">
        <v>282</v>
      </c>
      <c r="B412" s="116"/>
      <c r="C412" s="115"/>
      <c r="D412" s="116"/>
      <c r="E412" s="116"/>
      <c r="F412" s="116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19" t="s">
        <v>283</v>
      </c>
      <c r="B413" s="116"/>
      <c r="C413" s="115"/>
      <c r="D413" s="116"/>
      <c r="E413" s="116"/>
      <c r="F413" s="116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19" t="s">
        <v>284</v>
      </c>
      <c r="B414" s="116"/>
      <c r="C414" s="115"/>
      <c r="D414" s="116"/>
      <c r="E414" s="116"/>
      <c r="F414" s="116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19" t="s">
        <v>285</v>
      </c>
      <c r="B415" s="115"/>
      <c r="C415" s="115"/>
      <c r="D415" s="116"/>
      <c r="E415" s="116"/>
      <c r="F415" s="116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19" t="s">
        <v>286</v>
      </c>
      <c r="B416" s="115"/>
      <c r="C416" s="115"/>
      <c r="D416" s="116"/>
      <c r="E416" s="116"/>
      <c r="F416" s="116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19" t="s">
        <v>287</v>
      </c>
      <c r="B417" s="115"/>
      <c r="C417" s="115"/>
      <c r="D417" s="116"/>
      <c r="E417" s="116"/>
      <c r="F417" s="11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19" t="s">
        <v>288</v>
      </c>
      <c r="B418" s="115"/>
      <c r="C418" s="115"/>
      <c r="D418" s="116"/>
      <c r="E418" s="116"/>
      <c r="F418" s="116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19" t="s">
        <v>289</v>
      </c>
      <c r="B419" s="115"/>
      <c r="C419" s="115"/>
      <c r="D419" s="116"/>
      <c r="E419" s="116"/>
      <c r="F419" s="116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19" t="s">
        <v>290</v>
      </c>
      <c r="B420" s="115"/>
      <c r="C420" s="115"/>
      <c r="D420" s="116"/>
      <c r="E420" s="116"/>
      <c r="F420" s="116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19" t="s">
        <v>291</v>
      </c>
      <c r="B421" s="115"/>
      <c r="C421" s="115"/>
      <c r="D421" s="116"/>
      <c r="E421" s="116"/>
      <c r="F421" s="116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19" t="s">
        <v>292</v>
      </c>
      <c r="B422" s="115"/>
      <c r="C422" s="115"/>
      <c r="D422" s="116"/>
      <c r="E422" s="116"/>
      <c r="F422" s="116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19" t="s">
        <v>293</v>
      </c>
      <c r="B423" s="115"/>
      <c r="C423" s="115"/>
      <c r="D423" s="116"/>
      <c r="E423" s="116"/>
      <c r="F423" s="116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19" t="s">
        <v>294</v>
      </c>
      <c r="B424" s="115"/>
      <c r="C424" s="115"/>
      <c r="D424" s="116"/>
      <c r="E424" s="116"/>
      <c r="F424" s="116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19" t="s">
        <v>295</v>
      </c>
      <c r="B425" s="115"/>
      <c r="C425" s="115"/>
      <c r="D425" s="116"/>
      <c r="E425" s="116"/>
      <c r="F425" s="116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19" t="s">
        <v>296</v>
      </c>
      <c r="B426" s="115"/>
      <c r="C426" s="115"/>
      <c r="D426" s="116"/>
      <c r="E426" s="116"/>
      <c r="F426" s="116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19" t="s">
        <v>297</v>
      </c>
      <c r="B427" s="115"/>
      <c r="C427" s="115"/>
      <c r="D427" s="116"/>
      <c r="E427" s="116"/>
      <c r="F427" s="116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19" t="s">
        <v>298</v>
      </c>
      <c r="B428" s="115"/>
      <c r="C428" s="115"/>
      <c r="D428" s="116"/>
      <c r="E428" s="116"/>
      <c r="F428" s="116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15"/>
      <c r="B429" s="115"/>
      <c r="C429" s="115"/>
      <c r="D429" s="116"/>
      <c r="E429" s="116"/>
      <c r="F429" s="116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15"/>
      <c r="B430" s="115"/>
      <c r="C430" s="115"/>
      <c r="D430" s="116"/>
      <c r="E430" s="116"/>
      <c r="F430" s="116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19" t="s">
        <v>299</v>
      </c>
      <c r="B431" s="115"/>
      <c r="C431" s="115"/>
      <c r="D431" s="116"/>
      <c r="E431" s="116"/>
      <c r="F431" s="116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19" t="s">
        <v>300</v>
      </c>
      <c r="B432" s="115"/>
      <c r="C432" s="115"/>
      <c r="D432" s="116"/>
      <c r="E432" s="116"/>
      <c r="F432" s="116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19" t="s">
        <v>301</v>
      </c>
      <c r="B433" s="115"/>
      <c r="C433" s="115"/>
      <c r="D433" s="116"/>
      <c r="E433" s="116"/>
      <c r="F433" s="116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19" t="s">
        <v>302</v>
      </c>
      <c r="B434" s="115"/>
      <c r="C434" s="115"/>
      <c r="D434" s="116"/>
      <c r="E434" s="116"/>
      <c r="F434" s="116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19" t="s">
        <v>303</v>
      </c>
      <c r="B435" s="115"/>
      <c r="C435" s="115"/>
      <c r="D435" s="116"/>
      <c r="E435" s="116"/>
      <c r="F435" s="116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15" t="s">
        <v>304</v>
      </c>
      <c r="B436" s="119" t="s">
        <v>305</v>
      </c>
      <c r="C436" s="115"/>
      <c r="D436" s="116"/>
      <c r="E436" s="116"/>
      <c r="F436" s="116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15"/>
      <c r="B437" s="119" t="s">
        <v>306</v>
      </c>
      <c r="C437" s="115"/>
      <c r="D437" s="116"/>
      <c r="E437" s="116"/>
      <c r="F437" s="116"/>
      <c r="G437" s="28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15"/>
      <c r="B438" s="119" t="s">
        <v>307</v>
      </c>
      <c r="C438" s="115"/>
      <c r="D438" s="116"/>
      <c r="E438" s="116"/>
      <c r="F438" s="116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28"/>
      <c r="B466" s="28"/>
      <c r="C466" s="2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28"/>
      <c r="B467" s="28"/>
      <c r="C467" s="2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28"/>
      <c r="B468" s="28"/>
      <c r="C468" s="2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21"/>
      <c r="B469" s="28"/>
      <c r="C469" s="2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21"/>
      <c r="B470" s="28"/>
      <c r="C470" s="2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21"/>
      <c r="B471" s="28"/>
      <c r="C471" s="2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22" t="s">
        <v>308</v>
      </c>
      <c r="B472" s="123"/>
      <c r="C472" s="123"/>
      <c r="D472" s="12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25"/>
      <c r="B473" s="123"/>
      <c r="C473" s="123"/>
      <c r="D473" s="12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22" t="s">
        <v>309</v>
      </c>
      <c r="B474" s="123"/>
      <c r="C474" s="123"/>
      <c r="D474" s="12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22" t="s">
        <v>310</v>
      </c>
      <c r="B475" s="123"/>
      <c r="C475" s="123"/>
      <c r="D475" s="12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22" t="s">
        <v>311</v>
      </c>
      <c r="B476" s="123"/>
      <c r="C476" s="123"/>
      <c r="D476" s="12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22" t="s">
        <v>312</v>
      </c>
      <c r="B477" s="123"/>
      <c r="C477" s="123"/>
      <c r="D477" s="12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22" t="s">
        <v>313</v>
      </c>
      <c r="B478" s="123"/>
      <c r="C478" s="123"/>
      <c r="D478" s="12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22" t="s">
        <v>314</v>
      </c>
      <c r="B479" s="123"/>
      <c r="C479" s="123"/>
      <c r="D479" s="12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22" t="s">
        <v>315</v>
      </c>
      <c r="B480" s="123"/>
      <c r="C480" s="123"/>
      <c r="D480" s="12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25"/>
      <c r="B481" s="123"/>
      <c r="C481" s="123"/>
      <c r="D481" s="12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22" t="s">
        <v>316</v>
      </c>
      <c r="B482" s="124"/>
      <c r="C482" s="124"/>
      <c r="D482" s="12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22" t="s">
        <v>317</v>
      </c>
      <c r="B483" s="124"/>
      <c r="C483" s="124"/>
      <c r="D483" s="12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22" t="s">
        <v>318</v>
      </c>
      <c r="B484" s="124"/>
      <c r="C484" s="124"/>
      <c r="D484" s="12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22" t="s">
        <v>319</v>
      </c>
      <c r="B485" s="124"/>
      <c r="C485" s="124"/>
      <c r="D485" s="12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22" t="s">
        <v>320</v>
      </c>
      <c r="B486" s="124"/>
      <c r="C486" s="124"/>
      <c r="D486" s="12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22" t="s">
        <v>321</v>
      </c>
      <c r="B487" s="124"/>
      <c r="C487" s="124"/>
      <c r="D487" s="12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26" t="s">
        <v>322</v>
      </c>
      <c r="B488" s="124"/>
      <c r="C488" s="124"/>
      <c r="D488" s="12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26" t="str">
        <f>HYPERLINK("https://creativecommons.org/publicdomain/zero/1.0/", "ⓘ Public Domain (No Copyright)")</f>
        <v>ⓘ Public Domain (No Copyright)</v>
      </c>
      <c r="B489" s="123"/>
      <c r="C489" s="124"/>
      <c r="D489" s="12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26" t="s">
        <v>323</v>
      </c>
      <c r="B490" s="123"/>
      <c r="C490" s="124"/>
      <c r="D490" s="12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27" t="s">
        <v>324</v>
      </c>
      <c r="B491" s="123"/>
      <c r="C491" s="124"/>
      <c r="D491" s="12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26" t="s">
        <v>325</v>
      </c>
      <c r="B492" s="124"/>
      <c r="C492" s="124"/>
      <c r="D492" s="12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t="15.75" customHeight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t="15.75" customHeight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t="15.75" customHeight="1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ht="15.75" customHeight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ht="15.75" customHeight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ht="15.75" customHeight="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ht="15.75" customHeight="1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ht="15.75" customHeight="1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ht="15.75" customHeight="1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ht="15.75" customHeight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ht="15.75" customHeight="1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ht="15.75" customHeight="1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ht="15.75" customHeight="1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ht="15.75" customHeight="1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ht="15.75" customHeight="1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ht="15.75" customHeight="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ht="15.75" customHeight="1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ht="15.75" customHeight="1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ht="15.75" customHeight="1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ht="15.75" customHeight="1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ht="15.75" customHeight="1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ht="15.75" customHeight="1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ht="15.75" customHeight="1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ht="15.75" customHeight="1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ht="15.75" customHeight="1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ht="15.75" customHeight="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ht="15.75" customHeight="1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ht="15.75" customHeight="1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ht="15.75" customHeight="1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ht="15.75" customHeight="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ht="15.75" customHeight="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ht="15.75" customHeight="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ht="15.75" customHeight="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ht="15.75" customHeight="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ht="15.75" customHeight="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ht="15.75" customHeight="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ht="15.75" customHeight="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ht="15.75" customHeight="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ht="15.75" customHeight="1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ht="15.75" customHeight="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ht="15.75" customHeight="1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ht="15.75" customHeight="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ht="15.75" customHeight="1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ht="15.75" customHeight="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ht="15.75" customHeight="1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ht="15.75" customHeight="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ht="15.75" customHeight="1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ht="15.75" customHeight="1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ht="15.75" customHeight="1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ht="15.75" customHeight="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ht="15.75" customHeight="1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ht="15.75" customHeight="1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ht="15.75" customHeight="1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ht="15.75" customHeight="1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ht="15.75" customHeight="1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ht="15.75" customHeight="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ht="15.75" customHeight="1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ht="15.75" customHeight="1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ht="15.75" customHeight="1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ht="15.75" customHeight="1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ht="15.75" customHeight="1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ht="15.75" customHeight="1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ht="15.75" customHeight="1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ht="15.75" customHeight="1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ht="15.75" customHeight="1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ht="15.75" customHeight="1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ht="15.75" customHeight="1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ht="15.75" customHeight="1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ht="15.75" customHeight="1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ht="15.75" customHeight="1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ht="15.75" customHeight="1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ht="15.75" customHeight="1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ht="15.75" customHeight="1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ht="15.75" customHeight="1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ht="15.75" customHeight="1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ht="15.75" customHeight="1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ht="15.75" customHeight="1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5.75" customHeight="1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ht="15.75" customHeight="1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ht="15.75" customHeight="1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ht="15.75" customHeight="1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ht="15.75" customHeight="1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ht="15.75" customHeight="1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ht="15.75" customHeight="1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ht="15.75" customHeight="1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ht="15.75" customHeight="1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ht="15.75" customHeight="1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ht="15.75" customHeight="1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ht="15.75" customHeight="1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ht="15.75" customHeight="1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ht="15.75" customHeight="1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ht="15.75" customHeight="1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ht="15.75" customHeight="1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ht="15.75" customHeight="1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ht="15.75" customHeight="1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ht="15.75" customHeight="1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ht="15.75" customHeight="1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ht="15.75" customHeight="1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ht="15.75" customHeight="1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ht="15.75" customHeight="1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ht="15.75" customHeight="1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ht="15.75" customHeight="1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ht="15.75" customHeight="1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ht="15.75" customHeight="1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ht="15.75" customHeight="1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ht="15.75" customHeight="1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ht="15.75" customHeight="1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ht="15.75" customHeight="1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ht="15.75" customHeight="1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ht="15.75" customHeight="1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ht="15.75" customHeight="1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ht="15.75" customHeight="1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ht="15.75" customHeight="1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ht="15.75" customHeight="1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ht="15.75" customHeight="1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ht="15.75" customHeight="1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ht="15.75" customHeight="1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ht="15.75" customHeight="1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ht="15.75" customHeight="1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ht="15.75" customHeight="1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ht="15.75" customHeight="1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ht="15.75" customHeight="1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ht="15.75" customHeight="1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ht="15.75" customHeight="1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ht="15.75" customHeight="1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ht="15.75" customHeight="1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ht="15.75" customHeight="1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ht="15.75" customHeight="1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ht="15.75" customHeight="1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ht="15.75" customHeight="1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ht="15.75" customHeight="1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ht="15.75" customHeight="1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ht="15.75" customHeight="1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ht="15.75" customHeight="1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ht="15.75" customHeight="1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ht="15.75" customHeight="1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ht="15.75" customHeight="1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ht="15.75" customHeight="1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ht="15.75" customHeight="1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ht="15.75" customHeight="1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ht="15.75" customHeight="1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ht="15.75" customHeight="1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ht="15.75" customHeight="1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ht="15.75" customHeight="1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ht="15.75" customHeight="1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ht="15.75" customHeight="1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ht="15.75" customHeight="1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ht="15.75" customHeight="1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ht="15.75" customHeight="1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ht="15.75" customHeight="1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ht="15.75" customHeight="1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ht="15.75" customHeight="1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ht="15.75" customHeight="1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ht="15.75" customHeight="1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ht="15.75" customHeight="1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ht="15.75" customHeight="1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ht="15.75" customHeight="1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ht="15.75" customHeight="1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ht="15.75" customHeight="1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ht="15.75" customHeight="1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ht="15.75" customHeight="1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ht="15.75" customHeight="1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ht="15.75" customHeight="1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ht="15.75" customHeight="1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ht="15.75" customHeight="1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ht="15.75" customHeight="1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ht="15.75" customHeight="1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ht="15.75" customHeight="1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ht="15.75" customHeight="1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ht="15.75" customHeight="1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ht="15.75" customHeight="1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ht="15.75" customHeight="1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ht="15.75" customHeight="1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ht="15.75" customHeight="1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ht="15.75" customHeight="1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ht="15.75" customHeight="1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ht="15.75" customHeight="1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ht="15.75" customHeight="1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ht="15.75" customHeight="1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ht="15.75" customHeight="1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ht="15.75" customHeight="1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ht="15.75" customHeight="1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ht="15.75" customHeight="1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ht="15.75" customHeight="1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ht="15.75" customHeight="1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ht="15.75" customHeight="1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ht="15.75" customHeight="1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ht="15.75" customHeight="1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ht="15.75" customHeight="1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ht="15.75" customHeight="1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ht="15.75" customHeight="1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ht="15.75" customHeight="1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ht="15.75" customHeight="1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ht="15.75" customHeight="1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ht="15.75" customHeight="1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ht="15.75" customHeight="1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ht="15.75" customHeight="1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ht="15.75" customHeight="1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ht="15.75" customHeight="1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ht="15.75" customHeight="1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ht="15.75" customHeight="1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ht="15.75" customHeight="1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ht="15.75" customHeight="1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ht="15.75" customHeight="1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ht="15.75" customHeight="1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ht="15.75" customHeight="1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ht="15.75" customHeight="1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ht="15.75" customHeight="1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ht="15.75" customHeight="1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ht="15.75" customHeight="1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ht="15.75" customHeight="1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ht="15.75" customHeight="1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ht="15.75" customHeight="1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ht="15.75" customHeight="1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ht="15.75" customHeight="1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ht="15.75" customHeight="1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ht="15.75" customHeight="1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ht="15.75" customHeight="1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ht="15.75" customHeight="1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ht="15.75" customHeight="1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ht="15.75" customHeight="1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ht="15.75" customHeight="1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ht="15.75" customHeight="1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ht="15.75" customHeight="1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ht="15.75" customHeight="1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ht="15.75" customHeight="1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ht="15.75" customHeight="1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ht="15.75" customHeight="1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ht="15.75" customHeight="1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ht="15.75" customHeight="1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ht="15.75" customHeight="1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ht="15.75" customHeight="1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ht="15.75" customHeight="1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ht="15.75" customHeight="1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ht="15.75" customHeight="1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ht="15.75" customHeight="1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ht="15.75" customHeight="1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ht="15.75" customHeight="1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ht="15.75" customHeight="1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ht="15.75" customHeight="1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ht="15.75" customHeight="1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ht="15.75" customHeight="1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ht="15.75" customHeight="1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ht="15.75" customHeight="1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ht="15.75" customHeight="1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ht="15.75" customHeight="1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ht="15.75" customHeight="1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ht="15.75" customHeight="1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ht="15.75" customHeight="1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ht="15.75" customHeight="1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</sheetData>
  <hyperlinks>
    <hyperlink r:id="rId1" ref="N124"/>
    <hyperlink r:id="rId2" ref="N125"/>
    <hyperlink r:id="rId3" ref="N127"/>
    <hyperlink r:id="rId4" ref="N128"/>
    <hyperlink r:id="rId5" ref="N129"/>
    <hyperlink r:id="rId6" ref="A488"/>
    <hyperlink r:id="rId7" ref="A490"/>
    <hyperlink r:id="rId8" ref="A492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63"/>
  </cols>
  <sheetData>
    <row r="1">
      <c r="A1" s="128" t="s">
        <v>326</v>
      </c>
      <c r="B1" s="2"/>
      <c r="C1" s="2"/>
      <c r="D1" s="129" t="s">
        <v>327</v>
      </c>
      <c r="E1" s="13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31" t="s">
        <v>328</v>
      </c>
      <c r="B2" s="2"/>
      <c r="C2" s="2"/>
      <c r="D2" s="132"/>
      <c r="E2" s="132"/>
      <c r="F2" s="132"/>
      <c r="G2" s="132"/>
      <c r="H2" s="132"/>
      <c r="I2" s="132"/>
      <c r="J2" s="132"/>
      <c r="K2" s="1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31" t="s">
        <v>329</v>
      </c>
      <c r="B3" s="2"/>
      <c r="C3" s="2"/>
      <c r="D3" s="133" t="s">
        <v>330</v>
      </c>
      <c r="E3" s="132"/>
      <c r="F3" s="132"/>
      <c r="G3" s="132"/>
      <c r="H3" s="132"/>
      <c r="I3" s="132"/>
      <c r="J3" s="132"/>
      <c r="K3" s="13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31" t="s">
        <v>331</v>
      </c>
      <c r="B4" s="2"/>
      <c r="C4" s="2"/>
      <c r="D4" s="133" t="s">
        <v>332</v>
      </c>
      <c r="E4" s="132"/>
      <c r="F4" s="132"/>
      <c r="G4" s="132"/>
      <c r="H4" s="132"/>
      <c r="I4" s="132"/>
      <c r="J4" s="132"/>
      <c r="K4" s="13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31" t="s">
        <v>333</v>
      </c>
      <c r="B5" s="2"/>
      <c r="C5" s="2"/>
      <c r="D5" s="133" t="s">
        <v>334</v>
      </c>
      <c r="E5" s="132"/>
      <c r="F5" s="132"/>
      <c r="G5" s="132"/>
      <c r="H5" s="132"/>
      <c r="I5" s="132"/>
      <c r="J5" s="132"/>
      <c r="K5" s="13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31" t="s">
        <v>335</v>
      </c>
      <c r="B6" s="2"/>
      <c r="C6" s="2"/>
      <c r="D6" s="133" t="s">
        <v>336</v>
      </c>
      <c r="E6" s="132"/>
      <c r="F6" s="132"/>
      <c r="G6" s="132"/>
      <c r="H6" s="132"/>
      <c r="I6" s="132"/>
      <c r="J6" s="132"/>
      <c r="K6" s="1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31" t="s">
        <v>337</v>
      </c>
      <c r="B7" s="2"/>
      <c r="C7" s="2"/>
      <c r="D7" s="133" t="s">
        <v>338</v>
      </c>
      <c r="E7" s="132"/>
      <c r="F7" s="132"/>
      <c r="G7" s="132"/>
      <c r="H7" s="132"/>
      <c r="I7" s="132"/>
      <c r="J7" s="132"/>
      <c r="K7" s="1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31"/>
      <c r="B8" s="2"/>
      <c r="C8" s="2"/>
      <c r="D8" s="133" t="s">
        <v>339</v>
      </c>
      <c r="E8" s="132"/>
      <c r="F8" s="132"/>
      <c r="G8" s="132"/>
      <c r="H8" s="132"/>
      <c r="I8" s="132"/>
      <c r="J8" s="132"/>
      <c r="K8" s="1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31" t="s">
        <v>340</v>
      </c>
      <c r="B9" s="2"/>
      <c r="C9" s="2"/>
      <c r="D9" s="133" t="s">
        <v>341</v>
      </c>
      <c r="E9" s="132"/>
      <c r="F9" s="132"/>
      <c r="G9" s="132"/>
      <c r="H9" s="132"/>
      <c r="I9" s="132"/>
      <c r="J9" s="132"/>
      <c r="K9" s="1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31" t="s">
        <v>342</v>
      </c>
      <c r="B10" s="2"/>
      <c r="C10" s="2"/>
      <c r="D10" s="133" t="s">
        <v>343</v>
      </c>
      <c r="E10" s="132"/>
      <c r="F10" s="132"/>
      <c r="G10" s="132"/>
      <c r="H10" s="132"/>
      <c r="I10" s="132"/>
      <c r="J10" s="132"/>
      <c r="K10" s="1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31" t="s">
        <v>344</v>
      </c>
      <c r="B11" s="2"/>
      <c r="C11" s="2"/>
      <c r="D11" s="133" t="s">
        <v>345</v>
      </c>
      <c r="E11" s="132"/>
      <c r="F11" s="132"/>
      <c r="G11" s="132"/>
      <c r="H11" s="132"/>
      <c r="I11" s="132"/>
      <c r="J11" s="132"/>
      <c r="K11" s="1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31" t="s">
        <v>346</v>
      </c>
      <c r="B12" s="2"/>
      <c r="C12" s="2"/>
      <c r="D12" s="134"/>
      <c r="E12" s="132"/>
      <c r="F12" s="132"/>
      <c r="G12" s="132"/>
      <c r="H12" s="132"/>
      <c r="I12" s="132"/>
      <c r="J12" s="132"/>
      <c r="K12" s="1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31" t="s">
        <v>347</v>
      </c>
      <c r="B13" s="2"/>
      <c r="C13" s="2"/>
      <c r="D13" s="129" t="s">
        <v>348</v>
      </c>
      <c r="E13" s="130"/>
      <c r="F13" s="130"/>
      <c r="G13" s="130"/>
      <c r="H13" s="130"/>
      <c r="I13" s="132"/>
      <c r="J13" s="132"/>
      <c r="K13" s="1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31" t="s">
        <v>349</v>
      </c>
      <c r="B14" s="2"/>
      <c r="C14" s="2"/>
      <c r="D14" s="134"/>
      <c r="E14" s="132"/>
      <c r="F14" s="132"/>
      <c r="G14" s="132"/>
      <c r="H14" s="132"/>
      <c r="I14" s="132"/>
      <c r="J14" s="132"/>
      <c r="K14" s="1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31"/>
      <c r="B15" s="2"/>
      <c r="C15" s="2"/>
      <c r="D15" s="133" t="s">
        <v>350</v>
      </c>
      <c r="E15" s="132"/>
      <c r="F15" s="132"/>
      <c r="G15" s="132"/>
      <c r="H15" s="132"/>
      <c r="I15" s="132"/>
      <c r="J15" s="132"/>
      <c r="K15" s="1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31" t="s">
        <v>351</v>
      </c>
      <c r="B16" s="2"/>
      <c r="C16" s="2"/>
      <c r="D16" s="133" t="s">
        <v>352</v>
      </c>
      <c r="E16" s="132"/>
      <c r="F16" s="132"/>
      <c r="G16" s="132"/>
      <c r="H16" s="132"/>
      <c r="I16" s="132"/>
      <c r="J16" s="132"/>
      <c r="K16" s="1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31" t="s">
        <v>353</v>
      </c>
      <c r="B17" s="2"/>
      <c r="C17" s="2"/>
      <c r="D17" s="133" t="s">
        <v>354</v>
      </c>
      <c r="E17" s="132"/>
      <c r="F17" s="132"/>
      <c r="G17" s="132"/>
      <c r="H17" s="132"/>
      <c r="I17" s="132"/>
      <c r="J17" s="132"/>
      <c r="K17" s="1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31" t="s">
        <v>355</v>
      </c>
      <c r="B18" s="2"/>
      <c r="C18" s="2"/>
      <c r="D18" s="133" t="s">
        <v>356</v>
      </c>
      <c r="E18" s="132"/>
      <c r="F18" s="132"/>
      <c r="G18" s="132"/>
      <c r="H18" s="132"/>
      <c r="I18" s="132"/>
      <c r="J18" s="132"/>
      <c r="K18" s="1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31" t="s">
        <v>357</v>
      </c>
      <c r="B19" s="2"/>
      <c r="C19" s="2"/>
      <c r="D19" s="133" t="s">
        <v>358</v>
      </c>
      <c r="E19" s="132"/>
      <c r="F19" s="132"/>
      <c r="G19" s="132"/>
      <c r="H19" s="132"/>
      <c r="I19" s="132"/>
      <c r="J19" s="132"/>
      <c r="K19" s="1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31" t="s">
        <v>359</v>
      </c>
      <c r="B20" s="2"/>
      <c r="C20" s="2"/>
      <c r="D20" s="133" t="s">
        <v>360</v>
      </c>
      <c r="E20" s="132"/>
      <c r="F20" s="132"/>
      <c r="G20" s="132"/>
      <c r="H20" s="132"/>
      <c r="I20" s="132"/>
      <c r="J20" s="132"/>
      <c r="K20" s="1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31"/>
      <c r="B21" s="2"/>
      <c r="C21" s="2"/>
      <c r="D21" s="134"/>
      <c r="E21" s="132"/>
      <c r="F21" s="132"/>
      <c r="G21" s="132"/>
      <c r="H21" s="132"/>
      <c r="I21" s="132"/>
      <c r="J21" s="132"/>
      <c r="K21" s="1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31" t="s">
        <v>361</v>
      </c>
      <c r="B22" s="2"/>
      <c r="C22" s="2"/>
      <c r="D22" s="133" t="s">
        <v>362</v>
      </c>
      <c r="E22" s="132"/>
      <c r="F22" s="132"/>
      <c r="G22" s="132"/>
      <c r="H22" s="132"/>
      <c r="I22" s="132"/>
      <c r="J22" s="132"/>
      <c r="K22" s="1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31" t="s">
        <v>363</v>
      </c>
      <c r="B23" s="2"/>
      <c r="C23" s="2"/>
      <c r="D23" s="133" t="s">
        <v>364</v>
      </c>
      <c r="E23" s="132"/>
      <c r="F23" s="132"/>
      <c r="G23" s="132"/>
      <c r="H23" s="132"/>
      <c r="I23" s="132"/>
      <c r="J23" s="132"/>
      <c r="K23" s="1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31" t="s">
        <v>365</v>
      </c>
      <c r="B24" s="2"/>
      <c r="C24" s="2"/>
      <c r="D24" s="133" t="s">
        <v>366</v>
      </c>
      <c r="E24" s="132"/>
      <c r="F24" s="132"/>
      <c r="G24" s="132"/>
      <c r="H24" s="132"/>
      <c r="I24" s="132"/>
      <c r="J24" s="132"/>
      <c r="K24" s="1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35" t="s">
        <v>367</v>
      </c>
      <c r="B25" s="2"/>
      <c r="C25" s="2"/>
      <c r="D25" s="133" t="s">
        <v>368</v>
      </c>
      <c r="E25" s="132"/>
      <c r="F25" s="132"/>
      <c r="G25" s="132"/>
      <c r="H25" s="132"/>
      <c r="I25" s="132"/>
      <c r="J25" s="132"/>
      <c r="K25" s="1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133" t="s">
        <v>369</v>
      </c>
      <c r="E26" s="132"/>
      <c r="F26" s="132"/>
      <c r="G26" s="132"/>
      <c r="H26" s="132"/>
      <c r="I26" s="132"/>
      <c r="J26" s="132"/>
      <c r="K26" s="1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36" t="s">
        <v>370</v>
      </c>
      <c r="B27" s="2"/>
      <c r="C27" s="2"/>
      <c r="D27" s="133" t="s">
        <v>371</v>
      </c>
      <c r="E27" s="132"/>
      <c r="F27" s="132"/>
      <c r="G27" s="132"/>
      <c r="H27" s="132"/>
      <c r="I27" s="132"/>
      <c r="J27" s="132"/>
      <c r="K27" s="1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37" t="s">
        <v>372</v>
      </c>
      <c r="B28" s="2"/>
      <c r="C28" s="2"/>
      <c r="D28" s="133" t="s">
        <v>373</v>
      </c>
      <c r="E28" s="132"/>
      <c r="F28" s="132"/>
      <c r="G28" s="132"/>
      <c r="H28" s="132"/>
      <c r="I28" s="132"/>
      <c r="J28" s="132"/>
      <c r="K28" s="1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37" t="s">
        <v>374</v>
      </c>
      <c r="B29" s="2"/>
      <c r="C29" s="2"/>
      <c r="D29" s="133" t="s">
        <v>375</v>
      </c>
      <c r="E29" s="132"/>
      <c r="F29" s="132"/>
      <c r="G29" s="132"/>
      <c r="H29" s="132"/>
      <c r="I29" s="132"/>
      <c r="J29" s="132"/>
      <c r="K29" s="1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37" t="s">
        <v>376</v>
      </c>
      <c r="B30" s="2"/>
      <c r="C30" s="2"/>
      <c r="D30" s="133" t="s">
        <v>377</v>
      </c>
      <c r="E30" s="132"/>
      <c r="F30" s="132"/>
      <c r="G30" s="132"/>
      <c r="H30" s="132"/>
      <c r="I30" s="132"/>
      <c r="J30" s="132"/>
      <c r="K30" s="1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37" t="s">
        <v>378</v>
      </c>
      <c r="B31" s="2"/>
      <c r="C31" s="2"/>
      <c r="D31" s="138" t="s">
        <v>379</v>
      </c>
      <c r="E31" s="132"/>
      <c r="F31" s="132"/>
      <c r="G31" s="132"/>
      <c r="H31" s="132"/>
      <c r="I31" s="132"/>
      <c r="J31" s="132"/>
      <c r="K31" s="1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37" t="s">
        <v>380</v>
      </c>
      <c r="B32" s="2"/>
      <c r="C32" s="2"/>
      <c r="D32" s="132"/>
      <c r="E32" s="132"/>
      <c r="F32" s="132"/>
      <c r="G32" s="132"/>
      <c r="H32" s="132"/>
      <c r="I32" s="132"/>
      <c r="J32" s="132"/>
      <c r="K32" s="1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37"/>
      <c r="B33" s="2"/>
      <c r="C33" s="2"/>
      <c r="D33" s="133" t="s">
        <v>381</v>
      </c>
      <c r="E33" s="132"/>
      <c r="F33" s="132"/>
      <c r="G33" s="132"/>
      <c r="H33" s="132"/>
      <c r="I33" s="132"/>
      <c r="J33" s="132"/>
      <c r="K33" s="1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37" t="s">
        <v>382</v>
      </c>
      <c r="B34" s="2"/>
      <c r="C34" s="2"/>
      <c r="D34" s="133" t="s">
        <v>383</v>
      </c>
      <c r="E34" s="132"/>
      <c r="F34" s="132"/>
      <c r="G34" s="132"/>
      <c r="H34" s="132"/>
      <c r="I34" s="132"/>
      <c r="J34" s="132"/>
      <c r="K34" s="1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37" t="s">
        <v>384</v>
      </c>
      <c r="B35" s="2"/>
      <c r="C35" s="2"/>
      <c r="D35" s="133" t="s">
        <v>385</v>
      </c>
      <c r="E35" s="132"/>
      <c r="F35" s="132"/>
      <c r="G35" s="132"/>
      <c r="H35" s="132"/>
      <c r="I35" s="132"/>
      <c r="J35" s="132"/>
      <c r="K35" s="13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37" t="s">
        <v>386</v>
      </c>
      <c r="B36" s="2"/>
      <c r="C36" s="2"/>
      <c r="D36" s="133" t="s">
        <v>387</v>
      </c>
      <c r="E36" s="132"/>
      <c r="F36" s="132"/>
      <c r="G36" s="132"/>
      <c r="H36" s="132"/>
      <c r="I36" s="132"/>
      <c r="J36" s="132"/>
      <c r="K36" s="13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37" t="s">
        <v>388</v>
      </c>
      <c r="B37" s="2"/>
      <c r="C37" s="2"/>
      <c r="D37" s="133" t="s">
        <v>389</v>
      </c>
      <c r="E37" s="132"/>
      <c r="F37" s="132"/>
      <c r="G37" s="132"/>
      <c r="H37" s="132"/>
      <c r="I37" s="132"/>
      <c r="J37" s="132"/>
      <c r="K37" s="13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37"/>
      <c r="B38" s="2"/>
      <c r="C38" s="2"/>
      <c r="D38" s="133" t="s">
        <v>390</v>
      </c>
      <c r="E38" s="134"/>
      <c r="F38" s="134"/>
      <c r="G38" s="132"/>
      <c r="H38" s="132"/>
      <c r="I38" s="132"/>
      <c r="J38" s="132"/>
      <c r="K38" s="13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37" t="s">
        <v>391</v>
      </c>
      <c r="B39" s="2"/>
      <c r="C39" s="2"/>
      <c r="D39" s="134"/>
      <c r="E39" s="134"/>
      <c r="F39" s="134"/>
      <c r="G39" s="132"/>
      <c r="H39" s="132"/>
      <c r="I39" s="132"/>
      <c r="J39" s="132"/>
      <c r="K39" s="13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37" t="s">
        <v>392</v>
      </c>
      <c r="B40" s="2"/>
      <c r="C40" s="2"/>
      <c r="D40" s="133" t="s">
        <v>393</v>
      </c>
      <c r="E40" s="132"/>
      <c r="F40" s="132"/>
      <c r="G40" s="132"/>
      <c r="H40" s="132"/>
      <c r="I40" s="132"/>
      <c r="J40" s="132"/>
      <c r="K40" s="13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37" t="s">
        <v>394</v>
      </c>
      <c r="B41" s="2"/>
      <c r="C41" s="2"/>
      <c r="D41" s="133" t="s">
        <v>395</v>
      </c>
      <c r="E41" s="132"/>
      <c r="F41" s="132"/>
      <c r="G41" s="132"/>
      <c r="H41" s="132"/>
      <c r="I41" s="132"/>
      <c r="J41" s="132"/>
      <c r="K41" s="13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37" t="s">
        <v>396</v>
      </c>
      <c r="B42" s="2"/>
      <c r="C42" s="2"/>
      <c r="D42" s="133" t="s">
        <v>397</v>
      </c>
      <c r="E42" s="132"/>
      <c r="F42" s="132"/>
      <c r="G42" s="134"/>
      <c r="H42" s="134"/>
      <c r="I42" s="134"/>
      <c r="J42" s="134"/>
      <c r="K42" s="134"/>
      <c r="L42" s="121"/>
      <c r="M42" s="121"/>
      <c r="N42" s="121"/>
      <c r="O42" s="121"/>
      <c r="P42" s="121"/>
      <c r="Q42" s="121"/>
      <c r="R42" s="121"/>
      <c r="S42" s="121"/>
      <c r="T42" s="121"/>
      <c r="U42" s="2"/>
      <c r="V42" s="2"/>
      <c r="W42" s="2"/>
      <c r="X42" s="2"/>
      <c r="Y42" s="2"/>
    </row>
    <row r="43">
      <c r="A43" s="137" t="s">
        <v>398</v>
      </c>
      <c r="B43" s="2"/>
      <c r="C43" s="2"/>
      <c r="D43" s="133" t="s">
        <v>399</v>
      </c>
      <c r="E43" s="132"/>
      <c r="F43" s="132"/>
      <c r="G43" s="134"/>
      <c r="H43" s="134"/>
      <c r="I43" s="134"/>
      <c r="J43" s="134"/>
      <c r="K43" s="134"/>
      <c r="L43" s="121"/>
      <c r="M43" s="121"/>
      <c r="N43" s="121"/>
      <c r="O43" s="121"/>
      <c r="P43" s="121"/>
      <c r="Q43" s="121"/>
      <c r="R43" s="121"/>
      <c r="S43" s="121"/>
      <c r="T43" s="121"/>
      <c r="U43" s="2"/>
      <c r="V43" s="2"/>
      <c r="W43" s="2"/>
      <c r="X43" s="2"/>
      <c r="Y43" s="2"/>
    </row>
    <row r="44">
      <c r="A44" s="137" t="s">
        <v>400</v>
      </c>
      <c r="B44" s="2"/>
      <c r="C44" s="2"/>
      <c r="D44" s="133" t="s">
        <v>401</v>
      </c>
      <c r="E44" s="132"/>
      <c r="F44" s="132"/>
      <c r="G44" s="132"/>
      <c r="H44" s="132"/>
      <c r="I44" s="132"/>
      <c r="J44" s="132"/>
      <c r="K44" s="13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37"/>
      <c r="B45" s="2"/>
      <c r="C45" s="2"/>
      <c r="D45" s="133" t="s">
        <v>402</v>
      </c>
      <c r="E45" s="132"/>
      <c r="F45" s="132"/>
      <c r="G45" s="132"/>
      <c r="H45" s="132"/>
      <c r="I45" s="132"/>
      <c r="J45" s="132"/>
      <c r="K45" s="13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37" t="s">
        <v>403</v>
      </c>
      <c r="B46" s="2"/>
      <c r="C46" s="2"/>
      <c r="D46" s="134"/>
      <c r="E46" s="132"/>
      <c r="F46" s="132"/>
      <c r="G46" s="132"/>
      <c r="H46" s="132"/>
      <c r="I46" s="132"/>
      <c r="J46" s="132"/>
      <c r="K46" s="13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37" t="s">
        <v>404</v>
      </c>
      <c r="B47" s="2"/>
      <c r="C47" s="2"/>
      <c r="D47" s="133" t="s">
        <v>405</v>
      </c>
      <c r="E47" s="132"/>
      <c r="F47" s="132"/>
      <c r="G47" s="132"/>
      <c r="H47" s="132"/>
      <c r="I47" s="132"/>
      <c r="J47" s="132"/>
      <c r="K47" s="13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37" t="s">
        <v>406</v>
      </c>
      <c r="B48" s="2"/>
      <c r="C48" s="2"/>
      <c r="D48" s="133" t="s">
        <v>407</v>
      </c>
      <c r="E48" s="132"/>
      <c r="F48" s="132"/>
      <c r="G48" s="132"/>
      <c r="H48" s="132"/>
      <c r="I48" s="132"/>
      <c r="J48" s="132"/>
      <c r="K48" s="13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37"/>
      <c r="B49" s="2"/>
      <c r="C49" s="2"/>
      <c r="D49" s="133" t="s">
        <v>408</v>
      </c>
      <c r="E49" s="132"/>
      <c r="F49" s="132"/>
      <c r="G49" s="132"/>
      <c r="H49" s="132"/>
      <c r="I49" s="132"/>
      <c r="J49" s="132"/>
      <c r="K49" s="13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37" t="s">
        <v>409</v>
      </c>
      <c r="B50" s="2"/>
      <c r="C50" s="2"/>
      <c r="D50" s="133" t="s">
        <v>410</v>
      </c>
      <c r="E50" s="132"/>
      <c r="F50" s="132"/>
      <c r="G50" s="132"/>
      <c r="H50" s="132"/>
      <c r="I50" s="132"/>
      <c r="J50" s="132"/>
      <c r="K50" s="13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37" t="s">
        <v>411</v>
      </c>
      <c r="B51" s="2"/>
      <c r="C51" s="2"/>
      <c r="D51" s="132"/>
      <c r="E51" s="132"/>
      <c r="F51" s="132"/>
      <c r="G51" s="132"/>
      <c r="H51" s="132"/>
      <c r="I51" s="132"/>
      <c r="J51" s="132"/>
      <c r="K51" s="13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37" t="s">
        <v>412</v>
      </c>
      <c r="B52" s="2"/>
      <c r="C52" s="2"/>
      <c r="D52" s="133" t="s">
        <v>413</v>
      </c>
      <c r="E52" s="132"/>
      <c r="F52" s="132"/>
      <c r="G52" s="132"/>
      <c r="H52" s="132"/>
      <c r="I52" s="132"/>
      <c r="J52" s="132"/>
      <c r="K52" s="13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37" t="s">
        <v>414</v>
      </c>
      <c r="B53" s="2"/>
      <c r="C53" s="2"/>
      <c r="D53" s="133" t="s">
        <v>415</v>
      </c>
      <c r="E53" s="132"/>
      <c r="F53" s="132"/>
      <c r="G53" s="132"/>
      <c r="H53" s="132"/>
      <c r="I53" s="132"/>
      <c r="J53" s="132"/>
      <c r="K53" s="13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37" t="s">
        <v>416</v>
      </c>
      <c r="B54" s="2"/>
      <c r="C54" s="2"/>
      <c r="D54" s="133" t="s">
        <v>417</v>
      </c>
      <c r="E54" s="132"/>
      <c r="F54" s="132"/>
      <c r="G54" s="132"/>
      <c r="H54" s="132"/>
      <c r="I54" s="132"/>
      <c r="J54" s="132"/>
      <c r="K54" s="13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37"/>
      <c r="B55" s="2"/>
      <c r="C55" s="2"/>
      <c r="D55" s="133" t="s">
        <v>418</v>
      </c>
      <c r="E55" s="132"/>
      <c r="F55" s="132"/>
      <c r="G55" s="132"/>
      <c r="H55" s="132"/>
      <c r="I55" s="132"/>
      <c r="J55" s="132"/>
      <c r="K55" s="13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37" t="s">
        <v>419</v>
      </c>
      <c r="B56" s="2"/>
      <c r="C56" s="2"/>
      <c r="D56" s="133" t="s">
        <v>420</v>
      </c>
      <c r="E56" s="132"/>
      <c r="F56" s="132"/>
      <c r="G56" s="132"/>
      <c r="H56" s="132"/>
      <c r="I56" s="132"/>
      <c r="J56" s="132"/>
      <c r="K56" s="13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37"/>
      <c r="B57" s="2"/>
      <c r="C57" s="2"/>
      <c r="D57" s="132"/>
      <c r="E57" s="132"/>
      <c r="F57" s="132"/>
      <c r="G57" s="132"/>
      <c r="H57" s="132"/>
      <c r="I57" s="132"/>
      <c r="J57" s="132"/>
      <c r="K57" s="13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37" t="s">
        <v>421</v>
      </c>
      <c r="B58" s="2"/>
      <c r="C58" s="2"/>
      <c r="D58" s="129" t="s">
        <v>422</v>
      </c>
      <c r="E58" s="132"/>
      <c r="F58" s="132"/>
      <c r="G58" s="132"/>
      <c r="H58" s="132"/>
      <c r="I58" s="132"/>
      <c r="J58" s="132"/>
      <c r="K58" s="13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37" t="s">
        <v>423</v>
      </c>
      <c r="B59" s="2"/>
      <c r="C59" s="2"/>
      <c r="D59" s="134"/>
      <c r="E59" s="132"/>
      <c r="F59" s="132"/>
      <c r="G59" s="132"/>
      <c r="H59" s="132"/>
      <c r="I59" s="132"/>
      <c r="J59" s="132"/>
      <c r="K59" s="13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37" t="s">
        <v>424</v>
      </c>
      <c r="B60" s="2"/>
      <c r="C60" s="2"/>
      <c r="D60" s="133" t="s">
        <v>425</v>
      </c>
      <c r="E60" s="132"/>
      <c r="F60" s="132"/>
      <c r="G60" s="132"/>
      <c r="H60" s="132"/>
      <c r="I60" s="132"/>
      <c r="J60" s="132"/>
      <c r="K60" s="13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37" t="s">
        <v>426</v>
      </c>
      <c r="B61" s="2"/>
      <c r="C61" s="2"/>
      <c r="D61" s="133" t="s">
        <v>427</v>
      </c>
      <c r="E61" s="132"/>
      <c r="F61" s="132"/>
      <c r="G61" s="132"/>
      <c r="H61" s="132"/>
      <c r="I61" s="132"/>
      <c r="J61" s="132"/>
      <c r="K61" s="13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37" t="s">
        <v>428</v>
      </c>
      <c r="B62" s="2"/>
      <c r="C62" s="2"/>
      <c r="D62" s="133" t="s">
        <v>429</v>
      </c>
      <c r="E62" s="132"/>
      <c r="F62" s="132"/>
      <c r="G62" s="132"/>
      <c r="H62" s="132"/>
      <c r="I62" s="132"/>
      <c r="J62" s="132"/>
      <c r="K62" s="13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37"/>
      <c r="B63" s="2"/>
      <c r="C63" s="2"/>
      <c r="D63" s="133" t="s">
        <v>430</v>
      </c>
      <c r="E63" s="132"/>
      <c r="F63" s="132"/>
      <c r="G63" s="132"/>
      <c r="H63" s="132"/>
      <c r="I63" s="132"/>
      <c r="J63" s="132"/>
      <c r="K63" s="13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37" t="s">
        <v>431</v>
      </c>
      <c r="B64" s="2"/>
      <c r="C64" s="2"/>
      <c r="D64" s="133" t="s">
        <v>432</v>
      </c>
      <c r="E64" s="132"/>
      <c r="F64" s="132"/>
      <c r="G64" s="132"/>
      <c r="H64" s="132"/>
      <c r="I64" s="132"/>
      <c r="J64" s="132"/>
      <c r="K64" s="13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37" t="s">
        <v>433</v>
      </c>
      <c r="B65" s="2"/>
      <c r="C65" s="2"/>
      <c r="D65" s="133" t="s">
        <v>434</v>
      </c>
      <c r="E65" s="132"/>
      <c r="F65" s="132"/>
      <c r="G65" s="132"/>
      <c r="H65" s="132"/>
      <c r="I65" s="132"/>
      <c r="J65" s="132"/>
      <c r="K65" s="13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37" t="s">
        <v>435</v>
      </c>
      <c r="B66" s="2"/>
      <c r="C66" s="2"/>
      <c r="D66" s="133" t="s">
        <v>436</v>
      </c>
      <c r="E66" s="132"/>
      <c r="F66" s="132"/>
      <c r="G66" s="132"/>
      <c r="H66" s="132"/>
      <c r="I66" s="132"/>
      <c r="J66" s="132"/>
      <c r="K66" s="13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37" t="s">
        <v>437</v>
      </c>
      <c r="B67" s="2"/>
      <c r="C67" s="2"/>
      <c r="D67" s="121"/>
      <c r="E67" s="121"/>
      <c r="F67" s="12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37" t="s">
        <v>438</v>
      </c>
      <c r="B68" s="2"/>
      <c r="C68" s="2"/>
      <c r="D68" s="139" t="s">
        <v>439</v>
      </c>
      <c r="E68" s="140"/>
      <c r="F68" s="14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37" t="s">
        <v>440</v>
      </c>
      <c r="B69" s="2"/>
      <c r="C69" s="2"/>
      <c r="D69" s="141"/>
      <c r="E69" s="141"/>
      <c r="F69" s="141"/>
      <c r="G69" s="142"/>
      <c r="H69" s="142"/>
      <c r="I69" s="142"/>
      <c r="J69" s="142"/>
      <c r="K69" s="142"/>
      <c r="L69" s="142"/>
      <c r="M69" s="142"/>
      <c r="N69" s="14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43" t="s">
        <v>441</v>
      </c>
      <c r="B70" s="2"/>
      <c r="C70" s="2"/>
      <c r="D70" s="144" t="s">
        <v>442</v>
      </c>
      <c r="E70" s="141"/>
      <c r="F70" s="141"/>
      <c r="G70" s="142"/>
      <c r="H70" s="142"/>
      <c r="I70" s="142"/>
      <c r="J70" s="142"/>
      <c r="K70" s="142"/>
      <c r="L70" s="142"/>
      <c r="M70" s="142"/>
      <c r="N70" s="14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144" t="s">
        <v>443</v>
      </c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45" t="s">
        <v>444</v>
      </c>
      <c r="B72" s="2"/>
      <c r="C72" s="2"/>
      <c r="D72" s="144" t="s">
        <v>445</v>
      </c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46" t="s">
        <v>446</v>
      </c>
      <c r="B73" s="2"/>
      <c r="C73" s="2"/>
      <c r="D73" s="144" t="s">
        <v>447</v>
      </c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46" t="s">
        <v>448</v>
      </c>
      <c r="B74" s="2"/>
      <c r="C74" s="2"/>
      <c r="D74" s="144" t="s">
        <v>449</v>
      </c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46" t="s">
        <v>450</v>
      </c>
      <c r="B75" s="2"/>
      <c r="C75" s="2"/>
      <c r="D75" s="144" t="s">
        <v>451</v>
      </c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46" t="s">
        <v>452</v>
      </c>
      <c r="B76" s="2"/>
      <c r="C76" s="2"/>
      <c r="D76" s="147" t="s">
        <v>453</v>
      </c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46" t="s">
        <v>454</v>
      </c>
      <c r="B77" s="2"/>
      <c r="C77" s="2"/>
      <c r="D77" s="144" t="s">
        <v>455</v>
      </c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46" t="s">
        <v>456</v>
      </c>
      <c r="B78" s="2"/>
      <c r="C78" s="2"/>
      <c r="D78" s="147" t="s">
        <v>457</v>
      </c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46"/>
      <c r="B79" s="2"/>
      <c r="C79" s="2"/>
      <c r="D79" s="141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46" t="s">
        <v>458</v>
      </c>
      <c r="B80" s="2"/>
      <c r="C80" s="2"/>
      <c r="D80" s="144" t="s">
        <v>459</v>
      </c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46" t="s">
        <v>460</v>
      </c>
      <c r="B81" s="2"/>
      <c r="C81" s="2"/>
      <c r="D81" s="144" t="s">
        <v>461</v>
      </c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46" t="s">
        <v>462</v>
      </c>
      <c r="B82" s="2"/>
      <c r="C82" s="2"/>
      <c r="D82" s="144" t="s">
        <v>463</v>
      </c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46" t="s">
        <v>464</v>
      </c>
      <c r="B83" s="2"/>
      <c r="C83" s="2"/>
      <c r="D83" s="144" t="s">
        <v>465</v>
      </c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46" t="s">
        <v>466</v>
      </c>
      <c r="B84" s="2"/>
      <c r="C84" s="2"/>
      <c r="D84" s="144" t="s">
        <v>467</v>
      </c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46"/>
      <c r="B85" s="2"/>
      <c r="C85" s="2"/>
      <c r="D85" s="144" t="s">
        <v>468</v>
      </c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46" t="s">
        <v>469</v>
      </c>
      <c r="B86" s="2"/>
      <c r="C86" s="2"/>
      <c r="D86" s="144" t="s">
        <v>470</v>
      </c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46" t="s">
        <v>471</v>
      </c>
      <c r="B87" s="2"/>
      <c r="C87" s="2"/>
      <c r="D87" s="144" t="s">
        <v>472</v>
      </c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46" t="s">
        <v>473</v>
      </c>
      <c r="B88" s="2"/>
      <c r="C88" s="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46" t="s">
        <v>474</v>
      </c>
      <c r="B89" s="2"/>
      <c r="C89" s="2"/>
      <c r="D89" s="148" t="s">
        <v>475</v>
      </c>
      <c r="E89" s="149"/>
      <c r="F89" s="149"/>
      <c r="G89" s="142"/>
      <c r="H89" s="142"/>
      <c r="I89" s="142"/>
      <c r="J89" s="142"/>
      <c r="K89" s="142"/>
      <c r="L89" s="142"/>
      <c r="M89" s="142"/>
      <c r="N89" s="14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46" t="s">
        <v>476</v>
      </c>
      <c r="B90" s="2"/>
      <c r="C90" s="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46" t="s">
        <v>477</v>
      </c>
      <c r="B91" s="2"/>
      <c r="C91" s="2"/>
      <c r="D91" s="147" t="s">
        <v>478</v>
      </c>
      <c r="E91" s="142"/>
      <c r="F91" s="142"/>
      <c r="G91" s="147" t="s">
        <v>479</v>
      </c>
      <c r="H91" s="147"/>
      <c r="I91" s="142"/>
      <c r="J91" s="147" t="s">
        <v>480</v>
      </c>
      <c r="K91" s="147"/>
      <c r="L91" s="142"/>
      <c r="M91" s="142"/>
      <c r="N91" s="14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46"/>
      <c r="B92" s="2"/>
      <c r="C92" s="2"/>
      <c r="D92" s="147" t="s">
        <v>481</v>
      </c>
      <c r="E92" s="142"/>
      <c r="F92" s="142"/>
      <c r="G92" s="147" t="s">
        <v>482</v>
      </c>
      <c r="H92" s="147"/>
      <c r="I92" s="142"/>
      <c r="J92" s="147" t="s">
        <v>483</v>
      </c>
      <c r="K92" s="147"/>
      <c r="L92" s="142"/>
      <c r="M92" s="142"/>
      <c r="N92" s="14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46" t="s">
        <v>484</v>
      </c>
      <c r="B93" s="2"/>
      <c r="C93" s="2"/>
      <c r="D93" s="147" t="s">
        <v>485</v>
      </c>
      <c r="E93" s="142"/>
      <c r="F93" s="142"/>
      <c r="G93" s="147" t="s">
        <v>486</v>
      </c>
      <c r="H93" s="147"/>
      <c r="I93" s="142"/>
      <c r="J93" s="147" t="s">
        <v>487</v>
      </c>
      <c r="K93" s="147"/>
      <c r="L93" s="142"/>
      <c r="M93" s="142"/>
      <c r="N93" s="14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46" t="s">
        <v>488</v>
      </c>
      <c r="B94" s="2"/>
      <c r="C94" s="2"/>
      <c r="D94" s="147" t="s">
        <v>489</v>
      </c>
      <c r="E94" s="142"/>
      <c r="F94" s="142"/>
      <c r="G94" s="147" t="s">
        <v>490</v>
      </c>
      <c r="H94" s="147"/>
      <c r="I94" s="142"/>
      <c r="J94" s="147" t="s">
        <v>491</v>
      </c>
      <c r="K94" s="147"/>
      <c r="L94" s="142"/>
      <c r="M94" s="142"/>
      <c r="N94" s="14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46" t="s">
        <v>492</v>
      </c>
      <c r="B95" s="2"/>
      <c r="C95" s="2"/>
      <c r="D95" s="147" t="s">
        <v>493</v>
      </c>
      <c r="E95" s="142"/>
      <c r="F95" s="142"/>
      <c r="G95" s="147" t="s">
        <v>493</v>
      </c>
      <c r="H95" s="147"/>
      <c r="I95" s="142"/>
      <c r="J95" s="147" t="s">
        <v>493</v>
      </c>
      <c r="K95" s="147"/>
      <c r="L95" s="142"/>
      <c r="M95" s="142"/>
      <c r="N95" s="14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46"/>
      <c r="B96" s="2"/>
      <c r="C96" s="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46" t="s">
        <v>494</v>
      </c>
      <c r="B97" s="2"/>
      <c r="C97" s="2"/>
      <c r="D97" s="147" t="s">
        <v>495</v>
      </c>
      <c r="E97" s="142"/>
      <c r="F97" s="142"/>
      <c r="G97" s="147" t="s">
        <v>496</v>
      </c>
      <c r="H97" s="147"/>
      <c r="I97" s="142"/>
      <c r="J97" s="147" t="s">
        <v>497</v>
      </c>
      <c r="K97" s="147"/>
      <c r="L97" s="142"/>
      <c r="M97" s="142"/>
      <c r="N97" s="14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46" t="s">
        <v>498</v>
      </c>
      <c r="B98" s="2"/>
      <c r="C98" s="2"/>
      <c r="D98" s="147" t="s">
        <v>499</v>
      </c>
      <c r="E98" s="142"/>
      <c r="F98" s="142"/>
      <c r="G98" s="147" t="s">
        <v>500</v>
      </c>
      <c r="H98" s="147"/>
      <c r="I98" s="142"/>
      <c r="J98" s="147" t="s">
        <v>501</v>
      </c>
      <c r="K98" s="147"/>
      <c r="L98" s="142"/>
      <c r="M98" s="142"/>
      <c r="N98" s="14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46" t="s">
        <v>502</v>
      </c>
      <c r="B99" s="2"/>
      <c r="C99" s="2"/>
      <c r="D99" s="147" t="s">
        <v>503</v>
      </c>
      <c r="E99" s="142"/>
      <c r="F99" s="142"/>
      <c r="G99" s="147" t="s">
        <v>504</v>
      </c>
      <c r="H99" s="147"/>
      <c r="I99" s="142"/>
      <c r="J99" s="147" t="s">
        <v>505</v>
      </c>
      <c r="K99" s="147"/>
      <c r="L99" s="142"/>
      <c r="M99" s="142"/>
      <c r="N99" s="14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46" t="s">
        <v>506</v>
      </c>
      <c r="B100" s="2"/>
      <c r="C100" s="2"/>
      <c r="D100" s="147" t="s">
        <v>507</v>
      </c>
      <c r="E100" s="142"/>
      <c r="F100" s="142"/>
      <c r="G100" s="147" t="s">
        <v>508</v>
      </c>
      <c r="H100" s="147"/>
      <c r="I100" s="142"/>
      <c r="J100" s="147" t="s">
        <v>491</v>
      </c>
      <c r="K100" s="147"/>
      <c r="L100" s="142"/>
      <c r="M100" s="142"/>
      <c r="N100" s="14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46"/>
      <c r="B101" s="2"/>
      <c r="C101" s="2"/>
      <c r="D101" s="147" t="s">
        <v>509</v>
      </c>
      <c r="E101" s="142"/>
      <c r="F101" s="142"/>
      <c r="G101" s="147" t="s">
        <v>493</v>
      </c>
      <c r="H101" s="147"/>
      <c r="I101" s="142"/>
      <c r="J101" s="147" t="s">
        <v>510</v>
      </c>
      <c r="K101" s="147"/>
      <c r="L101" s="142"/>
      <c r="M101" s="142"/>
      <c r="N101" s="14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46" t="s">
        <v>511</v>
      </c>
      <c r="B102" s="2"/>
      <c r="C102" s="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46" t="s">
        <v>512</v>
      </c>
      <c r="B103" s="2"/>
      <c r="C103" s="2"/>
      <c r="D103" s="147" t="s">
        <v>513</v>
      </c>
      <c r="E103" s="142"/>
      <c r="F103" s="142"/>
      <c r="G103" s="147" t="s">
        <v>514</v>
      </c>
      <c r="H103" s="147"/>
      <c r="I103" s="142"/>
      <c r="J103" s="147" t="s">
        <v>515</v>
      </c>
      <c r="K103" s="147"/>
      <c r="L103" s="142"/>
      <c r="M103" s="142"/>
      <c r="N103" s="14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46" t="s">
        <v>516</v>
      </c>
      <c r="B104" s="2"/>
      <c r="C104" s="2"/>
      <c r="D104" s="147" t="s">
        <v>517</v>
      </c>
      <c r="E104" s="142"/>
      <c r="F104" s="142"/>
      <c r="G104" s="147" t="s">
        <v>518</v>
      </c>
      <c r="H104" s="147"/>
      <c r="I104" s="142"/>
      <c r="J104" s="147" t="s">
        <v>519</v>
      </c>
      <c r="K104" s="147"/>
      <c r="L104" s="142"/>
      <c r="M104" s="142"/>
      <c r="N104" s="14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46" t="s">
        <v>520</v>
      </c>
      <c r="B105" s="2"/>
      <c r="C105" s="2"/>
      <c r="D105" s="147" t="s">
        <v>521</v>
      </c>
      <c r="E105" s="142"/>
      <c r="F105" s="142"/>
      <c r="G105" s="147" t="s">
        <v>522</v>
      </c>
      <c r="H105" s="147"/>
      <c r="I105" s="142"/>
      <c r="J105" s="147" t="s">
        <v>523</v>
      </c>
      <c r="K105" s="147"/>
      <c r="L105" s="142"/>
      <c r="M105" s="142"/>
      <c r="N105" s="14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46"/>
      <c r="B106" s="2"/>
      <c r="C106" s="2"/>
      <c r="D106" s="147" t="s">
        <v>524</v>
      </c>
      <c r="E106" s="142"/>
      <c r="F106" s="142"/>
      <c r="G106" s="147" t="s">
        <v>525</v>
      </c>
      <c r="H106" s="147"/>
      <c r="I106" s="142"/>
      <c r="J106" s="147" t="s">
        <v>491</v>
      </c>
      <c r="K106" s="147"/>
      <c r="L106" s="142"/>
      <c r="M106" s="142"/>
      <c r="N106" s="14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46" t="s">
        <v>526</v>
      </c>
      <c r="B107" s="2"/>
      <c r="C107" s="2"/>
      <c r="D107" s="147" t="s">
        <v>527</v>
      </c>
      <c r="E107" s="142"/>
      <c r="F107" s="142"/>
      <c r="G107" s="147" t="s">
        <v>528</v>
      </c>
      <c r="H107" s="147"/>
      <c r="I107" s="142"/>
      <c r="J107" s="147" t="s">
        <v>493</v>
      </c>
      <c r="K107" s="147"/>
      <c r="L107" s="142"/>
      <c r="M107" s="142"/>
      <c r="N107" s="14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46" t="s">
        <v>529</v>
      </c>
      <c r="B108" s="2"/>
      <c r="C108" s="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46" t="s">
        <v>530</v>
      </c>
      <c r="B109" s="2"/>
      <c r="C109" s="2"/>
      <c r="D109" s="147" t="s">
        <v>531</v>
      </c>
      <c r="E109" s="142"/>
      <c r="F109" s="142"/>
      <c r="G109" s="147" t="s">
        <v>532</v>
      </c>
      <c r="H109" s="147"/>
      <c r="I109" s="142"/>
      <c r="J109" s="147" t="s">
        <v>533</v>
      </c>
      <c r="K109" s="147"/>
      <c r="L109" s="142"/>
      <c r="M109" s="142"/>
      <c r="N109" s="14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46"/>
      <c r="B110" s="2"/>
      <c r="C110" s="2"/>
      <c r="D110" s="147" t="s">
        <v>534</v>
      </c>
      <c r="E110" s="142"/>
      <c r="F110" s="142"/>
      <c r="G110" s="147" t="s">
        <v>535</v>
      </c>
      <c r="H110" s="147"/>
      <c r="I110" s="142"/>
      <c r="J110" s="147" t="s">
        <v>536</v>
      </c>
      <c r="K110" s="147"/>
      <c r="L110" s="142"/>
      <c r="M110" s="142"/>
      <c r="N110" s="14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46" t="s">
        <v>537</v>
      </c>
      <c r="B111" s="2"/>
      <c r="C111" s="2"/>
      <c r="D111" s="147" t="s">
        <v>538</v>
      </c>
      <c r="E111" s="142"/>
      <c r="F111" s="142"/>
      <c r="G111" s="147" t="s">
        <v>539</v>
      </c>
      <c r="H111" s="147"/>
      <c r="I111" s="142"/>
      <c r="J111" s="147" t="s">
        <v>540</v>
      </c>
      <c r="K111" s="147"/>
      <c r="L111" s="142"/>
      <c r="M111" s="142"/>
      <c r="N111" s="14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46" t="s">
        <v>541</v>
      </c>
      <c r="B112" s="2"/>
      <c r="C112" s="2"/>
      <c r="D112" s="147" t="s">
        <v>542</v>
      </c>
      <c r="E112" s="142"/>
      <c r="F112" s="142"/>
      <c r="G112" s="147" t="s">
        <v>543</v>
      </c>
      <c r="H112" s="147"/>
      <c r="I112" s="142"/>
      <c r="J112" s="147" t="s">
        <v>491</v>
      </c>
      <c r="K112" s="147"/>
      <c r="L112" s="142"/>
      <c r="M112" s="142"/>
      <c r="N112" s="14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46" t="s">
        <v>544</v>
      </c>
      <c r="B113" s="2"/>
      <c r="C113" s="2"/>
      <c r="D113" s="147" t="s">
        <v>493</v>
      </c>
      <c r="E113" s="142"/>
      <c r="F113" s="142"/>
      <c r="G113" s="147" t="s">
        <v>493</v>
      </c>
      <c r="H113" s="147"/>
      <c r="I113" s="142"/>
      <c r="J113" s="147" t="s">
        <v>509</v>
      </c>
      <c r="K113" s="147"/>
      <c r="L113" s="142"/>
      <c r="M113" s="142"/>
      <c r="N113" s="14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46" t="s">
        <v>545</v>
      </c>
      <c r="B114" s="2"/>
      <c r="C114" s="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50" t="s">
        <v>546</v>
      </c>
      <c r="B115" s="2"/>
      <c r="C115" s="2"/>
      <c r="D115" s="147" t="s">
        <v>547</v>
      </c>
      <c r="E115" s="142"/>
      <c r="F115" s="142"/>
      <c r="G115" s="147" t="s">
        <v>548</v>
      </c>
      <c r="H115" s="147"/>
      <c r="I115" s="142"/>
      <c r="J115" s="147" t="s">
        <v>549</v>
      </c>
      <c r="K115" s="147"/>
      <c r="L115" s="142"/>
      <c r="M115" s="142"/>
      <c r="N115" s="14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147" t="s">
        <v>550</v>
      </c>
      <c r="E116" s="142"/>
      <c r="F116" s="142"/>
      <c r="G116" s="147" t="s">
        <v>551</v>
      </c>
      <c r="H116" s="147"/>
      <c r="I116" s="142"/>
      <c r="J116" s="147" t="s">
        <v>552</v>
      </c>
      <c r="K116" s="147"/>
      <c r="L116" s="142"/>
      <c r="M116" s="142"/>
      <c r="N116" s="14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51" t="s">
        <v>553</v>
      </c>
      <c r="B117" s="2"/>
      <c r="C117" s="2"/>
      <c r="D117" s="147" t="s">
        <v>554</v>
      </c>
      <c r="E117" s="142"/>
      <c r="F117" s="142"/>
      <c r="G117" s="147" t="s">
        <v>555</v>
      </c>
      <c r="H117" s="147"/>
      <c r="I117" s="142"/>
      <c r="J117" s="147" t="s">
        <v>556</v>
      </c>
      <c r="K117" s="147"/>
      <c r="L117" s="142"/>
      <c r="M117" s="142"/>
      <c r="N117" s="14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147" t="s">
        <v>557</v>
      </c>
      <c r="E118" s="142"/>
      <c r="F118" s="142"/>
      <c r="G118" s="147" t="s">
        <v>558</v>
      </c>
      <c r="H118" s="147"/>
      <c r="I118" s="142"/>
      <c r="J118" s="147" t="s">
        <v>491</v>
      </c>
      <c r="K118" s="147"/>
      <c r="L118" s="142"/>
      <c r="M118" s="142"/>
      <c r="N118" s="14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147" t="s">
        <v>559</v>
      </c>
      <c r="E119" s="142"/>
      <c r="F119" s="142"/>
      <c r="G119" s="147" t="s">
        <v>509</v>
      </c>
      <c r="H119" s="147"/>
      <c r="I119" s="142"/>
      <c r="J119" s="147" t="s">
        <v>509</v>
      </c>
      <c r="K119" s="147"/>
      <c r="L119" s="142"/>
      <c r="M119" s="142"/>
      <c r="N119" s="14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147" t="s">
        <v>560</v>
      </c>
      <c r="E121" s="142"/>
      <c r="F121" s="142"/>
      <c r="G121" s="147" t="s">
        <v>561</v>
      </c>
      <c r="H121" s="147"/>
      <c r="I121" s="142"/>
      <c r="J121" s="147" t="s">
        <v>562</v>
      </c>
      <c r="K121" s="147"/>
      <c r="L121" s="142"/>
      <c r="M121" s="142"/>
      <c r="N121" s="14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147" t="s">
        <v>563</v>
      </c>
      <c r="E122" s="142"/>
      <c r="F122" s="142"/>
      <c r="G122" s="147" t="s">
        <v>564</v>
      </c>
      <c r="H122" s="147"/>
      <c r="I122" s="142"/>
      <c r="J122" s="147" t="s">
        <v>565</v>
      </c>
      <c r="K122" s="147"/>
      <c r="L122" s="142"/>
      <c r="M122" s="142"/>
      <c r="N122" s="14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147" t="s">
        <v>566</v>
      </c>
      <c r="E123" s="142"/>
      <c r="F123" s="142"/>
      <c r="G123" s="147" t="s">
        <v>567</v>
      </c>
      <c r="H123" s="147"/>
      <c r="I123" s="142"/>
      <c r="J123" s="147" t="s">
        <v>568</v>
      </c>
      <c r="K123" s="147"/>
      <c r="L123" s="142"/>
      <c r="M123" s="142"/>
      <c r="N123" s="14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147" t="s">
        <v>569</v>
      </c>
      <c r="E124" s="142"/>
      <c r="F124" s="142"/>
      <c r="G124" s="147" t="s">
        <v>570</v>
      </c>
      <c r="H124" s="147"/>
      <c r="I124" s="142"/>
      <c r="J124" s="147" t="s">
        <v>571</v>
      </c>
      <c r="K124" s="147"/>
      <c r="L124" s="142"/>
      <c r="M124" s="142"/>
      <c r="N124" s="14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147" t="s">
        <v>527</v>
      </c>
      <c r="E125" s="142"/>
      <c r="F125" s="142"/>
      <c r="G125" s="147" t="s">
        <v>510</v>
      </c>
      <c r="H125" s="147"/>
      <c r="I125" s="142"/>
      <c r="J125" s="147" t="s">
        <v>527</v>
      </c>
      <c r="K125" s="147"/>
      <c r="L125" s="142"/>
      <c r="M125" s="142"/>
      <c r="N125" s="14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147" t="s">
        <v>572</v>
      </c>
      <c r="E127" s="142"/>
      <c r="F127" s="142"/>
      <c r="G127" s="147" t="s">
        <v>573</v>
      </c>
      <c r="H127" s="147"/>
      <c r="I127" s="142"/>
      <c r="J127" s="147" t="s">
        <v>574</v>
      </c>
      <c r="K127" s="147"/>
      <c r="L127" s="142"/>
      <c r="M127" s="142"/>
      <c r="N127" s="14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147" t="s">
        <v>575</v>
      </c>
      <c r="E128" s="142"/>
      <c r="F128" s="142"/>
      <c r="G128" s="147" t="s">
        <v>481</v>
      </c>
      <c r="H128" s="147"/>
      <c r="I128" s="142"/>
      <c r="J128" s="147" t="s">
        <v>576</v>
      </c>
      <c r="K128" s="147"/>
      <c r="L128" s="142"/>
      <c r="M128" s="142"/>
      <c r="N128" s="14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147" t="s">
        <v>538</v>
      </c>
      <c r="E129" s="142"/>
      <c r="F129" s="142"/>
      <c r="G129" s="147" t="s">
        <v>555</v>
      </c>
      <c r="H129" s="147"/>
      <c r="I129" s="142"/>
      <c r="J129" s="147" t="s">
        <v>577</v>
      </c>
      <c r="K129" s="147"/>
      <c r="L129" s="142"/>
      <c r="M129" s="142"/>
      <c r="N129" s="14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147" t="s">
        <v>578</v>
      </c>
      <c r="E130" s="142"/>
      <c r="F130" s="142"/>
      <c r="G130" s="147" t="s">
        <v>579</v>
      </c>
      <c r="H130" s="147"/>
      <c r="I130" s="142"/>
      <c r="J130" s="147" t="s">
        <v>580</v>
      </c>
      <c r="K130" s="147"/>
      <c r="L130" s="142"/>
      <c r="M130" s="142"/>
      <c r="N130" s="14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147" t="s">
        <v>527</v>
      </c>
      <c r="E131" s="142"/>
      <c r="F131" s="142"/>
      <c r="G131" s="147" t="s">
        <v>509</v>
      </c>
      <c r="H131" s="147"/>
      <c r="I131" s="142"/>
      <c r="J131" s="147" t="s">
        <v>581</v>
      </c>
      <c r="K131" s="147"/>
      <c r="L131" s="142"/>
      <c r="M131" s="142"/>
      <c r="N131" s="14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147" t="s">
        <v>582</v>
      </c>
      <c r="E133" s="142"/>
      <c r="F133" s="142"/>
      <c r="G133" s="147" t="s">
        <v>583</v>
      </c>
      <c r="H133" s="147"/>
      <c r="I133" s="142"/>
      <c r="J133" s="147" t="s">
        <v>584</v>
      </c>
      <c r="K133" s="147"/>
      <c r="L133" s="142"/>
      <c r="M133" s="142"/>
      <c r="N133" s="14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147" t="s">
        <v>585</v>
      </c>
      <c r="E134" s="142"/>
      <c r="F134" s="142"/>
      <c r="G134" s="147" t="s">
        <v>586</v>
      </c>
      <c r="H134" s="147"/>
      <c r="I134" s="142"/>
      <c r="J134" s="147" t="s">
        <v>587</v>
      </c>
      <c r="K134" s="147"/>
      <c r="L134" s="142"/>
      <c r="M134" s="142"/>
      <c r="N134" s="14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147" t="s">
        <v>588</v>
      </c>
      <c r="E135" s="142"/>
      <c r="F135" s="142"/>
      <c r="G135" s="147" t="s">
        <v>589</v>
      </c>
      <c r="H135" s="147"/>
      <c r="I135" s="142"/>
      <c r="J135" s="147" t="s">
        <v>590</v>
      </c>
      <c r="K135" s="147"/>
      <c r="L135" s="142"/>
      <c r="M135" s="142"/>
      <c r="N135" s="14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147" t="s">
        <v>591</v>
      </c>
      <c r="E136" s="142"/>
      <c r="F136" s="142"/>
      <c r="G136" s="147" t="s">
        <v>592</v>
      </c>
      <c r="H136" s="147"/>
      <c r="I136" s="142"/>
      <c r="J136" s="147" t="s">
        <v>593</v>
      </c>
      <c r="K136" s="147"/>
      <c r="L136" s="142"/>
      <c r="M136" s="142"/>
      <c r="N136" s="14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147" t="s">
        <v>528</v>
      </c>
      <c r="E137" s="142"/>
      <c r="F137" s="142"/>
      <c r="G137" s="147" t="s">
        <v>594</v>
      </c>
      <c r="H137" s="147"/>
      <c r="I137" s="142"/>
      <c r="J137" s="147" t="s">
        <v>595</v>
      </c>
      <c r="K137" s="147"/>
      <c r="L137" s="142"/>
      <c r="M137" s="142"/>
      <c r="N137" s="14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147" t="s">
        <v>596</v>
      </c>
      <c r="E139" s="142"/>
      <c r="F139" s="142"/>
      <c r="G139" s="147" t="s">
        <v>597</v>
      </c>
      <c r="H139" s="147"/>
      <c r="I139" s="142"/>
      <c r="J139" s="147" t="s">
        <v>598</v>
      </c>
      <c r="K139" s="147"/>
      <c r="L139" s="142"/>
      <c r="M139" s="142"/>
      <c r="N139" s="14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147" t="s">
        <v>599</v>
      </c>
      <c r="E140" s="142"/>
      <c r="F140" s="142"/>
      <c r="G140" s="147" t="s">
        <v>600</v>
      </c>
      <c r="H140" s="147"/>
      <c r="I140" s="142"/>
      <c r="J140" s="147" t="s">
        <v>601</v>
      </c>
      <c r="K140" s="147"/>
      <c r="L140" s="142"/>
      <c r="M140" s="142"/>
      <c r="N140" s="14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147" t="s">
        <v>602</v>
      </c>
      <c r="E141" s="142"/>
      <c r="F141" s="142"/>
      <c r="G141" s="147" t="s">
        <v>603</v>
      </c>
      <c r="H141" s="147"/>
      <c r="I141" s="142"/>
      <c r="J141" s="147" t="s">
        <v>590</v>
      </c>
      <c r="K141" s="147"/>
      <c r="L141" s="142"/>
      <c r="M141" s="142"/>
      <c r="N141" s="14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147" t="s">
        <v>604</v>
      </c>
      <c r="E142" s="142"/>
      <c r="F142" s="142"/>
      <c r="G142" s="147" t="s">
        <v>605</v>
      </c>
      <c r="H142" s="147"/>
      <c r="I142" s="142"/>
      <c r="J142" s="147" t="s">
        <v>606</v>
      </c>
      <c r="K142" s="147"/>
      <c r="L142" s="142"/>
      <c r="M142" s="142"/>
      <c r="N142" s="14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147" t="s">
        <v>607</v>
      </c>
      <c r="E143" s="142"/>
      <c r="F143" s="142"/>
      <c r="G143" s="147" t="s">
        <v>510</v>
      </c>
      <c r="H143" s="147"/>
      <c r="I143" s="142"/>
      <c r="J143" s="147" t="s">
        <v>607</v>
      </c>
      <c r="K143" s="147"/>
      <c r="L143" s="142"/>
      <c r="M143" s="142"/>
      <c r="N143" s="14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8.13"/>
    <col customWidth="1" min="3" max="3" width="25.75"/>
    <col customWidth="1" min="4" max="4" width="36.25"/>
    <col customWidth="1" min="5" max="5" width="24.88"/>
  </cols>
  <sheetData>
    <row r="1">
      <c r="A1" s="152">
        <f>TODAY()</f>
        <v>45774</v>
      </c>
      <c r="B1" s="153" t="s">
        <v>608</v>
      </c>
      <c r="C1" s="154" t="str">
        <f>"avg. "&amp; AVERAGE(C3:C365) &amp; " cal / Ref ↓"</f>
        <v>avg. 329 cal / Ref ↓</v>
      </c>
      <c r="D1" s="155" t="s">
        <v>609</v>
      </c>
      <c r="E1" s="156" t="s">
        <v>610</v>
      </c>
      <c r="F1" s="157"/>
      <c r="G1" s="154"/>
      <c r="H1" s="154"/>
      <c r="I1" s="154"/>
      <c r="J1" s="154"/>
      <c r="K1" s="154"/>
      <c r="L1" s="154"/>
      <c r="N1" s="157"/>
      <c r="O1" s="154"/>
      <c r="P1" s="154"/>
      <c r="Q1" s="154"/>
      <c r="R1" s="154"/>
      <c r="T1" s="157"/>
      <c r="U1" s="154"/>
      <c r="V1" s="154"/>
      <c r="W1" s="154"/>
      <c r="Y1" s="2"/>
      <c r="Z1" s="154"/>
      <c r="AA1" s="154"/>
    </row>
    <row r="2">
      <c r="A2" s="153" t="s">
        <v>611</v>
      </c>
      <c r="B2" s="154" t="s">
        <v>612</v>
      </c>
      <c r="C2" s="158">
        <f t="shared" ref="C2:C3" si="1">INDIRECT("'"&amp;B2&amp;"'!"&amp;"$H$1")</f>
        <v>331.6</v>
      </c>
      <c r="D2" s="159" t="str">
        <f>"p: "&amp;INDIRECT("'"&amp;B2&amp;"'!"&amp;"$I$1") &amp;"; fat: "&amp;INDIRECT("'"&amp;B2&amp;"'!"&amp;"$J$1") &amp;"; c: "&amp;INDIRECT("'"&amp;B2&amp;"'!"&amp;"$K$1") &amp;"; fib: "&amp;INDIRECT("'"&amp;B2&amp;"'!"&amp;"$L$1")</f>
        <v>p: 19,915; fat: 0,51; c: 63,59; fib: 12,82</v>
      </c>
      <c r="E2" s="160" t="str">
        <f>IFERROR(__xludf.DUMMYFUNCTION("TRANSPOSE(FILTER(INDIRECT(""'""&amp;B2&amp;""'!A2:A500""), (INDIRECT(""'""&amp;B2&amp;""'!G2:G500"") &gt; 0)))"),"Food Name")</f>
        <v>Food Name</v>
      </c>
      <c r="F2" s="161" t="str">
        <f>IFERROR(__xludf.DUMMYFUNCTION("""COMPUTED_VALUE"""),"Akuki")</f>
        <v>Akuki</v>
      </c>
      <c r="G2" s="162" t="str">
        <f>IFERROR(__xludf.DUMMYFUNCTION("""COMPUTED_VALUE"""),"Apple")</f>
        <v>Apple</v>
      </c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</row>
    <row r="3">
      <c r="A3" s="154" t="str">
        <f t="shared" ref="A3:A367" si="2">TEXT(B3,"dddd")</f>
        <v>среда</v>
      </c>
      <c r="B3" s="154" t="str">
        <f>TEXT(DATE(2025,1,1),"dd.mm")</f>
        <v>01.01</v>
      </c>
      <c r="C3" s="158">
        <f t="shared" si="1"/>
        <v>329</v>
      </c>
      <c r="D3" s="163" t="s">
        <v>613</v>
      </c>
      <c r="E3" s="164" t="s">
        <v>614</v>
      </c>
      <c r="F3" s="154"/>
      <c r="G3" s="165"/>
      <c r="H3" s="154"/>
      <c r="I3" s="154"/>
      <c r="J3" s="154"/>
      <c r="K3" s="154"/>
      <c r="L3" s="154"/>
      <c r="M3" s="154"/>
      <c r="N3" s="157" t="s">
        <v>615</v>
      </c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</row>
    <row r="4">
      <c r="A4" s="154" t="str">
        <f t="shared" si="2"/>
        <v>четверг</v>
      </c>
      <c r="B4" s="154" t="str">
        <f t="shared" ref="B4:B367" si="3">TEXT(B3+1,"dd.mm")</f>
        <v>02.01</v>
      </c>
      <c r="C4" s="158"/>
      <c r="D4" s="154"/>
      <c r="E4" s="154"/>
      <c r="F4" s="154"/>
      <c r="G4" s="165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</row>
    <row r="5">
      <c r="A5" s="154" t="str">
        <f t="shared" si="2"/>
        <v>пятница</v>
      </c>
      <c r="B5" s="154" t="str">
        <f t="shared" si="3"/>
        <v>03.01</v>
      </c>
      <c r="C5" s="158"/>
      <c r="D5" s="161"/>
      <c r="E5" s="161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>
      <c r="A6" s="154" t="str">
        <f t="shared" si="2"/>
        <v>суббота</v>
      </c>
      <c r="B6" s="154" t="str">
        <f t="shared" si="3"/>
        <v>04.01</v>
      </c>
      <c r="C6" s="166"/>
      <c r="D6" s="161"/>
      <c r="E6" s="161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</row>
    <row r="7">
      <c r="A7" s="154" t="str">
        <f t="shared" si="2"/>
        <v>воскресенье</v>
      </c>
      <c r="B7" s="154" t="str">
        <f t="shared" si="3"/>
        <v>05.01</v>
      </c>
      <c r="C7" s="166"/>
      <c r="D7" s="161"/>
      <c r="E7" s="161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</row>
    <row r="8">
      <c r="A8" s="154" t="str">
        <f t="shared" si="2"/>
        <v>понедельник</v>
      </c>
      <c r="B8" s="154" t="str">
        <f t="shared" si="3"/>
        <v>06.01</v>
      </c>
      <c r="C8" s="166"/>
      <c r="D8" s="161"/>
      <c r="E8" s="161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</row>
    <row r="9">
      <c r="A9" s="154" t="str">
        <f t="shared" si="2"/>
        <v>вторник</v>
      </c>
      <c r="B9" s="154" t="str">
        <f t="shared" si="3"/>
        <v>07.01</v>
      </c>
      <c r="C9" s="166"/>
      <c r="D9" s="161"/>
      <c r="E9" s="161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</row>
    <row r="10">
      <c r="A10" s="154" t="str">
        <f t="shared" si="2"/>
        <v>среда</v>
      </c>
      <c r="B10" s="154" t="str">
        <f t="shared" si="3"/>
        <v>08.01</v>
      </c>
      <c r="C10" s="166"/>
      <c r="D10" s="161"/>
      <c r="E10" s="161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</row>
    <row r="11">
      <c r="A11" s="154" t="str">
        <f t="shared" si="2"/>
        <v>четверг</v>
      </c>
      <c r="B11" s="154" t="str">
        <f t="shared" si="3"/>
        <v>09.01</v>
      </c>
      <c r="C11" s="166"/>
      <c r="D11" s="161"/>
      <c r="E11" s="161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</row>
    <row r="12">
      <c r="A12" s="154" t="str">
        <f t="shared" si="2"/>
        <v>пятница</v>
      </c>
      <c r="B12" s="154" t="str">
        <f t="shared" si="3"/>
        <v>10.01</v>
      </c>
      <c r="C12" s="166"/>
      <c r="D12" s="161"/>
      <c r="E12" s="161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</row>
    <row r="13">
      <c r="A13" s="154" t="str">
        <f t="shared" si="2"/>
        <v>суббота</v>
      </c>
      <c r="B13" s="154" t="str">
        <f t="shared" si="3"/>
        <v>11.01</v>
      </c>
      <c r="C13" s="166"/>
      <c r="D13" s="161"/>
      <c r="E13" s="161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</row>
    <row r="14">
      <c r="A14" s="154" t="str">
        <f t="shared" si="2"/>
        <v>воскресенье</v>
      </c>
      <c r="B14" s="154" t="str">
        <f t="shared" si="3"/>
        <v>12.01</v>
      </c>
      <c r="C14" s="166"/>
      <c r="D14" s="161"/>
      <c r="E14" s="161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</row>
    <row r="15">
      <c r="A15" s="154" t="str">
        <f t="shared" si="2"/>
        <v>понедельник</v>
      </c>
      <c r="B15" s="154" t="str">
        <f t="shared" si="3"/>
        <v>13.01</v>
      </c>
      <c r="C15" s="166"/>
      <c r="D15" s="161"/>
      <c r="E15" s="161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</row>
    <row r="16">
      <c r="A16" s="154" t="str">
        <f t="shared" si="2"/>
        <v>вторник</v>
      </c>
      <c r="B16" s="154" t="str">
        <f t="shared" si="3"/>
        <v>14.01</v>
      </c>
      <c r="C16" s="166"/>
      <c r="D16" s="161"/>
      <c r="E16" s="161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</row>
    <row r="17">
      <c r="A17" s="154" t="str">
        <f t="shared" si="2"/>
        <v>среда</v>
      </c>
      <c r="B17" s="154" t="str">
        <f t="shared" si="3"/>
        <v>15.01</v>
      </c>
      <c r="C17" s="166"/>
      <c r="D17" s="161"/>
      <c r="E17" s="161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</row>
    <row r="18">
      <c r="A18" s="154" t="str">
        <f t="shared" si="2"/>
        <v>четверг</v>
      </c>
      <c r="B18" s="154" t="str">
        <f t="shared" si="3"/>
        <v>16.01</v>
      </c>
      <c r="C18" s="166"/>
      <c r="D18" s="161"/>
      <c r="E18" s="161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</row>
    <row r="19">
      <c r="A19" s="154" t="str">
        <f t="shared" si="2"/>
        <v>пятница</v>
      </c>
      <c r="B19" s="154" t="str">
        <f t="shared" si="3"/>
        <v>17.01</v>
      </c>
      <c r="C19" s="166"/>
      <c r="D19" s="161"/>
      <c r="E19" s="161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</row>
    <row r="20">
      <c r="A20" s="154" t="str">
        <f t="shared" si="2"/>
        <v>суббота</v>
      </c>
      <c r="B20" s="154" t="str">
        <f t="shared" si="3"/>
        <v>18.01</v>
      </c>
      <c r="C20" s="166"/>
      <c r="D20" s="161"/>
      <c r="E20" s="161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</row>
    <row r="21">
      <c r="A21" s="154" t="str">
        <f t="shared" si="2"/>
        <v>воскресенье</v>
      </c>
      <c r="B21" s="154" t="str">
        <f t="shared" si="3"/>
        <v>19.01</v>
      </c>
      <c r="C21" s="166"/>
      <c r="D21" s="161"/>
      <c r="E21" s="161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</row>
    <row r="22">
      <c r="A22" s="154" t="str">
        <f t="shared" si="2"/>
        <v>понедельник</v>
      </c>
      <c r="B22" s="154" t="str">
        <f t="shared" si="3"/>
        <v>20.01</v>
      </c>
      <c r="C22" s="166"/>
      <c r="D22" s="161"/>
      <c r="E22" s="161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</row>
    <row r="23">
      <c r="A23" s="154" t="str">
        <f t="shared" si="2"/>
        <v>вторник</v>
      </c>
      <c r="B23" s="154" t="str">
        <f t="shared" si="3"/>
        <v>21.01</v>
      </c>
      <c r="C23" s="166"/>
      <c r="D23" s="161"/>
      <c r="E23" s="161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</row>
    <row r="24">
      <c r="A24" s="154" t="str">
        <f t="shared" si="2"/>
        <v>среда</v>
      </c>
      <c r="B24" s="154" t="str">
        <f t="shared" si="3"/>
        <v>22.01</v>
      </c>
      <c r="C24" s="166"/>
      <c r="D24" s="161"/>
      <c r="E24" s="161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</row>
    <row r="25">
      <c r="A25" s="154" t="str">
        <f t="shared" si="2"/>
        <v>четверг</v>
      </c>
      <c r="B25" s="154" t="str">
        <f t="shared" si="3"/>
        <v>23.01</v>
      </c>
      <c r="C25" s="166"/>
      <c r="D25" s="161"/>
      <c r="E25" s="161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</row>
    <row r="26">
      <c r="A26" s="154" t="str">
        <f t="shared" si="2"/>
        <v>пятница</v>
      </c>
      <c r="B26" s="154" t="str">
        <f t="shared" si="3"/>
        <v>24.01</v>
      </c>
      <c r="C26" s="166"/>
      <c r="D26" s="161"/>
      <c r="E26" s="161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</row>
    <row r="27">
      <c r="A27" s="154" t="str">
        <f t="shared" si="2"/>
        <v>суббота</v>
      </c>
      <c r="B27" s="154" t="str">
        <f t="shared" si="3"/>
        <v>25.01</v>
      </c>
      <c r="C27" s="166"/>
      <c r="D27" s="161"/>
      <c r="E27" s="161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</row>
    <row r="28">
      <c r="A28" s="154" t="str">
        <f t="shared" si="2"/>
        <v>воскресенье</v>
      </c>
      <c r="B28" s="154" t="str">
        <f t="shared" si="3"/>
        <v>26.01</v>
      </c>
      <c r="C28" s="166"/>
      <c r="D28" s="161"/>
      <c r="E28" s="161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</row>
    <row r="29">
      <c r="A29" s="154" t="str">
        <f t="shared" si="2"/>
        <v>понедельник</v>
      </c>
      <c r="B29" s="154" t="str">
        <f t="shared" si="3"/>
        <v>27.01</v>
      </c>
      <c r="C29" s="166"/>
      <c r="D29" s="161"/>
      <c r="E29" s="161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</row>
    <row r="30">
      <c r="A30" s="154" t="str">
        <f t="shared" si="2"/>
        <v>вторник</v>
      </c>
      <c r="B30" s="154" t="str">
        <f t="shared" si="3"/>
        <v>28.01</v>
      </c>
      <c r="C30" s="166"/>
      <c r="D30" s="161"/>
      <c r="E30" s="161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</row>
    <row r="31">
      <c r="A31" s="154" t="str">
        <f t="shared" si="2"/>
        <v>среда</v>
      </c>
      <c r="B31" s="154" t="str">
        <f t="shared" si="3"/>
        <v>29.01</v>
      </c>
      <c r="C31" s="166"/>
      <c r="D31" s="161"/>
      <c r="E31" s="161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</row>
    <row r="32">
      <c r="A32" s="154" t="str">
        <f t="shared" si="2"/>
        <v>четверг</v>
      </c>
      <c r="B32" s="154" t="str">
        <f t="shared" si="3"/>
        <v>30.01</v>
      </c>
      <c r="C32" s="166"/>
      <c r="D32" s="161"/>
      <c r="E32" s="161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</row>
    <row r="33">
      <c r="A33" s="154" t="str">
        <f t="shared" si="2"/>
        <v>пятница</v>
      </c>
      <c r="B33" s="154" t="str">
        <f t="shared" si="3"/>
        <v>31.01</v>
      </c>
      <c r="C33" s="166"/>
      <c r="D33" s="161"/>
      <c r="E33" s="161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</row>
    <row r="34">
      <c r="A34" s="154" t="str">
        <f t="shared" si="2"/>
        <v>суббота</v>
      </c>
      <c r="B34" s="154" t="str">
        <f t="shared" si="3"/>
        <v>01.02</v>
      </c>
      <c r="C34" s="166"/>
      <c r="D34" s="161"/>
      <c r="E34" s="161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</row>
    <row r="35">
      <c r="A35" s="154" t="str">
        <f t="shared" si="2"/>
        <v>воскресенье</v>
      </c>
      <c r="B35" s="154" t="str">
        <f t="shared" si="3"/>
        <v>02.02</v>
      </c>
      <c r="C35" s="166"/>
      <c r="D35" s="161"/>
      <c r="E35" s="161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</row>
    <row r="36">
      <c r="A36" s="154" t="str">
        <f t="shared" si="2"/>
        <v>понедельник</v>
      </c>
      <c r="B36" s="154" t="str">
        <f t="shared" si="3"/>
        <v>03.02</v>
      </c>
      <c r="C36" s="166"/>
      <c r="D36" s="161"/>
      <c r="E36" s="161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</row>
    <row r="37">
      <c r="A37" s="154" t="str">
        <f t="shared" si="2"/>
        <v>вторник</v>
      </c>
      <c r="B37" s="154" t="str">
        <f t="shared" si="3"/>
        <v>04.02</v>
      </c>
      <c r="C37" s="166"/>
      <c r="D37" s="161"/>
      <c r="E37" s="161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</row>
    <row r="38">
      <c r="A38" s="154" t="str">
        <f t="shared" si="2"/>
        <v>среда</v>
      </c>
      <c r="B38" s="154" t="str">
        <f t="shared" si="3"/>
        <v>05.02</v>
      </c>
      <c r="C38" s="166"/>
      <c r="D38" s="161"/>
      <c r="E38" s="161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</row>
    <row r="39">
      <c r="A39" s="154" t="str">
        <f t="shared" si="2"/>
        <v>четверг</v>
      </c>
      <c r="B39" s="154" t="str">
        <f t="shared" si="3"/>
        <v>06.02</v>
      </c>
      <c r="C39" s="166"/>
      <c r="D39" s="161"/>
      <c r="E39" s="161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</row>
    <row r="40">
      <c r="A40" s="154" t="str">
        <f t="shared" si="2"/>
        <v>пятница</v>
      </c>
      <c r="B40" s="154" t="str">
        <f t="shared" si="3"/>
        <v>07.02</v>
      </c>
      <c r="C40" s="166"/>
      <c r="D40" s="161"/>
      <c r="E40" s="161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</row>
    <row r="41">
      <c r="A41" s="154" t="str">
        <f t="shared" si="2"/>
        <v>суббота</v>
      </c>
      <c r="B41" s="154" t="str">
        <f t="shared" si="3"/>
        <v>08.02</v>
      </c>
      <c r="C41" s="166"/>
      <c r="D41" s="161"/>
      <c r="E41" s="161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</row>
    <row r="42">
      <c r="A42" s="154" t="str">
        <f t="shared" si="2"/>
        <v>воскресенье</v>
      </c>
      <c r="B42" s="154" t="str">
        <f t="shared" si="3"/>
        <v>09.02</v>
      </c>
      <c r="C42" s="166"/>
      <c r="D42" s="161"/>
      <c r="E42" s="161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</row>
    <row r="43">
      <c r="A43" s="154" t="str">
        <f t="shared" si="2"/>
        <v>понедельник</v>
      </c>
      <c r="B43" s="154" t="str">
        <f t="shared" si="3"/>
        <v>10.02</v>
      </c>
      <c r="C43" s="166"/>
      <c r="D43" s="161"/>
      <c r="E43" s="161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</row>
    <row r="44">
      <c r="A44" s="154" t="str">
        <f t="shared" si="2"/>
        <v>вторник</v>
      </c>
      <c r="B44" s="154" t="str">
        <f t="shared" si="3"/>
        <v>11.02</v>
      </c>
      <c r="C44" s="166"/>
      <c r="D44" s="161"/>
      <c r="E44" s="161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</row>
    <row r="45">
      <c r="A45" s="154" t="str">
        <f t="shared" si="2"/>
        <v>среда</v>
      </c>
      <c r="B45" s="154" t="str">
        <f t="shared" si="3"/>
        <v>12.02</v>
      </c>
      <c r="C45" s="166"/>
      <c r="D45" s="161"/>
      <c r="E45" s="161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</row>
    <row r="46">
      <c r="A46" s="154" t="str">
        <f t="shared" si="2"/>
        <v>четверг</v>
      </c>
      <c r="B46" s="154" t="str">
        <f t="shared" si="3"/>
        <v>13.02</v>
      </c>
      <c r="C46" s="166"/>
      <c r="D46" s="161"/>
      <c r="E46" s="161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</row>
    <row r="47">
      <c r="A47" s="154" t="str">
        <f t="shared" si="2"/>
        <v>пятница</v>
      </c>
      <c r="B47" s="154" t="str">
        <f t="shared" si="3"/>
        <v>14.02</v>
      </c>
      <c r="C47" s="166"/>
      <c r="D47" s="161"/>
      <c r="E47" s="161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</row>
    <row r="48">
      <c r="A48" s="154" t="str">
        <f t="shared" si="2"/>
        <v>суббота</v>
      </c>
      <c r="B48" s="154" t="str">
        <f t="shared" si="3"/>
        <v>15.02</v>
      </c>
      <c r="C48" s="166"/>
      <c r="D48" s="161"/>
      <c r="E48" s="161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</row>
    <row r="49">
      <c r="A49" s="154" t="str">
        <f t="shared" si="2"/>
        <v>воскресенье</v>
      </c>
      <c r="B49" s="154" t="str">
        <f t="shared" si="3"/>
        <v>16.02</v>
      </c>
      <c r="C49" s="166"/>
      <c r="D49" s="161"/>
      <c r="E49" s="161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</row>
    <row r="50">
      <c r="A50" s="154" t="str">
        <f t="shared" si="2"/>
        <v>понедельник</v>
      </c>
      <c r="B50" s="154" t="str">
        <f t="shared" si="3"/>
        <v>17.02</v>
      </c>
      <c r="C50" s="166"/>
      <c r="D50" s="161"/>
      <c r="E50" s="161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</row>
    <row r="51">
      <c r="A51" s="154" t="str">
        <f t="shared" si="2"/>
        <v>вторник</v>
      </c>
      <c r="B51" s="154" t="str">
        <f t="shared" si="3"/>
        <v>18.02</v>
      </c>
      <c r="C51" s="166"/>
      <c r="D51" s="161"/>
      <c r="E51" s="161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</row>
    <row r="52">
      <c r="A52" s="154" t="str">
        <f t="shared" si="2"/>
        <v>среда</v>
      </c>
      <c r="B52" s="154" t="str">
        <f t="shared" si="3"/>
        <v>19.02</v>
      </c>
      <c r="C52" s="166"/>
      <c r="D52" s="161"/>
      <c r="E52" s="161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>
      <c r="A53" s="154" t="str">
        <f t="shared" si="2"/>
        <v>четверг</v>
      </c>
      <c r="B53" s="154" t="str">
        <f t="shared" si="3"/>
        <v>20.02</v>
      </c>
      <c r="C53" s="166"/>
      <c r="D53" s="161"/>
      <c r="E53" s="161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</row>
    <row r="54">
      <c r="A54" s="154" t="str">
        <f t="shared" si="2"/>
        <v>пятница</v>
      </c>
      <c r="B54" s="154" t="str">
        <f t="shared" si="3"/>
        <v>21.02</v>
      </c>
      <c r="C54" s="166"/>
      <c r="D54" s="161"/>
      <c r="E54" s="161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</row>
    <row r="55">
      <c r="A55" s="154" t="str">
        <f t="shared" si="2"/>
        <v>суббота</v>
      </c>
      <c r="B55" s="154" t="str">
        <f t="shared" si="3"/>
        <v>22.02</v>
      </c>
      <c r="C55" s="166"/>
      <c r="D55" s="161"/>
      <c r="E55" s="161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</row>
    <row r="56">
      <c r="A56" s="154" t="str">
        <f t="shared" si="2"/>
        <v>воскресенье</v>
      </c>
      <c r="B56" s="154" t="str">
        <f t="shared" si="3"/>
        <v>23.02</v>
      </c>
      <c r="C56" s="166"/>
      <c r="D56" s="161"/>
      <c r="E56" s="161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</row>
    <row r="57">
      <c r="A57" s="154" t="str">
        <f t="shared" si="2"/>
        <v>понедельник</v>
      </c>
      <c r="B57" s="154" t="str">
        <f t="shared" si="3"/>
        <v>24.02</v>
      </c>
      <c r="C57" s="166"/>
      <c r="D57" s="161"/>
      <c r="E57" s="161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</row>
    <row r="58">
      <c r="A58" s="154" t="str">
        <f t="shared" si="2"/>
        <v>вторник</v>
      </c>
      <c r="B58" s="154" t="str">
        <f t="shared" si="3"/>
        <v>25.02</v>
      </c>
      <c r="C58" s="166"/>
      <c r="D58" s="161"/>
      <c r="E58" s="161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</row>
    <row r="59">
      <c r="A59" s="154" t="str">
        <f t="shared" si="2"/>
        <v>среда</v>
      </c>
      <c r="B59" s="154" t="str">
        <f t="shared" si="3"/>
        <v>26.02</v>
      </c>
      <c r="C59" s="166"/>
      <c r="D59" s="161"/>
      <c r="E59" s="161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</row>
    <row r="60">
      <c r="A60" s="154" t="str">
        <f t="shared" si="2"/>
        <v>четверг</v>
      </c>
      <c r="B60" s="154" t="str">
        <f t="shared" si="3"/>
        <v>27.02</v>
      </c>
      <c r="C60" s="166"/>
      <c r="D60" s="161"/>
      <c r="E60" s="161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>
      <c r="A61" s="154" t="str">
        <f t="shared" si="2"/>
        <v>пятница</v>
      </c>
      <c r="B61" s="154" t="str">
        <f t="shared" si="3"/>
        <v>28.02</v>
      </c>
      <c r="C61" s="166"/>
      <c r="D61" s="161"/>
      <c r="E61" s="161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>
      <c r="A62" s="154" t="str">
        <f t="shared" si="2"/>
        <v>суббота</v>
      </c>
      <c r="B62" s="154" t="str">
        <f t="shared" si="3"/>
        <v>01.03</v>
      </c>
      <c r="C62" s="166"/>
      <c r="D62" s="161"/>
      <c r="E62" s="161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>
      <c r="A63" s="154" t="str">
        <f t="shared" si="2"/>
        <v>воскресенье</v>
      </c>
      <c r="B63" s="154" t="str">
        <f t="shared" si="3"/>
        <v>02.03</v>
      </c>
      <c r="C63" s="166"/>
      <c r="D63" s="161"/>
      <c r="E63" s="161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>
      <c r="A64" s="154" t="str">
        <f t="shared" si="2"/>
        <v>понедельник</v>
      </c>
      <c r="B64" s="154" t="str">
        <f t="shared" si="3"/>
        <v>03.03</v>
      </c>
      <c r="C64" s="166"/>
      <c r="D64" s="161"/>
      <c r="E64" s="161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>
      <c r="A65" s="154" t="str">
        <f t="shared" si="2"/>
        <v>вторник</v>
      </c>
      <c r="B65" s="154" t="str">
        <f t="shared" si="3"/>
        <v>04.03</v>
      </c>
      <c r="C65" s="166"/>
      <c r="D65" s="161"/>
      <c r="E65" s="161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>
      <c r="A66" s="154" t="str">
        <f t="shared" si="2"/>
        <v>среда</v>
      </c>
      <c r="B66" s="154" t="str">
        <f t="shared" si="3"/>
        <v>05.03</v>
      </c>
      <c r="C66" s="166"/>
      <c r="D66" s="161"/>
      <c r="E66" s="161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>
      <c r="A67" s="154" t="str">
        <f t="shared" si="2"/>
        <v>четверг</v>
      </c>
      <c r="B67" s="154" t="str">
        <f t="shared" si="3"/>
        <v>06.03</v>
      </c>
      <c r="C67" s="166"/>
      <c r="D67" s="161"/>
      <c r="E67" s="161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>
      <c r="A68" s="154" t="str">
        <f t="shared" si="2"/>
        <v>пятница</v>
      </c>
      <c r="B68" s="154" t="str">
        <f t="shared" si="3"/>
        <v>07.03</v>
      </c>
      <c r="C68" s="166"/>
      <c r="D68" s="161"/>
      <c r="E68" s="161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>
      <c r="A69" s="154" t="str">
        <f t="shared" si="2"/>
        <v>суббота</v>
      </c>
      <c r="B69" s="154" t="str">
        <f t="shared" si="3"/>
        <v>08.03</v>
      </c>
      <c r="C69" s="166"/>
      <c r="D69" s="161"/>
      <c r="E69" s="161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>
      <c r="A70" s="154" t="str">
        <f t="shared" si="2"/>
        <v>воскресенье</v>
      </c>
      <c r="B70" s="154" t="str">
        <f t="shared" si="3"/>
        <v>09.03</v>
      </c>
      <c r="C70" s="166"/>
      <c r="D70" s="161"/>
      <c r="E70" s="161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>
      <c r="A71" s="154" t="str">
        <f t="shared" si="2"/>
        <v>понедельник</v>
      </c>
      <c r="B71" s="154" t="str">
        <f t="shared" si="3"/>
        <v>10.03</v>
      </c>
      <c r="C71" s="166"/>
      <c r="D71" s="161"/>
      <c r="E71" s="161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>
      <c r="A72" s="154" t="str">
        <f t="shared" si="2"/>
        <v>вторник</v>
      </c>
      <c r="B72" s="154" t="str">
        <f t="shared" si="3"/>
        <v>11.03</v>
      </c>
      <c r="C72" s="166"/>
      <c r="D72" s="161"/>
      <c r="E72" s="161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>
      <c r="A73" s="154" t="str">
        <f t="shared" si="2"/>
        <v>среда</v>
      </c>
      <c r="B73" s="154" t="str">
        <f t="shared" si="3"/>
        <v>12.03</v>
      </c>
      <c r="C73" s="166"/>
      <c r="D73" s="161"/>
      <c r="E73" s="161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>
      <c r="A74" s="154" t="str">
        <f t="shared" si="2"/>
        <v>четверг</v>
      </c>
      <c r="B74" s="154" t="str">
        <f t="shared" si="3"/>
        <v>13.03</v>
      </c>
      <c r="C74" s="166"/>
      <c r="D74" s="161"/>
      <c r="E74" s="161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>
      <c r="A75" s="154" t="str">
        <f t="shared" si="2"/>
        <v>пятница</v>
      </c>
      <c r="B75" s="154" t="str">
        <f t="shared" si="3"/>
        <v>14.03</v>
      </c>
      <c r="C75" s="166"/>
      <c r="D75" s="161"/>
      <c r="E75" s="161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>
      <c r="A76" s="154" t="str">
        <f t="shared" si="2"/>
        <v>суббота</v>
      </c>
      <c r="B76" s="154" t="str">
        <f t="shared" si="3"/>
        <v>15.03</v>
      </c>
      <c r="C76" s="166"/>
      <c r="D76" s="161"/>
      <c r="E76" s="161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>
      <c r="A77" s="154" t="str">
        <f t="shared" si="2"/>
        <v>воскресенье</v>
      </c>
      <c r="B77" s="154" t="str">
        <f t="shared" si="3"/>
        <v>16.03</v>
      </c>
      <c r="C77" s="166"/>
      <c r="D77" s="161"/>
      <c r="E77" s="161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>
      <c r="A78" s="154" t="str">
        <f t="shared" si="2"/>
        <v>понедельник</v>
      </c>
      <c r="B78" s="154" t="str">
        <f t="shared" si="3"/>
        <v>17.03</v>
      </c>
      <c r="C78" s="166"/>
      <c r="D78" s="161"/>
      <c r="E78" s="161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>
      <c r="A79" s="154" t="str">
        <f t="shared" si="2"/>
        <v>вторник</v>
      </c>
      <c r="B79" s="154" t="str">
        <f t="shared" si="3"/>
        <v>18.03</v>
      </c>
      <c r="C79" s="166"/>
      <c r="D79" s="161"/>
      <c r="E79" s="161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>
      <c r="A80" s="154" t="str">
        <f t="shared" si="2"/>
        <v>среда</v>
      </c>
      <c r="B80" s="154" t="str">
        <f t="shared" si="3"/>
        <v>19.03</v>
      </c>
      <c r="C80" s="166"/>
      <c r="D80" s="161"/>
      <c r="E80" s="161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>
      <c r="A81" s="154" t="str">
        <f t="shared" si="2"/>
        <v>четверг</v>
      </c>
      <c r="B81" s="154" t="str">
        <f t="shared" si="3"/>
        <v>20.03</v>
      </c>
      <c r="C81" s="166"/>
      <c r="D81" s="161"/>
      <c r="E81" s="161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>
      <c r="A82" s="154" t="str">
        <f t="shared" si="2"/>
        <v>пятница</v>
      </c>
      <c r="B82" s="154" t="str">
        <f t="shared" si="3"/>
        <v>21.03</v>
      </c>
      <c r="C82" s="166"/>
      <c r="D82" s="161"/>
      <c r="E82" s="161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>
      <c r="A83" s="154" t="str">
        <f t="shared" si="2"/>
        <v>суббота</v>
      </c>
      <c r="B83" s="154" t="str">
        <f t="shared" si="3"/>
        <v>22.03</v>
      </c>
      <c r="C83" s="166"/>
      <c r="D83" s="161"/>
      <c r="E83" s="161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>
      <c r="A84" s="154" t="str">
        <f t="shared" si="2"/>
        <v>воскресенье</v>
      </c>
      <c r="B84" s="154" t="str">
        <f t="shared" si="3"/>
        <v>23.03</v>
      </c>
      <c r="C84" s="166"/>
      <c r="D84" s="161"/>
      <c r="E84" s="161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>
      <c r="A85" s="154" t="str">
        <f t="shared" si="2"/>
        <v>понедельник</v>
      </c>
      <c r="B85" s="154" t="str">
        <f t="shared" si="3"/>
        <v>24.03</v>
      </c>
      <c r="C85" s="166"/>
      <c r="D85" s="161"/>
      <c r="E85" s="161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>
      <c r="A86" s="154" t="str">
        <f t="shared" si="2"/>
        <v>вторник</v>
      </c>
      <c r="B86" s="154" t="str">
        <f t="shared" si="3"/>
        <v>25.03</v>
      </c>
      <c r="C86" s="166"/>
      <c r="D86" s="161"/>
      <c r="E86" s="161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>
      <c r="A87" s="154" t="str">
        <f t="shared" si="2"/>
        <v>среда</v>
      </c>
      <c r="B87" s="154" t="str">
        <f t="shared" si="3"/>
        <v>26.03</v>
      </c>
      <c r="C87" s="166"/>
      <c r="D87" s="161"/>
      <c r="E87" s="161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>
      <c r="A88" s="154" t="str">
        <f t="shared" si="2"/>
        <v>четверг</v>
      </c>
      <c r="B88" s="154" t="str">
        <f t="shared" si="3"/>
        <v>27.03</v>
      </c>
      <c r="C88" s="166"/>
      <c r="D88" s="161"/>
      <c r="E88" s="161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>
      <c r="A89" s="154" t="str">
        <f t="shared" si="2"/>
        <v>пятница</v>
      </c>
      <c r="B89" s="154" t="str">
        <f t="shared" si="3"/>
        <v>28.03</v>
      </c>
      <c r="C89" s="166"/>
      <c r="D89" s="161"/>
      <c r="E89" s="161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>
      <c r="A90" s="154" t="str">
        <f t="shared" si="2"/>
        <v>суббота</v>
      </c>
      <c r="B90" s="154" t="str">
        <f t="shared" si="3"/>
        <v>29.03</v>
      </c>
      <c r="C90" s="166"/>
      <c r="D90" s="161"/>
      <c r="E90" s="161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>
      <c r="A91" s="154" t="str">
        <f t="shared" si="2"/>
        <v>воскресенье</v>
      </c>
      <c r="B91" s="154" t="str">
        <f t="shared" si="3"/>
        <v>30.03</v>
      </c>
      <c r="C91" s="166"/>
      <c r="D91" s="161"/>
      <c r="E91" s="161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>
      <c r="A92" s="154" t="str">
        <f t="shared" si="2"/>
        <v>понедельник</v>
      </c>
      <c r="B92" s="154" t="str">
        <f t="shared" si="3"/>
        <v>31.03</v>
      </c>
      <c r="C92" s="166"/>
      <c r="D92" s="161"/>
      <c r="E92" s="161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>
      <c r="A93" s="154" t="str">
        <f t="shared" si="2"/>
        <v>вторник</v>
      </c>
      <c r="B93" s="154" t="str">
        <f t="shared" si="3"/>
        <v>01.04</v>
      </c>
      <c r="C93" s="166"/>
      <c r="D93" s="161"/>
      <c r="E93" s="161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>
      <c r="A94" s="154" t="str">
        <f t="shared" si="2"/>
        <v>среда</v>
      </c>
      <c r="B94" s="154" t="str">
        <f t="shared" si="3"/>
        <v>02.04</v>
      </c>
      <c r="C94" s="166"/>
      <c r="D94" s="161"/>
      <c r="E94" s="161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>
      <c r="A95" s="154" t="str">
        <f t="shared" si="2"/>
        <v>четверг</v>
      </c>
      <c r="B95" s="154" t="str">
        <f t="shared" si="3"/>
        <v>03.04</v>
      </c>
      <c r="C95" s="166"/>
      <c r="D95" s="161"/>
      <c r="E95" s="161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>
      <c r="A96" s="154" t="str">
        <f t="shared" si="2"/>
        <v>пятница</v>
      </c>
      <c r="B96" s="154" t="str">
        <f t="shared" si="3"/>
        <v>04.04</v>
      </c>
      <c r="C96" s="167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>
      <c r="A97" s="154" t="str">
        <f t="shared" si="2"/>
        <v>суббота</v>
      </c>
      <c r="B97" s="154" t="str">
        <f t="shared" si="3"/>
        <v>05.04</v>
      </c>
      <c r="C97" s="167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>
      <c r="A98" s="154" t="str">
        <f t="shared" si="2"/>
        <v>воскресенье</v>
      </c>
      <c r="B98" s="154" t="str">
        <f t="shared" si="3"/>
        <v>06.04</v>
      </c>
      <c r="C98" s="166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>
      <c r="A99" s="154" t="str">
        <f t="shared" si="2"/>
        <v>понедельник</v>
      </c>
      <c r="B99" s="154" t="str">
        <f t="shared" si="3"/>
        <v>07.04</v>
      </c>
      <c r="C99" s="166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>
      <c r="A100" s="154" t="str">
        <f t="shared" si="2"/>
        <v>вторник</v>
      </c>
      <c r="B100" s="154" t="str">
        <f t="shared" si="3"/>
        <v>08.04</v>
      </c>
      <c r="C100" s="166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  <row r="101">
      <c r="A101" s="154" t="str">
        <f t="shared" si="2"/>
        <v>среда</v>
      </c>
      <c r="B101" s="154" t="str">
        <f t="shared" si="3"/>
        <v>09.04</v>
      </c>
      <c r="C101" s="166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</row>
    <row r="102">
      <c r="A102" s="154" t="str">
        <f t="shared" si="2"/>
        <v>четверг</v>
      </c>
      <c r="B102" s="154" t="str">
        <f t="shared" si="3"/>
        <v>10.04</v>
      </c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</row>
    <row r="103">
      <c r="A103" s="154" t="str">
        <f t="shared" si="2"/>
        <v>пятница</v>
      </c>
      <c r="B103" s="154" t="str">
        <f t="shared" si="3"/>
        <v>11.04</v>
      </c>
      <c r="C103" s="161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</row>
    <row r="104">
      <c r="A104" s="154" t="str">
        <f t="shared" si="2"/>
        <v>суббота</v>
      </c>
      <c r="B104" s="154" t="str">
        <f t="shared" si="3"/>
        <v>12.04</v>
      </c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</row>
    <row r="105">
      <c r="A105" s="154" t="str">
        <f t="shared" si="2"/>
        <v>воскресенье</v>
      </c>
      <c r="B105" s="154" t="str">
        <f t="shared" si="3"/>
        <v>13.04</v>
      </c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</row>
    <row r="106">
      <c r="A106" s="154" t="str">
        <f t="shared" si="2"/>
        <v>понедельник</v>
      </c>
      <c r="B106" s="154" t="str">
        <f t="shared" si="3"/>
        <v>14.04</v>
      </c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</row>
    <row r="107">
      <c r="A107" s="154" t="str">
        <f t="shared" si="2"/>
        <v>вторник</v>
      </c>
      <c r="B107" s="154" t="str">
        <f t="shared" si="3"/>
        <v>15.04</v>
      </c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</row>
    <row r="108">
      <c r="A108" s="154" t="str">
        <f t="shared" si="2"/>
        <v>среда</v>
      </c>
      <c r="B108" s="154" t="str">
        <f t="shared" si="3"/>
        <v>16.04</v>
      </c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</row>
    <row r="109">
      <c r="A109" s="154" t="str">
        <f t="shared" si="2"/>
        <v>четверг</v>
      </c>
      <c r="B109" s="154" t="str">
        <f t="shared" si="3"/>
        <v>17.04</v>
      </c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</row>
    <row r="110">
      <c r="A110" s="154" t="str">
        <f t="shared" si="2"/>
        <v>пятница</v>
      </c>
      <c r="B110" s="154" t="str">
        <f t="shared" si="3"/>
        <v>18.04</v>
      </c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</row>
    <row r="111">
      <c r="A111" s="154" t="str">
        <f t="shared" si="2"/>
        <v>суббота</v>
      </c>
      <c r="B111" s="154" t="str">
        <f t="shared" si="3"/>
        <v>19.04</v>
      </c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</row>
    <row r="112">
      <c r="A112" s="154" t="str">
        <f t="shared" si="2"/>
        <v>воскресенье</v>
      </c>
      <c r="B112" s="154" t="str">
        <f t="shared" si="3"/>
        <v>20.04</v>
      </c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</row>
    <row r="113">
      <c r="A113" s="154" t="str">
        <f t="shared" si="2"/>
        <v>понедельник</v>
      </c>
      <c r="B113" s="154" t="str">
        <f t="shared" si="3"/>
        <v>21.04</v>
      </c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</row>
    <row r="114">
      <c r="A114" s="154" t="str">
        <f t="shared" si="2"/>
        <v>вторник</v>
      </c>
      <c r="B114" s="154" t="str">
        <f t="shared" si="3"/>
        <v>22.04</v>
      </c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</row>
    <row r="115">
      <c r="A115" s="154" t="str">
        <f t="shared" si="2"/>
        <v>среда</v>
      </c>
      <c r="B115" s="154" t="str">
        <f t="shared" si="3"/>
        <v>23.04</v>
      </c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</row>
    <row r="116">
      <c r="A116" s="154" t="str">
        <f t="shared" si="2"/>
        <v>четверг</v>
      </c>
      <c r="B116" s="154" t="str">
        <f t="shared" si="3"/>
        <v>24.04</v>
      </c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</row>
    <row r="117">
      <c r="A117" s="154" t="str">
        <f t="shared" si="2"/>
        <v>пятница</v>
      </c>
      <c r="B117" s="154" t="str">
        <f t="shared" si="3"/>
        <v>25.04</v>
      </c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</row>
    <row r="118">
      <c r="A118" s="154" t="str">
        <f t="shared" si="2"/>
        <v>суббота</v>
      </c>
      <c r="B118" s="154" t="str">
        <f t="shared" si="3"/>
        <v>26.04</v>
      </c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</row>
    <row r="119">
      <c r="A119" s="154" t="str">
        <f t="shared" si="2"/>
        <v>воскресенье</v>
      </c>
      <c r="B119" s="154" t="str">
        <f t="shared" si="3"/>
        <v>27.04</v>
      </c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</row>
    <row r="120">
      <c r="A120" s="154" t="str">
        <f t="shared" si="2"/>
        <v>понедельник</v>
      </c>
      <c r="B120" s="154" t="str">
        <f t="shared" si="3"/>
        <v>28.04</v>
      </c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</row>
    <row r="121">
      <c r="A121" s="154" t="str">
        <f t="shared" si="2"/>
        <v>вторник</v>
      </c>
      <c r="B121" s="154" t="str">
        <f t="shared" si="3"/>
        <v>29.04</v>
      </c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</row>
    <row r="122">
      <c r="A122" s="154" t="str">
        <f t="shared" si="2"/>
        <v>среда</v>
      </c>
      <c r="B122" s="154" t="str">
        <f t="shared" si="3"/>
        <v>30.04</v>
      </c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</row>
    <row r="123">
      <c r="A123" s="154" t="str">
        <f t="shared" si="2"/>
        <v>четверг</v>
      </c>
      <c r="B123" s="154" t="str">
        <f t="shared" si="3"/>
        <v>01.05</v>
      </c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</row>
    <row r="124">
      <c r="A124" s="154" t="str">
        <f t="shared" si="2"/>
        <v>пятница</v>
      </c>
      <c r="B124" s="154" t="str">
        <f t="shared" si="3"/>
        <v>02.05</v>
      </c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</row>
    <row r="125">
      <c r="A125" s="154" t="str">
        <f t="shared" si="2"/>
        <v>суббота</v>
      </c>
      <c r="B125" s="154" t="str">
        <f t="shared" si="3"/>
        <v>03.05</v>
      </c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</row>
    <row r="126">
      <c r="A126" s="154" t="str">
        <f t="shared" si="2"/>
        <v>воскресенье</v>
      </c>
      <c r="B126" s="154" t="str">
        <f t="shared" si="3"/>
        <v>04.05</v>
      </c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</row>
    <row r="127">
      <c r="A127" s="154" t="str">
        <f t="shared" si="2"/>
        <v>понедельник</v>
      </c>
      <c r="B127" s="154" t="str">
        <f t="shared" si="3"/>
        <v>05.05</v>
      </c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</row>
    <row r="128">
      <c r="A128" s="154" t="str">
        <f t="shared" si="2"/>
        <v>вторник</v>
      </c>
      <c r="B128" s="154" t="str">
        <f t="shared" si="3"/>
        <v>06.05</v>
      </c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</row>
    <row r="129">
      <c r="A129" s="154" t="str">
        <f t="shared" si="2"/>
        <v>среда</v>
      </c>
      <c r="B129" s="154" t="str">
        <f t="shared" si="3"/>
        <v>07.05</v>
      </c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</row>
    <row r="130">
      <c r="A130" s="154" t="str">
        <f t="shared" si="2"/>
        <v>четверг</v>
      </c>
      <c r="B130" s="154" t="str">
        <f t="shared" si="3"/>
        <v>08.05</v>
      </c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</row>
    <row r="131">
      <c r="A131" s="154" t="str">
        <f t="shared" si="2"/>
        <v>пятница</v>
      </c>
      <c r="B131" s="154" t="str">
        <f t="shared" si="3"/>
        <v>09.05</v>
      </c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</row>
    <row r="132">
      <c r="A132" s="154" t="str">
        <f t="shared" si="2"/>
        <v>суббота</v>
      </c>
      <c r="B132" s="154" t="str">
        <f t="shared" si="3"/>
        <v>10.05</v>
      </c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</row>
    <row r="133">
      <c r="A133" s="154" t="str">
        <f t="shared" si="2"/>
        <v>воскресенье</v>
      </c>
      <c r="B133" s="154" t="str">
        <f t="shared" si="3"/>
        <v>11.05</v>
      </c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</row>
    <row r="134">
      <c r="A134" s="154" t="str">
        <f t="shared" si="2"/>
        <v>понедельник</v>
      </c>
      <c r="B134" s="154" t="str">
        <f t="shared" si="3"/>
        <v>12.05</v>
      </c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</row>
    <row r="135">
      <c r="A135" s="154" t="str">
        <f t="shared" si="2"/>
        <v>вторник</v>
      </c>
      <c r="B135" s="154" t="str">
        <f t="shared" si="3"/>
        <v>13.05</v>
      </c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</row>
    <row r="136">
      <c r="A136" s="154" t="str">
        <f t="shared" si="2"/>
        <v>среда</v>
      </c>
      <c r="B136" s="154" t="str">
        <f t="shared" si="3"/>
        <v>14.05</v>
      </c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</row>
    <row r="137">
      <c r="A137" s="154" t="str">
        <f t="shared" si="2"/>
        <v>четверг</v>
      </c>
      <c r="B137" s="154" t="str">
        <f t="shared" si="3"/>
        <v>15.05</v>
      </c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</row>
    <row r="138">
      <c r="A138" s="154" t="str">
        <f t="shared" si="2"/>
        <v>пятница</v>
      </c>
      <c r="B138" s="154" t="str">
        <f t="shared" si="3"/>
        <v>16.05</v>
      </c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</row>
    <row r="139">
      <c r="A139" s="154" t="str">
        <f t="shared" si="2"/>
        <v>суббота</v>
      </c>
      <c r="B139" s="154" t="str">
        <f t="shared" si="3"/>
        <v>17.05</v>
      </c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</row>
    <row r="140">
      <c r="A140" s="154" t="str">
        <f t="shared" si="2"/>
        <v>воскресенье</v>
      </c>
      <c r="B140" s="154" t="str">
        <f t="shared" si="3"/>
        <v>18.05</v>
      </c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</row>
    <row r="141">
      <c r="A141" s="154" t="str">
        <f t="shared" si="2"/>
        <v>понедельник</v>
      </c>
      <c r="B141" s="154" t="str">
        <f t="shared" si="3"/>
        <v>19.05</v>
      </c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</row>
    <row r="142">
      <c r="A142" s="154" t="str">
        <f t="shared" si="2"/>
        <v>вторник</v>
      </c>
      <c r="B142" s="154" t="str">
        <f t="shared" si="3"/>
        <v>20.05</v>
      </c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</row>
    <row r="143">
      <c r="A143" s="154" t="str">
        <f t="shared" si="2"/>
        <v>среда</v>
      </c>
      <c r="B143" s="154" t="str">
        <f t="shared" si="3"/>
        <v>21.05</v>
      </c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</row>
    <row r="144">
      <c r="A144" s="154" t="str">
        <f t="shared" si="2"/>
        <v>четверг</v>
      </c>
      <c r="B144" s="154" t="str">
        <f t="shared" si="3"/>
        <v>22.05</v>
      </c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</row>
    <row r="145">
      <c r="A145" s="154" t="str">
        <f t="shared" si="2"/>
        <v>пятница</v>
      </c>
      <c r="B145" s="154" t="str">
        <f t="shared" si="3"/>
        <v>23.05</v>
      </c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</row>
    <row r="146">
      <c r="A146" s="154" t="str">
        <f t="shared" si="2"/>
        <v>суббота</v>
      </c>
      <c r="B146" s="154" t="str">
        <f t="shared" si="3"/>
        <v>24.05</v>
      </c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</row>
    <row r="147">
      <c r="A147" s="154" t="str">
        <f t="shared" si="2"/>
        <v>воскресенье</v>
      </c>
      <c r="B147" s="154" t="str">
        <f t="shared" si="3"/>
        <v>25.05</v>
      </c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</row>
    <row r="148">
      <c r="A148" s="154" t="str">
        <f t="shared" si="2"/>
        <v>понедельник</v>
      </c>
      <c r="B148" s="154" t="str">
        <f t="shared" si="3"/>
        <v>26.05</v>
      </c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</row>
    <row r="149">
      <c r="A149" s="154" t="str">
        <f t="shared" si="2"/>
        <v>вторник</v>
      </c>
      <c r="B149" s="154" t="str">
        <f t="shared" si="3"/>
        <v>27.05</v>
      </c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</row>
    <row r="150">
      <c r="A150" s="154" t="str">
        <f t="shared" si="2"/>
        <v>среда</v>
      </c>
      <c r="B150" s="154" t="str">
        <f t="shared" si="3"/>
        <v>28.05</v>
      </c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</row>
    <row r="151">
      <c r="A151" s="154" t="str">
        <f t="shared" si="2"/>
        <v>четверг</v>
      </c>
      <c r="B151" s="154" t="str">
        <f t="shared" si="3"/>
        <v>29.05</v>
      </c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</row>
    <row r="152">
      <c r="A152" s="154" t="str">
        <f t="shared" si="2"/>
        <v>пятница</v>
      </c>
      <c r="B152" s="154" t="str">
        <f t="shared" si="3"/>
        <v>30.05</v>
      </c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</row>
    <row r="153">
      <c r="A153" s="154" t="str">
        <f t="shared" si="2"/>
        <v>суббота</v>
      </c>
      <c r="B153" s="154" t="str">
        <f t="shared" si="3"/>
        <v>31.05</v>
      </c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</row>
    <row r="154">
      <c r="A154" s="154" t="str">
        <f t="shared" si="2"/>
        <v>воскресенье</v>
      </c>
      <c r="B154" s="154" t="str">
        <f t="shared" si="3"/>
        <v>01.06</v>
      </c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</row>
    <row r="155">
      <c r="A155" s="154" t="str">
        <f t="shared" si="2"/>
        <v>понедельник</v>
      </c>
      <c r="B155" s="154" t="str">
        <f t="shared" si="3"/>
        <v>02.06</v>
      </c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</row>
    <row r="156">
      <c r="A156" s="154" t="str">
        <f t="shared" si="2"/>
        <v>вторник</v>
      </c>
      <c r="B156" s="154" t="str">
        <f t="shared" si="3"/>
        <v>03.06</v>
      </c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</row>
    <row r="157">
      <c r="A157" s="154" t="str">
        <f t="shared" si="2"/>
        <v>среда</v>
      </c>
      <c r="B157" s="154" t="str">
        <f t="shared" si="3"/>
        <v>04.06</v>
      </c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</row>
    <row r="158">
      <c r="A158" s="154" t="str">
        <f t="shared" si="2"/>
        <v>четверг</v>
      </c>
      <c r="B158" s="154" t="str">
        <f t="shared" si="3"/>
        <v>05.06</v>
      </c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</row>
    <row r="159">
      <c r="A159" s="154" t="str">
        <f t="shared" si="2"/>
        <v>пятница</v>
      </c>
      <c r="B159" s="154" t="str">
        <f t="shared" si="3"/>
        <v>06.06</v>
      </c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</row>
    <row r="160">
      <c r="A160" s="154" t="str">
        <f t="shared" si="2"/>
        <v>суббота</v>
      </c>
      <c r="B160" s="154" t="str">
        <f t="shared" si="3"/>
        <v>07.06</v>
      </c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</row>
    <row r="161">
      <c r="A161" s="154" t="str">
        <f t="shared" si="2"/>
        <v>воскресенье</v>
      </c>
      <c r="B161" s="154" t="str">
        <f t="shared" si="3"/>
        <v>08.06</v>
      </c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</row>
    <row r="162">
      <c r="A162" s="154" t="str">
        <f t="shared" si="2"/>
        <v>понедельник</v>
      </c>
      <c r="B162" s="154" t="str">
        <f t="shared" si="3"/>
        <v>09.06</v>
      </c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</row>
    <row r="163">
      <c r="A163" s="154" t="str">
        <f t="shared" si="2"/>
        <v>вторник</v>
      </c>
      <c r="B163" s="154" t="str">
        <f t="shared" si="3"/>
        <v>10.06</v>
      </c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</row>
    <row r="164">
      <c r="A164" s="154" t="str">
        <f t="shared" si="2"/>
        <v>среда</v>
      </c>
      <c r="B164" s="154" t="str">
        <f t="shared" si="3"/>
        <v>11.06</v>
      </c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</row>
    <row r="165">
      <c r="A165" s="154" t="str">
        <f t="shared" si="2"/>
        <v>четверг</v>
      </c>
      <c r="B165" s="154" t="str">
        <f t="shared" si="3"/>
        <v>12.06</v>
      </c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</row>
    <row r="166">
      <c r="A166" s="154" t="str">
        <f t="shared" si="2"/>
        <v>пятница</v>
      </c>
      <c r="B166" s="154" t="str">
        <f t="shared" si="3"/>
        <v>13.06</v>
      </c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</row>
    <row r="167">
      <c r="A167" s="154" t="str">
        <f t="shared" si="2"/>
        <v>суббота</v>
      </c>
      <c r="B167" s="154" t="str">
        <f t="shared" si="3"/>
        <v>14.06</v>
      </c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</row>
    <row r="168">
      <c r="A168" s="154" t="str">
        <f t="shared" si="2"/>
        <v>воскресенье</v>
      </c>
      <c r="B168" s="154" t="str">
        <f t="shared" si="3"/>
        <v>15.06</v>
      </c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</row>
    <row r="169">
      <c r="A169" s="154" t="str">
        <f t="shared" si="2"/>
        <v>понедельник</v>
      </c>
      <c r="B169" s="154" t="str">
        <f t="shared" si="3"/>
        <v>16.06</v>
      </c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</row>
    <row r="170">
      <c r="A170" s="154" t="str">
        <f t="shared" si="2"/>
        <v>вторник</v>
      </c>
      <c r="B170" s="154" t="str">
        <f t="shared" si="3"/>
        <v>17.06</v>
      </c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</row>
    <row r="171">
      <c r="A171" s="154" t="str">
        <f t="shared" si="2"/>
        <v>среда</v>
      </c>
      <c r="B171" s="154" t="str">
        <f t="shared" si="3"/>
        <v>18.06</v>
      </c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</row>
    <row r="172">
      <c r="A172" s="154" t="str">
        <f t="shared" si="2"/>
        <v>четверг</v>
      </c>
      <c r="B172" s="154" t="str">
        <f t="shared" si="3"/>
        <v>19.06</v>
      </c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</row>
    <row r="173">
      <c r="A173" s="154" t="str">
        <f t="shared" si="2"/>
        <v>пятница</v>
      </c>
      <c r="B173" s="154" t="str">
        <f t="shared" si="3"/>
        <v>20.06</v>
      </c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</row>
    <row r="174">
      <c r="A174" s="154" t="str">
        <f t="shared" si="2"/>
        <v>суббота</v>
      </c>
      <c r="B174" s="154" t="str">
        <f t="shared" si="3"/>
        <v>21.06</v>
      </c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</row>
    <row r="175">
      <c r="A175" s="154" t="str">
        <f t="shared" si="2"/>
        <v>воскресенье</v>
      </c>
      <c r="B175" s="154" t="str">
        <f t="shared" si="3"/>
        <v>22.06</v>
      </c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</row>
    <row r="176">
      <c r="A176" s="154" t="str">
        <f t="shared" si="2"/>
        <v>понедельник</v>
      </c>
      <c r="B176" s="154" t="str">
        <f t="shared" si="3"/>
        <v>23.06</v>
      </c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</row>
    <row r="177">
      <c r="A177" s="154" t="str">
        <f t="shared" si="2"/>
        <v>вторник</v>
      </c>
      <c r="B177" s="154" t="str">
        <f t="shared" si="3"/>
        <v>24.06</v>
      </c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</row>
    <row r="178">
      <c r="A178" s="154" t="str">
        <f t="shared" si="2"/>
        <v>среда</v>
      </c>
      <c r="B178" s="154" t="str">
        <f t="shared" si="3"/>
        <v>25.06</v>
      </c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</row>
    <row r="179">
      <c r="A179" s="154" t="str">
        <f t="shared" si="2"/>
        <v>четверг</v>
      </c>
      <c r="B179" s="154" t="str">
        <f t="shared" si="3"/>
        <v>26.06</v>
      </c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</row>
    <row r="180">
      <c r="A180" s="154" t="str">
        <f t="shared" si="2"/>
        <v>пятница</v>
      </c>
      <c r="B180" s="154" t="str">
        <f t="shared" si="3"/>
        <v>27.06</v>
      </c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</row>
    <row r="181">
      <c r="A181" s="154" t="str">
        <f t="shared" si="2"/>
        <v>суббота</v>
      </c>
      <c r="B181" s="154" t="str">
        <f t="shared" si="3"/>
        <v>28.06</v>
      </c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</row>
    <row r="182">
      <c r="A182" s="154" t="str">
        <f t="shared" si="2"/>
        <v>воскресенье</v>
      </c>
      <c r="B182" s="154" t="str">
        <f t="shared" si="3"/>
        <v>29.06</v>
      </c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</row>
    <row r="183">
      <c r="A183" s="154" t="str">
        <f t="shared" si="2"/>
        <v>понедельник</v>
      </c>
      <c r="B183" s="154" t="str">
        <f t="shared" si="3"/>
        <v>30.06</v>
      </c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</row>
    <row r="184">
      <c r="A184" s="154" t="str">
        <f t="shared" si="2"/>
        <v>вторник</v>
      </c>
      <c r="B184" s="154" t="str">
        <f t="shared" si="3"/>
        <v>01.07</v>
      </c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</row>
    <row r="185">
      <c r="A185" s="154" t="str">
        <f t="shared" si="2"/>
        <v>среда</v>
      </c>
      <c r="B185" s="154" t="str">
        <f t="shared" si="3"/>
        <v>02.07</v>
      </c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</row>
    <row r="186">
      <c r="A186" s="154" t="str">
        <f t="shared" si="2"/>
        <v>четверг</v>
      </c>
      <c r="B186" s="154" t="str">
        <f t="shared" si="3"/>
        <v>03.07</v>
      </c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>
      <c r="A187" s="154" t="str">
        <f t="shared" si="2"/>
        <v>пятница</v>
      </c>
      <c r="B187" s="154" t="str">
        <f t="shared" si="3"/>
        <v>04.07</v>
      </c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</row>
    <row r="188">
      <c r="A188" s="154" t="str">
        <f t="shared" si="2"/>
        <v>суббота</v>
      </c>
      <c r="B188" s="154" t="str">
        <f t="shared" si="3"/>
        <v>05.07</v>
      </c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</row>
    <row r="189">
      <c r="A189" s="154" t="str">
        <f t="shared" si="2"/>
        <v>воскресенье</v>
      </c>
      <c r="B189" s="154" t="str">
        <f t="shared" si="3"/>
        <v>06.07</v>
      </c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</row>
    <row r="190">
      <c r="A190" s="154" t="str">
        <f t="shared" si="2"/>
        <v>понедельник</v>
      </c>
      <c r="B190" s="154" t="str">
        <f t="shared" si="3"/>
        <v>07.07</v>
      </c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</row>
    <row r="191">
      <c r="A191" s="154" t="str">
        <f t="shared" si="2"/>
        <v>вторник</v>
      </c>
      <c r="B191" s="154" t="str">
        <f t="shared" si="3"/>
        <v>08.07</v>
      </c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</row>
    <row r="192">
      <c r="A192" s="154" t="str">
        <f t="shared" si="2"/>
        <v>среда</v>
      </c>
      <c r="B192" s="154" t="str">
        <f t="shared" si="3"/>
        <v>09.07</v>
      </c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</row>
    <row r="193">
      <c r="A193" s="154" t="str">
        <f t="shared" si="2"/>
        <v>четверг</v>
      </c>
      <c r="B193" s="154" t="str">
        <f t="shared" si="3"/>
        <v>10.07</v>
      </c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</row>
    <row r="194">
      <c r="A194" s="154" t="str">
        <f t="shared" si="2"/>
        <v>пятница</v>
      </c>
      <c r="B194" s="154" t="str">
        <f t="shared" si="3"/>
        <v>11.07</v>
      </c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</row>
    <row r="195">
      <c r="A195" s="154" t="str">
        <f t="shared" si="2"/>
        <v>суббота</v>
      </c>
      <c r="B195" s="154" t="str">
        <f t="shared" si="3"/>
        <v>12.07</v>
      </c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</row>
    <row r="196">
      <c r="A196" s="154" t="str">
        <f t="shared" si="2"/>
        <v>воскресенье</v>
      </c>
      <c r="B196" s="154" t="str">
        <f t="shared" si="3"/>
        <v>13.07</v>
      </c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</row>
    <row r="197">
      <c r="A197" s="154" t="str">
        <f t="shared" si="2"/>
        <v>понедельник</v>
      </c>
      <c r="B197" s="154" t="str">
        <f t="shared" si="3"/>
        <v>14.07</v>
      </c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</row>
    <row r="198">
      <c r="A198" s="154" t="str">
        <f t="shared" si="2"/>
        <v>вторник</v>
      </c>
      <c r="B198" s="154" t="str">
        <f t="shared" si="3"/>
        <v>15.07</v>
      </c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</row>
    <row r="199">
      <c r="A199" s="154" t="str">
        <f t="shared" si="2"/>
        <v>среда</v>
      </c>
      <c r="B199" s="154" t="str">
        <f t="shared" si="3"/>
        <v>16.07</v>
      </c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</row>
    <row r="200">
      <c r="A200" s="154" t="str">
        <f t="shared" si="2"/>
        <v>четверг</v>
      </c>
      <c r="B200" s="154" t="str">
        <f t="shared" si="3"/>
        <v>17.07</v>
      </c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</row>
    <row r="201">
      <c r="A201" s="154" t="str">
        <f t="shared" si="2"/>
        <v>пятница</v>
      </c>
      <c r="B201" s="154" t="str">
        <f t="shared" si="3"/>
        <v>18.07</v>
      </c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</row>
    <row r="202">
      <c r="A202" s="154" t="str">
        <f t="shared" si="2"/>
        <v>суббота</v>
      </c>
      <c r="B202" s="154" t="str">
        <f t="shared" si="3"/>
        <v>19.07</v>
      </c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</row>
    <row r="203">
      <c r="A203" s="154" t="str">
        <f t="shared" si="2"/>
        <v>воскресенье</v>
      </c>
      <c r="B203" s="154" t="str">
        <f t="shared" si="3"/>
        <v>20.07</v>
      </c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</row>
    <row r="204">
      <c r="A204" s="154" t="str">
        <f t="shared" si="2"/>
        <v>понедельник</v>
      </c>
      <c r="B204" s="154" t="str">
        <f t="shared" si="3"/>
        <v>21.07</v>
      </c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</row>
    <row r="205">
      <c r="A205" s="154" t="str">
        <f t="shared" si="2"/>
        <v>вторник</v>
      </c>
      <c r="B205" s="154" t="str">
        <f t="shared" si="3"/>
        <v>22.07</v>
      </c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</row>
    <row r="206">
      <c r="A206" s="154" t="str">
        <f t="shared" si="2"/>
        <v>среда</v>
      </c>
      <c r="B206" s="154" t="str">
        <f t="shared" si="3"/>
        <v>23.07</v>
      </c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</row>
    <row r="207">
      <c r="A207" s="154" t="str">
        <f t="shared" si="2"/>
        <v>четверг</v>
      </c>
      <c r="B207" s="154" t="str">
        <f t="shared" si="3"/>
        <v>24.07</v>
      </c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</row>
    <row r="208">
      <c r="A208" s="154" t="str">
        <f t="shared" si="2"/>
        <v>пятница</v>
      </c>
      <c r="B208" s="154" t="str">
        <f t="shared" si="3"/>
        <v>25.07</v>
      </c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</row>
    <row r="209">
      <c r="A209" s="154" t="str">
        <f t="shared" si="2"/>
        <v>суббота</v>
      </c>
      <c r="B209" s="154" t="str">
        <f t="shared" si="3"/>
        <v>26.07</v>
      </c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</row>
    <row r="210">
      <c r="A210" s="154" t="str">
        <f t="shared" si="2"/>
        <v>воскресенье</v>
      </c>
      <c r="B210" s="154" t="str">
        <f t="shared" si="3"/>
        <v>27.07</v>
      </c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</row>
    <row r="211">
      <c r="A211" s="154" t="str">
        <f t="shared" si="2"/>
        <v>понедельник</v>
      </c>
      <c r="B211" s="154" t="str">
        <f t="shared" si="3"/>
        <v>28.07</v>
      </c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</row>
    <row r="212">
      <c r="A212" s="154" t="str">
        <f t="shared" si="2"/>
        <v>вторник</v>
      </c>
      <c r="B212" s="154" t="str">
        <f t="shared" si="3"/>
        <v>29.07</v>
      </c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</row>
    <row r="213">
      <c r="A213" s="154" t="str">
        <f t="shared" si="2"/>
        <v>среда</v>
      </c>
      <c r="B213" s="154" t="str">
        <f t="shared" si="3"/>
        <v>30.07</v>
      </c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</row>
    <row r="214">
      <c r="A214" s="154" t="str">
        <f t="shared" si="2"/>
        <v>четверг</v>
      </c>
      <c r="B214" s="154" t="str">
        <f t="shared" si="3"/>
        <v>31.07</v>
      </c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</row>
    <row r="215">
      <c r="A215" s="154" t="str">
        <f t="shared" si="2"/>
        <v>пятница</v>
      </c>
      <c r="B215" s="154" t="str">
        <f t="shared" si="3"/>
        <v>01.08</v>
      </c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</row>
    <row r="216">
      <c r="A216" s="154" t="str">
        <f t="shared" si="2"/>
        <v>суббота</v>
      </c>
      <c r="B216" s="154" t="str">
        <f t="shared" si="3"/>
        <v>02.08</v>
      </c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</row>
    <row r="217">
      <c r="A217" s="154" t="str">
        <f t="shared" si="2"/>
        <v>воскресенье</v>
      </c>
      <c r="B217" s="154" t="str">
        <f t="shared" si="3"/>
        <v>03.08</v>
      </c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</row>
    <row r="218">
      <c r="A218" s="154" t="str">
        <f t="shared" si="2"/>
        <v>понедельник</v>
      </c>
      <c r="B218" s="154" t="str">
        <f t="shared" si="3"/>
        <v>04.08</v>
      </c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</row>
    <row r="219">
      <c r="A219" s="154" t="str">
        <f t="shared" si="2"/>
        <v>вторник</v>
      </c>
      <c r="B219" s="154" t="str">
        <f t="shared" si="3"/>
        <v>05.08</v>
      </c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</row>
    <row r="220">
      <c r="A220" s="154" t="str">
        <f t="shared" si="2"/>
        <v>среда</v>
      </c>
      <c r="B220" s="154" t="str">
        <f t="shared" si="3"/>
        <v>06.08</v>
      </c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</row>
    <row r="221">
      <c r="A221" s="154" t="str">
        <f t="shared" si="2"/>
        <v>четверг</v>
      </c>
      <c r="B221" s="154" t="str">
        <f t="shared" si="3"/>
        <v>07.08</v>
      </c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</row>
    <row r="222">
      <c r="A222" s="154" t="str">
        <f t="shared" si="2"/>
        <v>пятница</v>
      </c>
      <c r="B222" s="154" t="str">
        <f t="shared" si="3"/>
        <v>08.08</v>
      </c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</row>
    <row r="223">
      <c r="A223" s="154" t="str">
        <f t="shared" si="2"/>
        <v>суббота</v>
      </c>
      <c r="B223" s="154" t="str">
        <f t="shared" si="3"/>
        <v>09.08</v>
      </c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</row>
    <row r="224">
      <c r="A224" s="154" t="str">
        <f t="shared" si="2"/>
        <v>воскресенье</v>
      </c>
      <c r="B224" s="154" t="str">
        <f t="shared" si="3"/>
        <v>10.08</v>
      </c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</row>
    <row r="225">
      <c r="A225" s="154" t="str">
        <f t="shared" si="2"/>
        <v>понедельник</v>
      </c>
      <c r="B225" s="154" t="str">
        <f t="shared" si="3"/>
        <v>11.08</v>
      </c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</row>
    <row r="226">
      <c r="A226" s="154" t="str">
        <f t="shared" si="2"/>
        <v>вторник</v>
      </c>
      <c r="B226" s="154" t="str">
        <f t="shared" si="3"/>
        <v>12.08</v>
      </c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</row>
    <row r="227">
      <c r="A227" s="154" t="str">
        <f t="shared" si="2"/>
        <v>среда</v>
      </c>
      <c r="B227" s="154" t="str">
        <f t="shared" si="3"/>
        <v>13.08</v>
      </c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</row>
    <row r="228">
      <c r="A228" s="154" t="str">
        <f t="shared" si="2"/>
        <v>четверг</v>
      </c>
      <c r="B228" s="154" t="str">
        <f t="shared" si="3"/>
        <v>14.08</v>
      </c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</row>
    <row r="229">
      <c r="A229" s="154" t="str">
        <f t="shared" si="2"/>
        <v>пятница</v>
      </c>
      <c r="B229" s="154" t="str">
        <f t="shared" si="3"/>
        <v>15.08</v>
      </c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</row>
    <row r="230">
      <c r="A230" s="154" t="str">
        <f t="shared" si="2"/>
        <v>суббота</v>
      </c>
      <c r="B230" s="154" t="str">
        <f t="shared" si="3"/>
        <v>16.08</v>
      </c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</row>
    <row r="231">
      <c r="A231" s="154" t="str">
        <f t="shared" si="2"/>
        <v>воскресенье</v>
      </c>
      <c r="B231" s="154" t="str">
        <f t="shared" si="3"/>
        <v>17.08</v>
      </c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</row>
    <row r="232">
      <c r="A232" s="154" t="str">
        <f t="shared" si="2"/>
        <v>понедельник</v>
      </c>
      <c r="B232" s="154" t="str">
        <f t="shared" si="3"/>
        <v>18.08</v>
      </c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</row>
    <row r="233">
      <c r="A233" s="154" t="str">
        <f t="shared" si="2"/>
        <v>вторник</v>
      </c>
      <c r="B233" s="154" t="str">
        <f t="shared" si="3"/>
        <v>19.08</v>
      </c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</row>
    <row r="234">
      <c r="A234" s="154" t="str">
        <f t="shared" si="2"/>
        <v>среда</v>
      </c>
      <c r="B234" s="154" t="str">
        <f t="shared" si="3"/>
        <v>20.08</v>
      </c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</row>
    <row r="235">
      <c r="A235" s="154" t="str">
        <f t="shared" si="2"/>
        <v>четверг</v>
      </c>
      <c r="B235" s="154" t="str">
        <f t="shared" si="3"/>
        <v>21.08</v>
      </c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</row>
    <row r="236">
      <c r="A236" s="154" t="str">
        <f t="shared" si="2"/>
        <v>пятница</v>
      </c>
      <c r="B236" s="154" t="str">
        <f t="shared" si="3"/>
        <v>22.08</v>
      </c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</row>
    <row r="237">
      <c r="A237" s="154" t="str">
        <f t="shared" si="2"/>
        <v>суббота</v>
      </c>
      <c r="B237" s="154" t="str">
        <f t="shared" si="3"/>
        <v>23.08</v>
      </c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</row>
    <row r="238">
      <c r="A238" s="154" t="str">
        <f t="shared" si="2"/>
        <v>воскресенье</v>
      </c>
      <c r="B238" s="154" t="str">
        <f t="shared" si="3"/>
        <v>24.08</v>
      </c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</row>
    <row r="239">
      <c r="A239" s="154" t="str">
        <f t="shared" si="2"/>
        <v>понедельник</v>
      </c>
      <c r="B239" s="154" t="str">
        <f t="shared" si="3"/>
        <v>25.08</v>
      </c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</row>
    <row r="240">
      <c r="A240" s="154" t="str">
        <f t="shared" si="2"/>
        <v>вторник</v>
      </c>
      <c r="B240" s="154" t="str">
        <f t="shared" si="3"/>
        <v>26.08</v>
      </c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</row>
    <row r="241">
      <c r="A241" s="154" t="str">
        <f t="shared" si="2"/>
        <v>среда</v>
      </c>
      <c r="B241" s="154" t="str">
        <f t="shared" si="3"/>
        <v>27.08</v>
      </c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</row>
    <row r="242">
      <c r="A242" s="154" t="str">
        <f t="shared" si="2"/>
        <v>четверг</v>
      </c>
      <c r="B242" s="154" t="str">
        <f t="shared" si="3"/>
        <v>28.08</v>
      </c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</row>
    <row r="243">
      <c r="A243" s="154" t="str">
        <f t="shared" si="2"/>
        <v>пятница</v>
      </c>
      <c r="B243" s="154" t="str">
        <f t="shared" si="3"/>
        <v>29.08</v>
      </c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</row>
    <row r="244">
      <c r="A244" s="154" t="str">
        <f t="shared" si="2"/>
        <v>суббота</v>
      </c>
      <c r="B244" s="154" t="str">
        <f t="shared" si="3"/>
        <v>30.08</v>
      </c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</row>
    <row r="245">
      <c r="A245" s="154" t="str">
        <f t="shared" si="2"/>
        <v>воскресенье</v>
      </c>
      <c r="B245" s="154" t="str">
        <f t="shared" si="3"/>
        <v>31.08</v>
      </c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</row>
    <row r="246">
      <c r="A246" s="154" t="str">
        <f t="shared" si="2"/>
        <v>понедельник</v>
      </c>
      <c r="B246" s="154" t="str">
        <f t="shared" si="3"/>
        <v>01.09</v>
      </c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</row>
    <row r="247">
      <c r="A247" s="154" t="str">
        <f t="shared" si="2"/>
        <v>вторник</v>
      </c>
      <c r="B247" s="154" t="str">
        <f t="shared" si="3"/>
        <v>02.09</v>
      </c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</row>
    <row r="248">
      <c r="A248" s="154" t="str">
        <f t="shared" si="2"/>
        <v>среда</v>
      </c>
      <c r="B248" s="154" t="str">
        <f t="shared" si="3"/>
        <v>03.09</v>
      </c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</row>
    <row r="249">
      <c r="A249" s="154" t="str">
        <f t="shared" si="2"/>
        <v>четверг</v>
      </c>
      <c r="B249" s="154" t="str">
        <f t="shared" si="3"/>
        <v>04.09</v>
      </c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</row>
    <row r="250">
      <c r="A250" s="154" t="str">
        <f t="shared" si="2"/>
        <v>пятница</v>
      </c>
      <c r="B250" s="154" t="str">
        <f t="shared" si="3"/>
        <v>05.09</v>
      </c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</row>
    <row r="251">
      <c r="A251" s="154" t="str">
        <f t="shared" si="2"/>
        <v>суббота</v>
      </c>
      <c r="B251" s="154" t="str">
        <f t="shared" si="3"/>
        <v>06.09</v>
      </c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>
      <c r="A252" s="154" t="str">
        <f t="shared" si="2"/>
        <v>воскресенье</v>
      </c>
      <c r="B252" s="154" t="str">
        <f t="shared" si="3"/>
        <v>07.09</v>
      </c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</row>
    <row r="253">
      <c r="A253" s="154" t="str">
        <f t="shared" si="2"/>
        <v>понедельник</v>
      </c>
      <c r="B253" s="154" t="str">
        <f t="shared" si="3"/>
        <v>08.09</v>
      </c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</row>
    <row r="254">
      <c r="A254" s="154" t="str">
        <f t="shared" si="2"/>
        <v>вторник</v>
      </c>
      <c r="B254" s="154" t="str">
        <f t="shared" si="3"/>
        <v>09.09</v>
      </c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</row>
    <row r="255">
      <c r="A255" s="154" t="str">
        <f t="shared" si="2"/>
        <v>среда</v>
      </c>
      <c r="B255" s="154" t="str">
        <f t="shared" si="3"/>
        <v>10.09</v>
      </c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</row>
    <row r="256">
      <c r="A256" s="154" t="str">
        <f t="shared" si="2"/>
        <v>четверг</v>
      </c>
      <c r="B256" s="154" t="str">
        <f t="shared" si="3"/>
        <v>11.09</v>
      </c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</row>
    <row r="257">
      <c r="A257" s="154" t="str">
        <f t="shared" si="2"/>
        <v>пятница</v>
      </c>
      <c r="B257" s="154" t="str">
        <f t="shared" si="3"/>
        <v>12.09</v>
      </c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</row>
    <row r="258">
      <c r="A258" s="154" t="str">
        <f t="shared" si="2"/>
        <v>суббота</v>
      </c>
      <c r="B258" s="154" t="str">
        <f t="shared" si="3"/>
        <v>13.09</v>
      </c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</row>
    <row r="259">
      <c r="A259" s="154" t="str">
        <f t="shared" si="2"/>
        <v>воскресенье</v>
      </c>
      <c r="B259" s="154" t="str">
        <f t="shared" si="3"/>
        <v>14.09</v>
      </c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</row>
    <row r="260">
      <c r="A260" s="154" t="str">
        <f t="shared" si="2"/>
        <v>понедельник</v>
      </c>
      <c r="B260" s="154" t="str">
        <f t="shared" si="3"/>
        <v>15.09</v>
      </c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</row>
    <row r="261">
      <c r="A261" s="154" t="str">
        <f t="shared" si="2"/>
        <v>вторник</v>
      </c>
      <c r="B261" s="154" t="str">
        <f t="shared" si="3"/>
        <v>16.09</v>
      </c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</row>
    <row r="262">
      <c r="A262" s="154" t="str">
        <f t="shared" si="2"/>
        <v>среда</v>
      </c>
      <c r="B262" s="154" t="str">
        <f t="shared" si="3"/>
        <v>17.09</v>
      </c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</row>
    <row r="263">
      <c r="A263" s="154" t="str">
        <f t="shared" si="2"/>
        <v>четверг</v>
      </c>
      <c r="B263" s="154" t="str">
        <f t="shared" si="3"/>
        <v>18.09</v>
      </c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</row>
    <row r="264">
      <c r="A264" s="154" t="str">
        <f t="shared" si="2"/>
        <v>пятница</v>
      </c>
      <c r="B264" s="154" t="str">
        <f t="shared" si="3"/>
        <v>19.09</v>
      </c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</row>
    <row r="265">
      <c r="A265" s="154" t="str">
        <f t="shared" si="2"/>
        <v>суббота</v>
      </c>
      <c r="B265" s="154" t="str">
        <f t="shared" si="3"/>
        <v>20.09</v>
      </c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</row>
    <row r="266">
      <c r="A266" s="154" t="str">
        <f t="shared" si="2"/>
        <v>воскресенье</v>
      </c>
      <c r="B266" s="154" t="str">
        <f t="shared" si="3"/>
        <v>21.09</v>
      </c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</row>
    <row r="267">
      <c r="A267" s="154" t="str">
        <f t="shared" si="2"/>
        <v>понедельник</v>
      </c>
      <c r="B267" s="154" t="str">
        <f t="shared" si="3"/>
        <v>22.09</v>
      </c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</row>
    <row r="268">
      <c r="A268" s="154" t="str">
        <f t="shared" si="2"/>
        <v>вторник</v>
      </c>
      <c r="B268" s="154" t="str">
        <f t="shared" si="3"/>
        <v>23.09</v>
      </c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</row>
    <row r="269">
      <c r="A269" s="154" t="str">
        <f t="shared" si="2"/>
        <v>среда</v>
      </c>
      <c r="B269" s="154" t="str">
        <f t="shared" si="3"/>
        <v>24.09</v>
      </c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</row>
    <row r="270">
      <c r="A270" s="154" t="str">
        <f t="shared" si="2"/>
        <v>четверг</v>
      </c>
      <c r="B270" s="154" t="str">
        <f t="shared" si="3"/>
        <v>25.09</v>
      </c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</row>
    <row r="271">
      <c r="A271" s="154" t="str">
        <f t="shared" si="2"/>
        <v>пятница</v>
      </c>
      <c r="B271" s="154" t="str">
        <f t="shared" si="3"/>
        <v>26.09</v>
      </c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</row>
    <row r="272">
      <c r="A272" s="154" t="str">
        <f t="shared" si="2"/>
        <v>суббота</v>
      </c>
      <c r="B272" s="154" t="str">
        <f t="shared" si="3"/>
        <v>27.09</v>
      </c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</row>
    <row r="273">
      <c r="A273" s="154" t="str">
        <f t="shared" si="2"/>
        <v>воскресенье</v>
      </c>
      <c r="B273" s="154" t="str">
        <f t="shared" si="3"/>
        <v>28.09</v>
      </c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</row>
    <row r="274">
      <c r="A274" s="154" t="str">
        <f t="shared" si="2"/>
        <v>понедельник</v>
      </c>
      <c r="B274" s="154" t="str">
        <f t="shared" si="3"/>
        <v>29.09</v>
      </c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</row>
    <row r="275">
      <c r="A275" s="154" t="str">
        <f t="shared" si="2"/>
        <v>вторник</v>
      </c>
      <c r="B275" s="154" t="str">
        <f t="shared" si="3"/>
        <v>30.09</v>
      </c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</row>
    <row r="276">
      <c r="A276" s="154" t="str">
        <f t="shared" si="2"/>
        <v>среда</v>
      </c>
      <c r="B276" s="154" t="str">
        <f t="shared" si="3"/>
        <v>01.10</v>
      </c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</row>
    <row r="277">
      <c r="A277" s="154" t="str">
        <f t="shared" si="2"/>
        <v>четверг</v>
      </c>
      <c r="B277" s="154" t="str">
        <f t="shared" si="3"/>
        <v>02.10</v>
      </c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</row>
    <row r="278">
      <c r="A278" s="154" t="str">
        <f t="shared" si="2"/>
        <v>пятница</v>
      </c>
      <c r="B278" s="154" t="str">
        <f t="shared" si="3"/>
        <v>03.10</v>
      </c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</row>
    <row r="279">
      <c r="A279" s="154" t="str">
        <f t="shared" si="2"/>
        <v>суббота</v>
      </c>
      <c r="B279" s="154" t="str">
        <f t="shared" si="3"/>
        <v>04.10</v>
      </c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</row>
    <row r="280">
      <c r="A280" s="154" t="str">
        <f t="shared" si="2"/>
        <v>воскресенье</v>
      </c>
      <c r="B280" s="154" t="str">
        <f t="shared" si="3"/>
        <v>05.10</v>
      </c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</row>
    <row r="281">
      <c r="A281" s="154" t="str">
        <f t="shared" si="2"/>
        <v>понедельник</v>
      </c>
      <c r="B281" s="154" t="str">
        <f t="shared" si="3"/>
        <v>06.10</v>
      </c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</row>
    <row r="282">
      <c r="A282" s="154" t="str">
        <f t="shared" si="2"/>
        <v>вторник</v>
      </c>
      <c r="B282" s="154" t="str">
        <f t="shared" si="3"/>
        <v>07.10</v>
      </c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</row>
    <row r="283">
      <c r="A283" s="154" t="str">
        <f t="shared" si="2"/>
        <v>среда</v>
      </c>
      <c r="B283" s="154" t="str">
        <f t="shared" si="3"/>
        <v>08.10</v>
      </c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</row>
    <row r="284">
      <c r="A284" s="154" t="str">
        <f t="shared" si="2"/>
        <v>четверг</v>
      </c>
      <c r="B284" s="154" t="str">
        <f t="shared" si="3"/>
        <v>09.10</v>
      </c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</row>
    <row r="285">
      <c r="A285" s="154" t="str">
        <f t="shared" si="2"/>
        <v>пятница</v>
      </c>
      <c r="B285" s="154" t="str">
        <f t="shared" si="3"/>
        <v>10.10</v>
      </c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</row>
    <row r="286">
      <c r="A286" s="154" t="str">
        <f t="shared" si="2"/>
        <v>суббота</v>
      </c>
      <c r="B286" s="154" t="str">
        <f t="shared" si="3"/>
        <v>11.10</v>
      </c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</row>
    <row r="287">
      <c r="A287" s="154" t="str">
        <f t="shared" si="2"/>
        <v>воскресенье</v>
      </c>
      <c r="B287" s="154" t="str">
        <f t="shared" si="3"/>
        <v>12.10</v>
      </c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</row>
    <row r="288">
      <c r="A288" s="154" t="str">
        <f t="shared" si="2"/>
        <v>понедельник</v>
      </c>
      <c r="B288" s="154" t="str">
        <f t="shared" si="3"/>
        <v>13.10</v>
      </c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</row>
    <row r="289">
      <c r="A289" s="154" t="str">
        <f t="shared" si="2"/>
        <v>вторник</v>
      </c>
      <c r="B289" s="154" t="str">
        <f t="shared" si="3"/>
        <v>14.10</v>
      </c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</row>
    <row r="290">
      <c r="A290" s="154" t="str">
        <f t="shared" si="2"/>
        <v>среда</v>
      </c>
      <c r="B290" s="154" t="str">
        <f t="shared" si="3"/>
        <v>15.10</v>
      </c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</row>
    <row r="291">
      <c r="A291" s="154" t="str">
        <f t="shared" si="2"/>
        <v>четверг</v>
      </c>
      <c r="B291" s="154" t="str">
        <f t="shared" si="3"/>
        <v>16.10</v>
      </c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</row>
    <row r="292">
      <c r="A292" s="154" t="str">
        <f t="shared" si="2"/>
        <v>пятница</v>
      </c>
      <c r="B292" s="154" t="str">
        <f t="shared" si="3"/>
        <v>17.10</v>
      </c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</row>
    <row r="293">
      <c r="A293" s="154" t="str">
        <f t="shared" si="2"/>
        <v>суббота</v>
      </c>
      <c r="B293" s="154" t="str">
        <f t="shared" si="3"/>
        <v>18.10</v>
      </c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</row>
    <row r="294">
      <c r="A294" s="154" t="str">
        <f t="shared" si="2"/>
        <v>воскресенье</v>
      </c>
      <c r="B294" s="154" t="str">
        <f t="shared" si="3"/>
        <v>19.10</v>
      </c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</row>
    <row r="295">
      <c r="A295" s="154" t="str">
        <f t="shared" si="2"/>
        <v>понедельник</v>
      </c>
      <c r="B295" s="154" t="str">
        <f t="shared" si="3"/>
        <v>20.10</v>
      </c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</row>
    <row r="296">
      <c r="A296" s="154" t="str">
        <f t="shared" si="2"/>
        <v>вторник</v>
      </c>
      <c r="B296" s="154" t="str">
        <f t="shared" si="3"/>
        <v>21.10</v>
      </c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</row>
    <row r="297">
      <c r="A297" s="154" t="str">
        <f t="shared" si="2"/>
        <v>среда</v>
      </c>
      <c r="B297" s="154" t="str">
        <f t="shared" si="3"/>
        <v>22.10</v>
      </c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</row>
    <row r="298">
      <c r="A298" s="154" t="str">
        <f t="shared" si="2"/>
        <v>четверг</v>
      </c>
      <c r="B298" s="154" t="str">
        <f t="shared" si="3"/>
        <v>23.10</v>
      </c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</row>
    <row r="299">
      <c r="A299" s="154" t="str">
        <f t="shared" si="2"/>
        <v>пятница</v>
      </c>
      <c r="B299" s="154" t="str">
        <f t="shared" si="3"/>
        <v>24.10</v>
      </c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</row>
    <row r="300">
      <c r="A300" s="154" t="str">
        <f t="shared" si="2"/>
        <v>суббота</v>
      </c>
      <c r="B300" s="154" t="str">
        <f t="shared" si="3"/>
        <v>25.10</v>
      </c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</row>
    <row r="301">
      <c r="A301" s="154" t="str">
        <f t="shared" si="2"/>
        <v>воскресенье</v>
      </c>
      <c r="B301" s="154" t="str">
        <f t="shared" si="3"/>
        <v>26.10</v>
      </c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</row>
    <row r="302">
      <c r="A302" s="154" t="str">
        <f t="shared" si="2"/>
        <v>понедельник</v>
      </c>
      <c r="B302" s="154" t="str">
        <f t="shared" si="3"/>
        <v>27.10</v>
      </c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</row>
    <row r="303">
      <c r="A303" s="154" t="str">
        <f t="shared" si="2"/>
        <v>вторник</v>
      </c>
      <c r="B303" s="154" t="str">
        <f t="shared" si="3"/>
        <v>28.10</v>
      </c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</row>
    <row r="304">
      <c r="A304" s="154" t="str">
        <f t="shared" si="2"/>
        <v>среда</v>
      </c>
      <c r="B304" s="154" t="str">
        <f t="shared" si="3"/>
        <v>29.10</v>
      </c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</row>
    <row r="305">
      <c r="A305" s="154" t="str">
        <f t="shared" si="2"/>
        <v>четверг</v>
      </c>
      <c r="B305" s="154" t="str">
        <f t="shared" si="3"/>
        <v>30.10</v>
      </c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</row>
    <row r="306">
      <c r="A306" s="154" t="str">
        <f t="shared" si="2"/>
        <v>пятница</v>
      </c>
      <c r="B306" s="154" t="str">
        <f t="shared" si="3"/>
        <v>31.10</v>
      </c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</row>
    <row r="307">
      <c r="A307" s="154" t="str">
        <f t="shared" si="2"/>
        <v>суббота</v>
      </c>
      <c r="B307" s="154" t="str">
        <f t="shared" si="3"/>
        <v>01.11</v>
      </c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</row>
    <row r="308">
      <c r="A308" s="154" t="str">
        <f t="shared" si="2"/>
        <v>воскресенье</v>
      </c>
      <c r="B308" s="154" t="str">
        <f t="shared" si="3"/>
        <v>02.11</v>
      </c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</row>
    <row r="309">
      <c r="A309" s="154" t="str">
        <f t="shared" si="2"/>
        <v>понедельник</v>
      </c>
      <c r="B309" s="154" t="str">
        <f t="shared" si="3"/>
        <v>03.11</v>
      </c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</row>
    <row r="310">
      <c r="A310" s="154" t="str">
        <f t="shared" si="2"/>
        <v>вторник</v>
      </c>
      <c r="B310" s="154" t="str">
        <f t="shared" si="3"/>
        <v>04.11</v>
      </c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</row>
    <row r="311">
      <c r="A311" s="154" t="str">
        <f t="shared" si="2"/>
        <v>среда</v>
      </c>
      <c r="B311" s="154" t="str">
        <f t="shared" si="3"/>
        <v>05.11</v>
      </c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</row>
    <row r="312">
      <c r="A312" s="154" t="str">
        <f t="shared" si="2"/>
        <v>четверг</v>
      </c>
      <c r="B312" s="154" t="str">
        <f t="shared" si="3"/>
        <v>06.11</v>
      </c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</row>
    <row r="313">
      <c r="A313" s="154" t="str">
        <f t="shared" si="2"/>
        <v>пятница</v>
      </c>
      <c r="B313" s="154" t="str">
        <f t="shared" si="3"/>
        <v>07.11</v>
      </c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</row>
    <row r="314">
      <c r="A314" s="154" t="str">
        <f t="shared" si="2"/>
        <v>суббота</v>
      </c>
      <c r="B314" s="154" t="str">
        <f t="shared" si="3"/>
        <v>08.11</v>
      </c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</row>
    <row r="315">
      <c r="A315" s="154" t="str">
        <f t="shared" si="2"/>
        <v>воскресенье</v>
      </c>
      <c r="B315" s="154" t="str">
        <f t="shared" si="3"/>
        <v>09.11</v>
      </c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</row>
    <row r="316">
      <c r="A316" s="154" t="str">
        <f t="shared" si="2"/>
        <v>понедельник</v>
      </c>
      <c r="B316" s="154" t="str">
        <f t="shared" si="3"/>
        <v>10.11</v>
      </c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</row>
    <row r="317">
      <c r="A317" s="154" t="str">
        <f t="shared" si="2"/>
        <v>вторник</v>
      </c>
      <c r="B317" s="154" t="str">
        <f t="shared" si="3"/>
        <v>11.11</v>
      </c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</row>
    <row r="318">
      <c r="A318" s="154" t="str">
        <f t="shared" si="2"/>
        <v>среда</v>
      </c>
      <c r="B318" s="154" t="str">
        <f t="shared" si="3"/>
        <v>12.11</v>
      </c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</row>
    <row r="319">
      <c r="A319" s="154" t="str">
        <f t="shared" si="2"/>
        <v>четверг</v>
      </c>
      <c r="B319" s="154" t="str">
        <f t="shared" si="3"/>
        <v>13.11</v>
      </c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</row>
    <row r="320">
      <c r="A320" s="154" t="str">
        <f t="shared" si="2"/>
        <v>пятница</v>
      </c>
      <c r="B320" s="154" t="str">
        <f t="shared" si="3"/>
        <v>14.11</v>
      </c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</row>
    <row r="321">
      <c r="A321" s="154" t="str">
        <f t="shared" si="2"/>
        <v>суббота</v>
      </c>
      <c r="B321" s="154" t="str">
        <f t="shared" si="3"/>
        <v>15.11</v>
      </c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</row>
    <row r="322">
      <c r="A322" s="154" t="str">
        <f t="shared" si="2"/>
        <v>воскресенье</v>
      </c>
      <c r="B322" s="154" t="str">
        <f t="shared" si="3"/>
        <v>16.11</v>
      </c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</row>
    <row r="323">
      <c r="A323" s="154" t="str">
        <f t="shared" si="2"/>
        <v>понедельник</v>
      </c>
      <c r="B323" s="154" t="str">
        <f t="shared" si="3"/>
        <v>17.11</v>
      </c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</row>
    <row r="324">
      <c r="A324" s="154" t="str">
        <f t="shared" si="2"/>
        <v>вторник</v>
      </c>
      <c r="B324" s="154" t="str">
        <f t="shared" si="3"/>
        <v>18.11</v>
      </c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</row>
    <row r="325">
      <c r="A325" s="154" t="str">
        <f t="shared" si="2"/>
        <v>среда</v>
      </c>
      <c r="B325" s="154" t="str">
        <f t="shared" si="3"/>
        <v>19.11</v>
      </c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</row>
    <row r="326">
      <c r="A326" s="154" t="str">
        <f t="shared" si="2"/>
        <v>четверг</v>
      </c>
      <c r="B326" s="154" t="str">
        <f t="shared" si="3"/>
        <v>20.11</v>
      </c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</row>
    <row r="327">
      <c r="A327" s="154" t="str">
        <f t="shared" si="2"/>
        <v>пятница</v>
      </c>
      <c r="B327" s="154" t="str">
        <f t="shared" si="3"/>
        <v>21.11</v>
      </c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</row>
    <row r="328">
      <c r="A328" s="154" t="str">
        <f t="shared" si="2"/>
        <v>суббота</v>
      </c>
      <c r="B328" s="154" t="str">
        <f t="shared" si="3"/>
        <v>22.11</v>
      </c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</row>
    <row r="329">
      <c r="A329" s="154" t="str">
        <f t="shared" si="2"/>
        <v>воскресенье</v>
      </c>
      <c r="B329" s="154" t="str">
        <f t="shared" si="3"/>
        <v>23.11</v>
      </c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</row>
    <row r="330">
      <c r="A330" s="154" t="str">
        <f t="shared" si="2"/>
        <v>понедельник</v>
      </c>
      <c r="B330" s="154" t="str">
        <f t="shared" si="3"/>
        <v>24.11</v>
      </c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</row>
    <row r="331">
      <c r="A331" s="154" t="str">
        <f t="shared" si="2"/>
        <v>вторник</v>
      </c>
      <c r="B331" s="154" t="str">
        <f t="shared" si="3"/>
        <v>25.11</v>
      </c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</row>
    <row r="332">
      <c r="A332" s="154" t="str">
        <f t="shared" si="2"/>
        <v>среда</v>
      </c>
      <c r="B332" s="154" t="str">
        <f t="shared" si="3"/>
        <v>26.11</v>
      </c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</row>
    <row r="333">
      <c r="A333" s="154" t="str">
        <f t="shared" si="2"/>
        <v>четверг</v>
      </c>
      <c r="B333" s="154" t="str">
        <f t="shared" si="3"/>
        <v>27.11</v>
      </c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</row>
    <row r="334">
      <c r="A334" s="154" t="str">
        <f t="shared" si="2"/>
        <v>пятница</v>
      </c>
      <c r="B334" s="154" t="str">
        <f t="shared" si="3"/>
        <v>28.11</v>
      </c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</row>
    <row r="335">
      <c r="A335" s="154" t="str">
        <f t="shared" si="2"/>
        <v>суббота</v>
      </c>
      <c r="B335" s="154" t="str">
        <f t="shared" si="3"/>
        <v>29.11</v>
      </c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</row>
    <row r="336">
      <c r="A336" s="154" t="str">
        <f t="shared" si="2"/>
        <v>воскресенье</v>
      </c>
      <c r="B336" s="154" t="str">
        <f t="shared" si="3"/>
        <v>30.11</v>
      </c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</row>
    <row r="337">
      <c r="A337" s="154" t="str">
        <f t="shared" si="2"/>
        <v>понедельник</v>
      </c>
      <c r="B337" s="154" t="str">
        <f t="shared" si="3"/>
        <v>01.12</v>
      </c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</row>
    <row r="338">
      <c r="A338" s="154" t="str">
        <f t="shared" si="2"/>
        <v>вторник</v>
      </c>
      <c r="B338" s="154" t="str">
        <f t="shared" si="3"/>
        <v>02.12</v>
      </c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</row>
    <row r="339">
      <c r="A339" s="154" t="str">
        <f t="shared" si="2"/>
        <v>среда</v>
      </c>
      <c r="B339" s="154" t="str">
        <f t="shared" si="3"/>
        <v>03.12</v>
      </c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</row>
    <row r="340">
      <c r="A340" s="154" t="str">
        <f t="shared" si="2"/>
        <v>четверг</v>
      </c>
      <c r="B340" s="154" t="str">
        <f t="shared" si="3"/>
        <v>04.12</v>
      </c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</row>
    <row r="341">
      <c r="A341" s="154" t="str">
        <f t="shared" si="2"/>
        <v>пятница</v>
      </c>
      <c r="B341" s="154" t="str">
        <f t="shared" si="3"/>
        <v>05.12</v>
      </c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</row>
    <row r="342">
      <c r="A342" s="154" t="str">
        <f t="shared" si="2"/>
        <v>суббота</v>
      </c>
      <c r="B342" s="154" t="str">
        <f t="shared" si="3"/>
        <v>06.12</v>
      </c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</row>
    <row r="343">
      <c r="A343" s="154" t="str">
        <f t="shared" si="2"/>
        <v>воскресенье</v>
      </c>
      <c r="B343" s="154" t="str">
        <f t="shared" si="3"/>
        <v>07.12</v>
      </c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</row>
    <row r="344">
      <c r="A344" s="154" t="str">
        <f t="shared" si="2"/>
        <v>понедельник</v>
      </c>
      <c r="B344" s="154" t="str">
        <f t="shared" si="3"/>
        <v>08.12</v>
      </c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</row>
    <row r="345">
      <c r="A345" s="154" t="str">
        <f t="shared" si="2"/>
        <v>вторник</v>
      </c>
      <c r="B345" s="154" t="str">
        <f t="shared" si="3"/>
        <v>09.12</v>
      </c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</row>
    <row r="346">
      <c r="A346" s="154" t="str">
        <f t="shared" si="2"/>
        <v>среда</v>
      </c>
      <c r="B346" s="154" t="str">
        <f t="shared" si="3"/>
        <v>10.12</v>
      </c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</row>
    <row r="347">
      <c r="A347" s="154" t="str">
        <f t="shared" si="2"/>
        <v>четверг</v>
      </c>
      <c r="B347" s="154" t="str">
        <f t="shared" si="3"/>
        <v>11.12</v>
      </c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</row>
    <row r="348">
      <c r="A348" s="154" t="str">
        <f t="shared" si="2"/>
        <v>пятница</v>
      </c>
      <c r="B348" s="154" t="str">
        <f t="shared" si="3"/>
        <v>12.12</v>
      </c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</row>
    <row r="349">
      <c r="A349" s="154" t="str">
        <f t="shared" si="2"/>
        <v>суббота</v>
      </c>
      <c r="B349" s="154" t="str">
        <f t="shared" si="3"/>
        <v>13.12</v>
      </c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</row>
    <row r="350">
      <c r="A350" s="154" t="str">
        <f t="shared" si="2"/>
        <v>воскресенье</v>
      </c>
      <c r="B350" s="154" t="str">
        <f t="shared" si="3"/>
        <v>14.12</v>
      </c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</row>
    <row r="351">
      <c r="A351" s="154" t="str">
        <f t="shared" si="2"/>
        <v>понедельник</v>
      </c>
      <c r="B351" s="154" t="str">
        <f t="shared" si="3"/>
        <v>15.12</v>
      </c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</row>
    <row r="352">
      <c r="A352" s="154" t="str">
        <f t="shared" si="2"/>
        <v>вторник</v>
      </c>
      <c r="B352" s="154" t="str">
        <f t="shared" si="3"/>
        <v>16.12</v>
      </c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</row>
    <row r="353">
      <c r="A353" s="154" t="str">
        <f t="shared" si="2"/>
        <v>среда</v>
      </c>
      <c r="B353" s="154" t="str">
        <f t="shared" si="3"/>
        <v>17.12</v>
      </c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</row>
    <row r="354">
      <c r="A354" s="154" t="str">
        <f t="shared" si="2"/>
        <v>четверг</v>
      </c>
      <c r="B354" s="154" t="str">
        <f t="shared" si="3"/>
        <v>18.12</v>
      </c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</row>
    <row r="355">
      <c r="A355" s="154" t="str">
        <f t="shared" si="2"/>
        <v>пятница</v>
      </c>
      <c r="B355" s="154" t="str">
        <f t="shared" si="3"/>
        <v>19.12</v>
      </c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</row>
    <row r="356">
      <c r="A356" s="154" t="str">
        <f t="shared" si="2"/>
        <v>суббота</v>
      </c>
      <c r="B356" s="154" t="str">
        <f t="shared" si="3"/>
        <v>20.12</v>
      </c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</row>
    <row r="357">
      <c r="A357" s="154" t="str">
        <f t="shared" si="2"/>
        <v>воскресенье</v>
      </c>
      <c r="B357" s="154" t="str">
        <f t="shared" si="3"/>
        <v>21.12</v>
      </c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</row>
    <row r="358">
      <c r="A358" s="154" t="str">
        <f t="shared" si="2"/>
        <v>понедельник</v>
      </c>
      <c r="B358" s="154" t="str">
        <f t="shared" si="3"/>
        <v>22.12</v>
      </c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</row>
    <row r="359">
      <c r="A359" s="154" t="str">
        <f t="shared" si="2"/>
        <v>вторник</v>
      </c>
      <c r="B359" s="154" t="str">
        <f t="shared" si="3"/>
        <v>23.12</v>
      </c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</row>
    <row r="360">
      <c r="A360" s="154" t="str">
        <f t="shared" si="2"/>
        <v>среда</v>
      </c>
      <c r="B360" s="154" t="str">
        <f t="shared" si="3"/>
        <v>24.12</v>
      </c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</row>
    <row r="361">
      <c r="A361" s="154" t="str">
        <f t="shared" si="2"/>
        <v>четверг</v>
      </c>
      <c r="B361" s="154" t="str">
        <f t="shared" si="3"/>
        <v>25.12</v>
      </c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</row>
    <row r="362">
      <c r="A362" s="154" t="str">
        <f t="shared" si="2"/>
        <v>пятница</v>
      </c>
      <c r="B362" s="154" t="str">
        <f t="shared" si="3"/>
        <v>26.12</v>
      </c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</row>
    <row r="363">
      <c r="A363" s="154" t="str">
        <f t="shared" si="2"/>
        <v>суббота</v>
      </c>
      <c r="B363" s="154" t="str">
        <f t="shared" si="3"/>
        <v>27.12</v>
      </c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</row>
    <row r="364">
      <c r="A364" s="154" t="str">
        <f t="shared" si="2"/>
        <v>воскресенье</v>
      </c>
      <c r="B364" s="154" t="str">
        <f t="shared" si="3"/>
        <v>28.12</v>
      </c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</row>
    <row r="365">
      <c r="A365" s="154" t="str">
        <f t="shared" si="2"/>
        <v>понедельник</v>
      </c>
      <c r="B365" s="154" t="str">
        <f t="shared" si="3"/>
        <v>29.12</v>
      </c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</row>
    <row r="366">
      <c r="A366" s="154" t="str">
        <f t="shared" si="2"/>
        <v>вторник</v>
      </c>
      <c r="B366" s="154" t="str">
        <f t="shared" si="3"/>
        <v>30.12</v>
      </c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</row>
    <row r="367">
      <c r="A367" s="154" t="str">
        <f t="shared" si="2"/>
        <v>среда</v>
      </c>
      <c r="B367" s="154" t="str">
        <f t="shared" si="3"/>
        <v>31.12</v>
      </c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</row>
    <row r="368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</row>
    <row r="369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</row>
    <row r="370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</row>
    <row r="37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</row>
    <row r="372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</row>
    <row r="373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</row>
    <row r="374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</row>
    <row r="37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</row>
    <row r="376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</row>
    <row r="377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</row>
    <row r="378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</row>
    <row r="379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</row>
    <row r="380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</row>
    <row r="38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</row>
    <row r="382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</row>
    <row r="383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</row>
    <row r="384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</row>
    <row r="38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</row>
    <row r="386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</row>
    <row r="387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</row>
    <row r="388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</row>
    <row r="389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</row>
    <row r="390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</row>
    <row r="39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</row>
    <row r="392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</row>
    <row r="393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</row>
    <row r="394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</row>
    <row r="39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</row>
    <row r="396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</row>
    <row r="397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</row>
    <row r="398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</row>
    <row r="399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</row>
    <row r="400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</row>
    <row r="40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</row>
    <row r="402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</row>
    <row r="403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</row>
    <row r="404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</row>
    <row r="40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</row>
    <row r="406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</row>
    <row r="407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</row>
    <row r="408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</row>
    <row r="409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</row>
    <row r="410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</row>
    <row r="41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</row>
    <row r="412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6.0"/>
    <col customWidth="1" min="2" max="2" width="14.38"/>
    <col customWidth="1" min="3" max="6" width="14.38" outlineLevel="1"/>
    <col customWidth="1" min="7" max="26" width="14.38"/>
  </cols>
  <sheetData>
    <row r="1" ht="15.75" customHeight="1">
      <c r="A1" s="168" t="s">
        <v>616</v>
      </c>
      <c r="B1" s="169" t="s">
        <v>617</v>
      </c>
      <c r="C1" s="169" t="s">
        <v>618</v>
      </c>
      <c r="D1" s="169" t="s">
        <v>619</v>
      </c>
      <c r="E1" s="169" t="s">
        <v>620</v>
      </c>
      <c r="F1" s="169" t="s">
        <v>621</v>
      </c>
      <c r="G1" s="169" t="s">
        <v>622</v>
      </c>
      <c r="H1" s="169" t="s">
        <v>617</v>
      </c>
      <c r="I1" s="169" t="s">
        <v>618</v>
      </c>
      <c r="J1" s="169" t="s">
        <v>619</v>
      </c>
      <c r="K1" s="169" t="s">
        <v>620</v>
      </c>
      <c r="L1" s="169" t="s">
        <v>621</v>
      </c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ht="15.75" customHeight="1">
      <c r="A2" s="170" t="s">
        <v>623</v>
      </c>
      <c r="B2" s="154">
        <v>53.0</v>
      </c>
      <c r="C2" s="154">
        <v>3.0</v>
      </c>
      <c r="D2" s="154">
        <v>2.5</v>
      </c>
      <c r="E2" s="154">
        <v>4.7</v>
      </c>
      <c r="F2" s="171">
        <v>0.0</v>
      </c>
      <c r="G2" s="172">
        <v>150.0</v>
      </c>
      <c r="H2" s="173">
        <f t="shared" ref="H2:H11" si="1">G2/100*B2</f>
        <v>79.5</v>
      </c>
      <c r="I2" s="173">
        <f t="shared" ref="I2:I11" si="2">G2/100*C2</f>
        <v>4.5</v>
      </c>
      <c r="J2" s="173">
        <f t="shared" ref="J2:J11" si="3">G2/100*D2</f>
        <v>3.75</v>
      </c>
      <c r="K2" s="173">
        <f t="shared" ref="K2:K11" si="4">G2/100*E2</f>
        <v>7.05</v>
      </c>
      <c r="L2" s="174">
        <f t="shared" ref="L2:L11" si="5">G2/100*F2</f>
        <v>0</v>
      </c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ht="15.75" customHeight="1">
      <c r="A3" s="170" t="s">
        <v>624</v>
      </c>
      <c r="B3" s="154">
        <v>0.0</v>
      </c>
      <c r="C3" s="154">
        <v>0.0</v>
      </c>
      <c r="D3" s="154">
        <v>0.0</v>
      </c>
      <c r="E3" s="154">
        <v>0.0</v>
      </c>
      <c r="F3" s="154">
        <v>0.0</v>
      </c>
      <c r="G3" s="175">
        <v>35.0</v>
      </c>
      <c r="H3" s="173">
        <f t="shared" si="1"/>
        <v>0</v>
      </c>
      <c r="I3" s="173">
        <f t="shared" si="2"/>
        <v>0</v>
      </c>
      <c r="J3" s="173">
        <f t="shared" si="3"/>
        <v>0</v>
      </c>
      <c r="K3" s="173">
        <f t="shared" si="4"/>
        <v>0</v>
      </c>
      <c r="L3" s="174">
        <f t="shared" si="5"/>
        <v>0</v>
      </c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ht="15.75" customHeight="1">
      <c r="A4" s="170" t="s">
        <v>625</v>
      </c>
      <c r="B4" s="154">
        <v>351.7</v>
      </c>
      <c r="C4" s="154">
        <v>0.1</v>
      </c>
      <c r="D4" s="154">
        <v>0.1</v>
      </c>
      <c r="E4" s="154">
        <v>87.6</v>
      </c>
      <c r="F4" s="154">
        <v>0.0</v>
      </c>
      <c r="G4" s="175">
        <v>5.0</v>
      </c>
      <c r="H4" s="173">
        <f t="shared" si="1"/>
        <v>17.585</v>
      </c>
      <c r="I4" s="173">
        <f t="shared" si="2"/>
        <v>0.005</v>
      </c>
      <c r="J4" s="173">
        <f t="shared" si="3"/>
        <v>0.005</v>
      </c>
      <c r="K4" s="173">
        <f t="shared" si="4"/>
        <v>4.38</v>
      </c>
      <c r="L4" s="174">
        <f t="shared" si="5"/>
        <v>0</v>
      </c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ht="15.75" customHeight="1">
      <c r="A5" s="170" t="s">
        <v>626</v>
      </c>
      <c r="B5" s="154">
        <v>665.3</v>
      </c>
      <c r="C5" s="154">
        <v>1.8</v>
      </c>
      <c r="D5" s="154">
        <v>72.5</v>
      </c>
      <c r="E5" s="154">
        <v>1.4</v>
      </c>
      <c r="F5" s="154">
        <v>0.0</v>
      </c>
      <c r="G5" s="175">
        <v>100.0</v>
      </c>
      <c r="H5" s="173">
        <f t="shared" si="1"/>
        <v>665.3</v>
      </c>
      <c r="I5" s="173">
        <f t="shared" si="2"/>
        <v>1.8</v>
      </c>
      <c r="J5" s="173">
        <f t="shared" si="3"/>
        <v>72.5</v>
      </c>
      <c r="K5" s="173">
        <f t="shared" si="4"/>
        <v>1.4</v>
      </c>
      <c r="L5" s="174">
        <f t="shared" si="5"/>
        <v>0</v>
      </c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ht="15.75" customHeight="1">
      <c r="A6" s="170" t="s">
        <v>627</v>
      </c>
      <c r="B6" s="154">
        <v>399.4</v>
      </c>
      <c r="C6" s="154">
        <v>25.6</v>
      </c>
      <c r="D6" s="154">
        <v>12.0</v>
      </c>
      <c r="E6" s="154">
        <v>29.6</v>
      </c>
      <c r="F6" s="154">
        <v>35.3</v>
      </c>
      <c r="G6" s="175">
        <v>60.0</v>
      </c>
      <c r="H6" s="173">
        <f t="shared" si="1"/>
        <v>239.64</v>
      </c>
      <c r="I6" s="173">
        <f t="shared" si="2"/>
        <v>15.36</v>
      </c>
      <c r="J6" s="173">
        <f t="shared" si="3"/>
        <v>7.2</v>
      </c>
      <c r="K6" s="173">
        <f t="shared" si="4"/>
        <v>17.76</v>
      </c>
      <c r="L6" s="174">
        <f t="shared" si="5"/>
        <v>21.18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ht="15.75" customHeight="1">
      <c r="A7" s="176" t="s">
        <v>628</v>
      </c>
      <c r="B7" s="154">
        <v>500.0</v>
      </c>
      <c r="C7" s="154">
        <v>26.0</v>
      </c>
      <c r="D7" s="154">
        <v>26.0</v>
      </c>
      <c r="E7" s="154">
        <v>40.0</v>
      </c>
      <c r="F7" s="154">
        <v>0.0</v>
      </c>
      <c r="G7" s="175">
        <v>200.0</v>
      </c>
      <c r="H7" s="173">
        <f t="shared" si="1"/>
        <v>1000</v>
      </c>
      <c r="I7" s="173">
        <f t="shared" si="2"/>
        <v>52</v>
      </c>
      <c r="J7" s="173">
        <f t="shared" si="3"/>
        <v>52</v>
      </c>
      <c r="K7" s="173">
        <f t="shared" si="4"/>
        <v>80</v>
      </c>
      <c r="L7" s="174">
        <f t="shared" si="5"/>
        <v>0</v>
      </c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ht="15.75" customHeight="1">
      <c r="A8" s="106"/>
      <c r="B8" s="154"/>
      <c r="C8" s="154"/>
      <c r="D8" s="154"/>
      <c r="E8" s="154"/>
      <c r="F8" s="171"/>
      <c r="G8" s="177"/>
      <c r="H8" s="173">
        <f t="shared" si="1"/>
        <v>0</v>
      </c>
      <c r="I8" s="173">
        <f t="shared" si="2"/>
        <v>0</v>
      </c>
      <c r="J8" s="173">
        <f t="shared" si="3"/>
        <v>0</v>
      </c>
      <c r="K8" s="173">
        <f t="shared" si="4"/>
        <v>0</v>
      </c>
      <c r="L8" s="174">
        <f t="shared" si="5"/>
        <v>0</v>
      </c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ht="15.75" customHeight="1">
      <c r="A9" s="106"/>
      <c r="B9" s="154"/>
      <c r="C9" s="154"/>
      <c r="D9" s="154"/>
      <c r="E9" s="154"/>
      <c r="F9" s="171"/>
      <c r="G9" s="177"/>
      <c r="H9" s="173">
        <f t="shared" si="1"/>
        <v>0</v>
      </c>
      <c r="I9" s="173">
        <f t="shared" si="2"/>
        <v>0</v>
      </c>
      <c r="J9" s="173">
        <f t="shared" si="3"/>
        <v>0</v>
      </c>
      <c r="K9" s="173">
        <f t="shared" si="4"/>
        <v>0</v>
      </c>
      <c r="L9" s="178">
        <f t="shared" si="5"/>
        <v>0</v>
      </c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ht="15.75" customHeight="1">
      <c r="A10" s="106"/>
      <c r="B10" s="154"/>
      <c r="C10" s="154"/>
      <c r="D10" s="154"/>
      <c r="E10" s="154"/>
      <c r="F10" s="171"/>
      <c r="G10" s="177"/>
      <c r="H10" s="173">
        <f t="shared" si="1"/>
        <v>0</v>
      </c>
      <c r="I10" s="173">
        <f t="shared" si="2"/>
        <v>0</v>
      </c>
      <c r="J10" s="173">
        <f t="shared" si="3"/>
        <v>0</v>
      </c>
      <c r="K10" s="173">
        <f t="shared" si="4"/>
        <v>0</v>
      </c>
      <c r="L10" s="174">
        <f t="shared" si="5"/>
        <v>0</v>
      </c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ht="15.75" customHeight="1">
      <c r="A11" s="106"/>
      <c r="B11" s="154"/>
      <c r="C11" s="154"/>
      <c r="D11" s="154"/>
      <c r="E11" s="154"/>
      <c r="F11" s="171"/>
      <c r="G11" s="177"/>
      <c r="H11" s="173">
        <f t="shared" si="1"/>
        <v>0</v>
      </c>
      <c r="I11" s="173">
        <f t="shared" si="2"/>
        <v>0</v>
      </c>
      <c r="J11" s="179">
        <f t="shared" si="3"/>
        <v>0</v>
      </c>
      <c r="K11" s="179">
        <f t="shared" si="4"/>
        <v>0</v>
      </c>
      <c r="L11" s="180">
        <f t="shared" si="5"/>
        <v>0</v>
      </c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ht="15.75" customHeight="1">
      <c r="A12" s="181" t="s">
        <v>629</v>
      </c>
      <c r="B12" s="182">
        <f t="shared" ref="B12:F12" si="6">100/$G12*H12</f>
        <v>364.0045455</v>
      </c>
      <c r="C12" s="182">
        <f t="shared" si="6"/>
        <v>13.39363636</v>
      </c>
      <c r="D12" s="182">
        <f t="shared" si="6"/>
        <v>24.62818182</v>
      </c>
      <c r="E12" s="182">
        <f t="shared" si="6"/>
        <v>20.10727273</v>
      </c>
      <c r="F12" s="182">
        <f t="shared" si="6"/>
        <v>3.850909091</v>
      </c>
      <c r="G12" s="183">
        <f t="shared" ref="G12:L12" si="7">SUM(G2:G11)</f>
        <v>550</v>
      </c>
      <c r="H12" s="183">
        <f t="shared" si="7"/>
        <v>2002.025</v>
      </c>
      <c r="I12" s="183">
        <f t="shared" si="7"/>
        <v>73.665</v>
      </c>
      <c r="J12" s="183">
        <f t="shared" si="7"/>
        <v>135.455</v>
      </c>
      <c r="K12" s="183">
        <f t="shared" si="7"/>
        <v>110.59</v>
      </c>
      <c r="L12" s="183">
        <f t="shared" si="7"/>
        <v>21.18</v>
      </c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ht="15.75" customHeight="1">
      <c r="A13" s="184" t="s">
        <v>630</v>
      </c>
      <c r="B13" s="185" t="str">
        <f t="shared" ref="B13:F13" si="8">100/$G13*H13</f>
        <v>#DIV/0!</v>
      </c>
      <c r="C13" s="185" t="str">
        <f t="shared" si="8"/>
        <v>#DIV/0!</v>
      </c>
      <c r="D13" s="185" t="str">
        <f t="shared" si="8"/>
        <v>#DIV/0!</v>
      </c>
      <c r="E13" s="185" t="str">
        <f t="shared" si="8"/>
        <v>#DIV/0!</v>
      </c>
      <c r="F13" s="185" t="str">
        <f t="shared" si="8"/>
        <v>#DIV/0!</v>
      </c>
      <c r="G13" s="186">
        <v>0.0</v>
      </c>
      <c r="H13" s="186">
        <f t="shared" ref="H13:L13" si="9">H12</f>
        <v>2002.025</v>
      </c>
      <c r="I13" s="186">
        <f t="shared" si="9"/>
        <v>73.665</v>
      </c>
      <c r="J13" s="186">
        <f t="shared" si="9"/>
        <v>135.455</v>
      </c>
      <c r="K13" s="186">
        <f t="shared" si="9"/>
        <v>110.59</v>
      </c>
      <c r="L13" s="186">
        <f t="shared" si="9"/>
        <v>21.18</v>
      </c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ht="15.7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ht="15.7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ht="15.7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</row>
    <row r="17" ht="15.7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ht="15.7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 ht="15.7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 ht="15.7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  <row r="21" ht="15.7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</row>
    <row r="22" ht="15.7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ht="15.7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</row>
    <row r="24" ht="15.7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</row>
    <row r="25" ht="15.75" customHeight="1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</row>
    <row r="26" ht="15.75" customHeight="1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</row>
    <row r="27" ht="15.75" customHeight="1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</row>
    <row r="28" ht="15.75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</row>
    <row r="29" ht="15.75" customHeight="1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</row>
    <row r="30" ht="15.75" customHeight="1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</row>
    <row r="31" ht="15.75" customHeight="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ht="15.75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ht="15.75" customHeight="1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ht="15.75" customHeigh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ht="15.75" customHeight="1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ht="15.75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ht="15.75" customHeigh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ht="15.75" customHeight="1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ht="15.75" customHeight="1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ht="15.75" customHeight="1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</row>
    <row r="41" ht="15.75" customHeight="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ht="15.75" customHeight="1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ht="15.75" customHeight="1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ht="15.75" customHeight="1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ht="15.75" customHeight="1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ht="15.75" customHeight="1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ht="15.75" customHeight="1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ht="15.75" customHeight="1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ht="15.75" customHeight="1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ht="15.75" customHeight="1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ht="15.75" customHeight="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ht="15.75" customHeight="1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ht="15.75" customHeight="1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ht="15.75" customHeight="1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ht="15.75" customHeight="1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ht="15.75" customHeight="1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ht="15.75" customHeight="1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ht="15.75" customHeight="1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ht="15.75" customHeight="1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ht="15.75" customHeight="1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ht="15.75" customHeight="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ht="15.75" customHeight="1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ht="15.75" customHeight="1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ht="15.75" customHeight="1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ht="15.75" customHeight="1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ht="15.75" customHeight="1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ht="15.75" customHeight="1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ht="15.75" customHeight="1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ht="15.75" customHeight="1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ht="15.75" customHeight="1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ht="15.75" customHeight="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ht="15.75" customHeight="1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ht="15.75" customHeight="1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ht="15.75" customHeight="1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ht="15.75" customHeight="1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ht="15.75" customHeight="1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ht="15.75" customHeight="1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ht="15.75" customHeight="1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ht="15.75" customHeight="1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ht="15.75" customHeight="1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ht="15.75" customHeight="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ht="15.75" customHeight="1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ht="15.75" customHeight="1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ht="15.75" customHeight="1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</row>
    <row r="85" ht="15.75" customHeight="1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</row>
    <row r="86" ht="15.75" customHeight="1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</row>
    <row r="87" ht="15.75" customHeight="1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</row>
    <row r="88" ht="15.75" customHeight="1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</row>
    <row r="89" ht="15.75" customHeight="1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</row>
    <row r="90" ht="15.75" customHeight="1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</row>
    <row r="91" ht="15.75" customHeight="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</row>
    <row r="92" ht="15.75" customHeight="1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</row>
    <row r="93" ht="15.75" customHeight="1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</row>
    <row r="94" ht="15.75" customHeight="1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</row>
    <row r="95" ht="15.75" customHeight="1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ht="15.75" customHeight="1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</row>
    <row r="97" ht="15.75" customHeight="1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</row>
    <row r="98" ht="15.75" customHeight="1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</row>
    <row r="99" ht="15.75" customHeight="1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</row>
    <row r="100" ht="15.75" customHeight="1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</row>
    <row r="101" ht="15.75" customHeight="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</row>
    <row r="102" ht="15.75" customHeight="1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</row>
    <row r="103" ht="15.75" customHeight="1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</row>
    <row r="104" ht="15.75" customHeight="1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</row>
    <row r="105" ht="15.75" customHeight="1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</row>
    <row r="106" ht="15.75" customHeight="1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ht="15.75" customHeight="1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</row>
    <row r="108" ht="15.75" customHeight="1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</row>
    <row r="109" ht="15.75" customHeight="1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</row>
    <row r="110" ht="15.75" customHeight="1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</row>
    <row r="111" ht="15.75" customHeight="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</row>
    <row r="112" ht="15.75" customHeight="1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</row>
    <row r="113" ht="15.75" customHeight="1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</row>
    <row r="114" ht="15.75" customHeight="1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</row>
    <row r="115" ht="15.75" customHeight="1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</row>
    <row r="116" ht="15.75" customHeight="1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</row>
    <row r="117" ht="15.75" customHeight="1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</row>
    <row r="118" ht="15.75" customHeight="1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</row>
    <row r="119" ht="15.75" customHeight="1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</row>
    <row r="120" ht="15.75" customHeight="1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</row>
    <row r="121" ht="15.75" customHeight="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</row>
    <row r="122" ht="15.75" customHeight="1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</row>
    <row r="123" ht="15.75" customHeight="1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</row>
    <row r="124" ht="15.75" customHeight="1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</row>
    <row r="125" ht="15.75" customHeight="1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</row>
    <row r="126" ht="15.75" customHeight="1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</row>
    <row r="127" ht="15.75" customHeight="1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</row>
    <row r="128" ht="15.75" customHeight="1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</row>
    <row r="129" ht="15.75" customHeight="1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</row>
    <row r="130" ht="15.75" customHeight="1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</row>
    <row r="131" ht="15.75" customHeight="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</row>
    <row r="132" ht="15.75" customHeight="1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</row>
    <row r="133" ht="15.75" customHeight="1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</row>
    <row r="134" ht="15.75" customHeight="1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</row>
    <row r="135" ht="15.75" customHeight="1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</row>
    <row r="136" ht="15.75" customHeight="1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</row>
    <row r="137" ht="15.75" customHeight="1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</row>
    <row r="138" ht="15.75" customHeight="1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ht="15.75" customHeight="1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ht="15.75" customHeight="1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</row>
    <row r="141" ht="15.75" customHeight="1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</row>
    <row r="142" ht="15.75" customHeight="1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</row>
    <row r="143" ht="15.75" customHeight="1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</row>
    <row r="144" ht="15.75" customHeight="1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</row>
    <row r="145" ht="15.75" customHeight="1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</row>
    <row r="146" ht="15.75" customHeight="1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</row>
    <row r="147" ht="15.75" customHeight="1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</row>
    <row r="148" ht="15.75" customHeight="1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</row>
    <row r="149" ht="15.75" customHeight="1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</row>
    <row r="150" ht="15.75" customHeight="1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</row>
    <row r="151" ht="15.75" customHeight="1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</row>
    <row r="152" ht="15.75" customHeight="1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ht="15.75" customHeight="1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</row>
    <row r="154" ht="15.75" customHeight="1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ht="15.75" customHeight="1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</row>
    <row r="156" ht="15.75" customHeight="1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ht="15.75" customHeight="1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</row>
    <row r="158" ht="15.75" customHeight="1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ht="15.75" customHeight="1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</row>
    <row r="160" ht="15.75" customHeight="1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ht="15.75" customHeight="1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</row>
    <row r="162" ht="15.75" customHeight="1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ht="15.75" customHeight="1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</row>
    <row r="164" ht="15.75" customHeight="1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</row>
    <row r="165" ht="15.75" customHeight="1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</row>
    <row r="166" ht="15.75" customHeight="1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</row>
    <row r="167" ht="15.75" customHeight="1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</row>
    <row r="168" ht="15.75" customHeight="1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</row>
    <row r="169" ht="15.75" customHeight="1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</row>
    <row r="170" ht="15.75" customHeight="1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</row>
    <row r="171" ht="15.75" customHeight="1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</row>
    <row r="172" ht="15.75" customHeight="1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</row>
    <row r="173" ht="15.75" customHeight="1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</row>
    <row r="174" ht="15.75" customHeight="1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</row>
    <row r="175" ht="15.75" customHeight="1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</row>
    <row r="176" ht="15.75" customHeight="1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</row>
    <row r="177" ht="15.75" customHeight="1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</row>
    <row r="178" ht="15.75" customHeight="1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</row>
    <row r="179" ht="15.75" customHeight="1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</row>
    <row r="180" ht="15.75" customHeight="1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</row>
    <row r="181" ht="15.75" customHeight="1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</row>
    <row r="182" ht="15.75" customHeight="1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</row>
    <row r="183" ht="15.75" customHeight="1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</row>
    <row r="184" ht="15.75" customHeight="1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</row>
    <row r="185" ht="15.75" customHeight="1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</row>
    <row r="186" ht="15.75" customHeight="1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</row>
    <row r="187" ht="15.75" customHeight="1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</row>
    <row r="188" ht="15.75" customHeight="1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</row>
    <row r="189" ht="15.75" customHeight="1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</row>
    <row r="190" ht="15.75" customHeight="1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</row>
    <row r="191" ht="15.75" customHeight="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</row>
    <row r="192" ht="15.75" customHeight="1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</row>
    <row r="193" ht="15.75" customHeight="1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</row>
    <row r="194" ht="15.75" customHeight="1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</row>
    <row r="195" ht="15.75" customHeight="1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</row>
    <row r="196" ht="15.75" customHeight="1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</row>
    <row r="197" ht="15.75" customHeight="1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</row>
    <row r="198" ht="15.75" customHeight="1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</row>
    <row r="199" ht="15.75" customHeight="1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</row>
    <row r="200" ht="15.75" customHeight="1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</row>
    <row r="201" ht="15.75" customHeight="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</row>
    <row r="202" ht="15.75" customHeight="1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</row>
    <row r="203" ht="15.75" customHeight="1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</row>
    <row r="204" ht="15.75" customHeight="1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</row>
    <row r="205" ht="15.75" customHeight="1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</row>
    <row r="206" ht="15.75" customHeight="1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</row>
    <row r="207" ht="15.75" customHeight="1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</row>
    <row r="208" ht="15.75" customHeight="1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</row>
    <row r="209" ht="15.75" customHeight="1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</row>
    <row r="210" ht="15.75" customHeight="1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</row>
    <row r="211" ht="15.75" customHeight="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</row>
    <row r="212" ht="15.75" customHeight="1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</row>
    <row r="213" ht="15.75" customHeight="1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</row>
    <row r="214" ht="15.75" customHeight="1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</row>
    <row r="215" ht="15.75" customHeight="1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</row>
    <row r="216" ht="15.75" customHeight="1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</row>
    <row r="217" ht="15.75" customHeight="1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</row>
    <row r="218" ht="15.75" customHeight="1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</row>
    <row r="219" ht="15.75" customHeight="1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</row>
    <row r="220" ht="15.75" customHeight="1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</row>
    <row r="221" ht="15.75" customHeight="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</row>
    <row r="222" ht="15.75" customHeight="1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</row>
    <row r="223" ht="15.75" customHeight="1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</row>
    <row r="224" ht="15.75" customHeight="1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</row>
    <row r="225" ht="15.75" customHeight="1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</row>
    <row r="226" ht="15.75" customHeight="1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</row>
    <row r="227" ht="15.75" customHeight="1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</row>
    <row r="228" ht="15.75" customHeight="1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</row>
    <row r="229" ht="15.75" customHeight="1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</row>
    <row r="230" ht="15.75" customHeight="1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</row>
    <row r="231" ht="15.75" customHeight="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</row>
    <row r="232" ht="15.75" customHeight="1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</row>
    <row r="233" ht="15.75" customHeight="1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</row>
    <row r="234" ht="15.75" customHeight="1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</row>
    <row r="235" ht="15.75" customHeight="1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</row>
    <row r="236" ht="15.75" customHeight="1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</row>
    <row r="237" ht="15.75" customHeight="1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</row>
    <row r="238" ht="15.75" customHeight="1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</row>
    <row r="239" ht="15.75" customHeight="1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</row>
    <row r="240" ht="15.75" customHeight="1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</row>
    <row r="241" ht="15.75" customHeight="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</row>
    <row r="242" ht="15.75" customHeight="1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</row>
    <row r="243" ht="15.75" customHeight="1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</row>
    <row r="244" ht="15.75" customHeight="1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</row>
    <row r="245" ht="15.75" customHeight="1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</row>
    <row r="246" ht="15.75" customHeight="1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</row>
    <row r="247" ht="15.75" customHeight="1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</row>
    <row r="248" ht="15.75" customHeight="1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</row>
    <row r="249" ht="15.75" customHeight="1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</row>
    <row r="250" ht="15.75" customHeight="1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</row>
    <row r="251" ht="15.75" customHeight="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</row>
    <row r="252" ht="15.75" customHeight="1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</row>
    <row r="253" ht="15.75" customHeight="1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</row>
    <row r="254" ht="15.75" customHeight="1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</row>
    <row r="255" ht="15.75" customHeight="1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</row>
    <row r="256" ht="15.75" customHeight="1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</row>
    <row r="257" ht="15.75" customHeight="1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</row>
    <row r="258" ht="15.75" customHeight="1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</row>
    <row r="259" ht="15.75" customHeight="1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</row>
    <row r="260" ht="15.75" customHeight="1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</row>
    <row r="261" ht="15.75" customHeight="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</row>
    <row r="262" ht="15.75" customHeight="1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</row>
    <row r="263" ht="15.75" customHeight="1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</row>
    <row r="264" ht="15.75" customHeight="1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</row>
    <row r="265" ht="15.75" customHeight="1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</row>
    <row r="266" ht="15.75" customHeight="1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</row>
    <row r="267" ht="15.75" customHeight="1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</row>
    <row r="268" ht="15.75" customHeight="1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</row>
    <row r="269" ht="15.75" customHeight="1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</row>
    <row r="270" ht="15.75" customHeight="1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</row>
    <row r="271" ht="15.75" customHeight="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</row>
    <row r="272" ht="15.75" customHeight="1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</row>
    <row r="273" ht="15.75" customHeight="1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</row>
    <row r="274" ht="15.75" customHeight="1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</row>
    <row r="275" ht="15.75" customHeight="1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</row>
    <row r="276" ht="15.75" customHeight="1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</row>
    <row r="277" ht="15.75" customHeight="1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</row>
    <row r="278" ht="15.75" customHeight="1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</row>
    <row r="279" ht="15.75" customHeight="1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</row>
    <row r="280" ht="15.75" customHeight="1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</row>
    <row r="281" ht="15.75" customHeight="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</row>
    <row r="282" ht="15.75" customHeight="1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</row>
    <row r="283" ht="15.75" customHeight="1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</row>
    <row r="284" ht="15.75" customHeight="1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</row>
    <row r="285" ht="15.75" customHeight="1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</row>
    <row r="286" ht="15.75" customHeight="1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</row>
    <row r="287" ht="15.75" customHeight="1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</row>
    <row r="288" ht="15.75" customHeight="1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</row>
    <row r="289" ht="15.75" customHeight="1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</row>
    <row r="290" ht="15.75" customHeight="1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</row>
    <row r="291" ht="15.75" customHeight="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</row>
    <row r="292" ht="15.75" customHeight="1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</row>
    <row r="293" ht="15.75" customHeight="1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</row>
    <row r="294" ht="15.75" customHeight="1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</row>
    <row r="295" ht="15.75" customHeight="1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</row>
    <row r="296" ht="15.75" customHeight="1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</row>
    <row r="297" ht="15.75" customHeight="1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</row>
    <row r="298" ht="15.75" customHeight="1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</row>
    <row r="299" ht="15.75" customHeight="1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</row>
    <row r="300" ht="15.75" customHeight="1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</row>
    <row r="301" ht="15.75" customHeight="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</row>
    <row r="302" ht="15.75" customHeight="1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</row>
    <row r="303" ht="15.75" customHeight="1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</row>
    <row r="304" ht="15.75" customHeight="1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</row>
    <row r="305" ht="15.75" customHeight="1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</row>
    <row r="306" ht="15.75" customHeight="1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</row>
    <row r="307" ht="15.75" customHeight="1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</row>
    <row r="308" ht="15.75" customHeight="1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</row>
    <row r="309" ht="15.75" customHeight="1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</row>
    <row r="310" ht="15.75" customHeight="1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</row>
    <row r="311" ht="15.75" customHeight="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</row>
    <row r="312" ht="15.75" customHeight="1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</row>
    <row r="313" ht="15.75" customHeight="1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</row>
    <row r="314" ht="15.75" customHeight="1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</row>
    <row r="315" ht="15.75" customHeight="1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</row>
    <row r="316" ht="15.75" customHeight="1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</row>
    <row r="317" ht="15.75" customHeight="1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</row>
    <row r="318" ht="15.75" customHeight="1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</row>
    <row r="319" ht="15.75" customHeight="1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</row>
    <row r="320" ht="15.75" customHeight="1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</row>
    <row r="321" ht="15.75" customHeight="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</row>
    <row r="322" ht="15.75" customHeight="1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</row>
    <row r="323" ht="15.75" customHeight="1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</row>
    <row r="324" ht="15.75" customHeight="1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</row>
    <row r="325" ht="15.75" customHeight="1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</row>
    <row r="326" ht="15.75" customHeight="1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</row>
    <row r="327" ht="15.75" customHeight="1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</row>
    <row r="328" ht="15.75" customHeight="1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</row>
    <row r="329" ht="15.75" customHeight="1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</row>
    <row r="330" ht="15.75" customHeight="1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</row>
    <row r="331" ht="15.75" customHeight="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</row>
    <row r="332" ht="15.75" customHeight="1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</row>
    <row r="333" ht="15.75" customHeight="1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</row>
    <row r="334" ht="15.75" customHeight="1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</row>
    <row r="335" ht="15.75" customHeight="1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</row>
    <row r="336" ht="15.75" customHeight="1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</row>
    <row r="337" ht="15.75" customHeight="1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</row>
    <row r="338" ht="15.75" customHeight="1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</row>
    <row r="339" ht="15.75" customHeight="1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</row>
    <row r="340" ht="15.75" customHeight="1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</row>
    <row r="341" ht="15.75" customHeight="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</row>
    <row r="342" ht="15.75" customHeight="1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</row>
    <row r="343" ht="15.75" customHeight="1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</row>
    <row r="344" ht="15.75" customHeight="1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</row>
    <row r="345" ht="15.75" customHeight="1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</row>
    <row r="346" ht="15.75" customHeight="1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</row>
    <row r="347" ht="15.75" customHeight="1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</row>
    <row r="348" ht="15.75" customHeight="1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</row>
    <row r="349" ht="15.75" customHeight="1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</row>
    <row r="350" ht="15.75" customHeight="1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</row>
    <row r="351" ht="15.75" customHeight="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</row>
    <row r="352" ht="15.75" customHeight="1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</row>
    <row r="353" ht="15.75" customHeight="1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</row>
    <row r="354" ht="15.75" customHeight="1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</row>
    <row r="355" ht="15.75" customHeight="1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</row>
    <row r="356" ht="15.75" customHeight="1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</row>
    <row r="357" ht="15.75" customHeight="1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</row>
    <row r="358" ht="15.75" customHeight="1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</row>
    <row r="359" ht="15.75" customHeight="1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</row>
    <row r="360" ht="15.75" customHeight="1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</row>
    <row r="361" ht="15.75" customHeight="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</row>
    <row r="362" ht="15.75" customHeight="1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</row>
    <row r="363" ht="15.75" customHeight="1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</row>
    <row r="364" ht="15.75" customHeight="1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</row>
    <row r="365" ht="15.75" customHeight="1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</row>
    <row r="366" ht="15.75" customHeight="1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</row>
    <row r="367" ht="15.75" customHeight="1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</row>
    <row r="368" ht="15.75" customHeight="1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</row>
    <row r="369" ht="15.75" customHeight="1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</row>
    <row r="370" ht="15.75" customHeight="1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</row>
    <row r="371" ht="15.75" customHeight="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</row>
    <row r="372" ht="15.75" customHeight="1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</row>
    <row r="373" ht="15.75" customHeight="1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</row>
    <row r="374" ht="15.75" customHeight="1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</row>
    <row r="375" ht="15.75" customHeight="1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</row>
    <row r="376" ht="15.75" customHeight="1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</row>
    <row r="377" ht="15.75" customHeight="1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</row>
    <row r="378" ht="15.75" customHeight="1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</row>
    <row r="379" ht="15.75" customHeight="1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</row>
    <row r="380" ht="15.75" customHeight="1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</row>
    <row r="381" ht="15.75" customHeight="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</row>
    <row r="382" ht="15.75" customHeight="1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</row>
    <row r="383" ht="15.75" customHeight="1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</row>
    <row r="384" ht="15.75" customHeight="1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</row>
    <row r="385" ht="15.75" customHeight="1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</row>
    <row r="386" ht="15.75" customHeight="1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</row>
    <row r="387" ht="15.75" customHeight="1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</row>
    <row r="388" ht="15.75" customHeight="1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</row>
    <row r="389" ht="15.75" customHeight="1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</row>
    <row r="390" ht="15.75" customHeight="1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</row>
    <row r="391" ht="15.75" customHeight="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</row>
    <row r="392" ht="15.75" customHeight="1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</row>
    <row r="393" ht="15.75" customHeight="1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</row>
    <row r="394" ht="15.75" customHeight="1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</row>
    <row r="395" ht="15.75" customHeight="1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</row>
    <row r="396" ht="15.75" customHeight="1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</row>
    <row r="397" ht="15.75" customHeight="1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</row>
    <row r="398" ht="15.75" customHeight="1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</row>
    <row r="399" ht="15.75" customHeight="1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</row>
    <row r="400" ht="15.75" customHeight="1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</row>
    <row r="401" ht="15.75" customHeight="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</row>
    <row r="402" ht="15.75" customHeight="1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</row>
    <row r="403" ht="15.75" customHeight="1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</row>
    <row r="404" ht="15.75" customHeight="1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</row>
    <row r="405" ht="15.75" customHeight="1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</row>
    <row r="406" ht="15.75" customHeight="1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</row>
    <row r="407" ht="15.75" customHeight="1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</row>
    <row r="408" ht="15.75" customHeight="1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</row>
    <row r="409" ht="15.75" customHeight="1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</row>
    <row r="410" ht="15.75" customHeight="1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</row>
    <row r="411" ht="15.75" customHeight="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</row>
    <row r="412" ht="15.75" customHeight="1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</row>
    <row r="413" ht="15.75" customHeight="1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</row>
    <row r="414" ht="15.75" customHeight="1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</row>
    <row r="415" ht="15.75" customHeight="1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</row>
    <row r="416" ht="15.75" customHeight="1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</row>
    <row r="417" ht="15.75" customHeight="1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</row>
    <row r="418" ht="15.75" customHeight="1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</row>
    <row r="419" ht="15.75" customHeight="1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</row>
    <row r="420" ht="15.75" customHeight="1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</row>
    <row r="421" ht="15.75" customHeight="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</row>
    <row r="422" ht="15.75" customHeight="1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</row>
    <row r="423" ht="15.75" customHeight="1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</row>
    <row r="424" ht="15.75" customHeight="1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</row>
    <row r="425" ht="15.75" customHeight="1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</row>
    <row r="426" ht="15.75" customHeight="1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</row>
    <row r="427" ht="15.75" customHeight="1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</row>
    <row r="428" ht="15.75" customHeight="1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</row>
    <row r="429" ht="15.75" customHeight="1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</row>
    <row r="430" ht="15.75" customHeight="1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</row>
    <row r="431" ht="15.75" customHeight="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</row>
    <row r="432" ht="15.75" customHeight="1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</row>
    <row r="433" ht="15.75" customHeight="1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</row>
    <row r="434" ht="15.75" customHeight="1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</row>
    <row r="435" ht="15.75" customHeight="1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</row>
    <row r="436" ht="15.75" customHeight="1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</row>
    <row r="437" ht="15.75" customHeight="1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</row>
    <row r="438" ht="15.75" customHeight="1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</row>
    <row r="439" ht="15.75" customHeight="1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</row>
    <row r="440" ht="15.75" customHeight="1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</row>
    <row r="441" ht="15.75" customHeight="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</row>
    <row r="442" ht="15.75" customHeight="1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</row>
    <row r="443" ht="15.75" customHeight="1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</row>
    <row r="444" ht="15.75" customHeight="1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</row>
    <row r="445" ht="15.75" customHeight="1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</row>
    <row r="446" ht="15.75" customHeight="1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</row>
    <row r="447" ht="15.75" customHeight="1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</row>
    <row r="448" ht="15.75" customHeight="1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</row>
    <row r="449" ht="15.75" customHeight="1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</row>
    <row r="450" ht="15.75" customHeight="1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</row>
    <row r="451" ht="15.75" customHeight="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</row>
    <row r="452" ht="15.75" customHeight="1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</row>
    <row r="453" ht="15.75" customHeight="1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</row>
    <row r="454" ht="15.75" customHeight="1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</row>
    <row r="455" ht="15.75" customHeight="1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</row>
    <row r="456" ht="15.75" customHeight="1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</row>
    <row r="457" ht="15.75" customHeight="1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</row>
    <row r="458" ht="15.75" customHeight="1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</row>
    <row r="459" ht="15.75" customHeight="1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</row>
    <row r="460" ht="15.75" customHeight="1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</row>
    <row r="461" ht="15.75" customHeight="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</row>
    <row r="462" ht="15.75" customHeight="1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</row>
    <row r="463" ht="15.75" customHeight="1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</row>
    <row r="464" ht="15.75" customHeight="1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</row>
    <row r="465" ht="15.75" customHeight="1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</row>
    <row r="466" ht="15.75" customHeight="1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</row>
    <row r="467" ht="15.75" customHeight="1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</row>
    <row r="468" ht="15.75" customHeight="1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</row>
    <row r="469" ht="15.75" customHeight="1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</row>
    <row r="470" ht="15.75" customHeight="1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</row>
    <row r="471" ht="15.75" customHeight="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</row>
    <row r="472" ht="15.75" customHeight="1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</row>
    <row r="473" ht="15.75" customHeight="1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</row>
    <row r="474" ht="15.75" customHeight="1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</row>
    <row r="475" ht="15.75" customHeight="1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</row>
    <row r="476" ht="15.75" customHeight="1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</row>
    <row r="477" ht="15.75" customHeight="1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</row>
    <row r="478" ht="15.75" customHeight="1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</row>
    <row r="479" ht="15.75" customHeight="1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</row>
    <row r="480" ht="15.75" customHeight="1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</row>
    <row r="481" ht="15.75" customHeight="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</row>
    <row r="482" ht="15.75" customHeight="1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</row>
    <row r="483" ht="15.75" customHeight="1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</row>
    <row r="484" ht="15.75" customHeight="1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</row>
    <row r="485" ht="15.75" customHeight="1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</row>
    <row r="486" ht="15.75" customHeight="1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</row>
    <row r="487" ht="15.75" customHeight="1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</row>
    <row r="488" ht="15.75" customHeight="1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</row>
    <row r="489" ht="15.75" customHeight="1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</row>
    <row r="490" ht="15.75" customHeight="1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</row>
    <row r="491" ht="15.75" customHeight="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</row>
    <row r="492" ht="15.75" customHeight="1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</row>
    <row r="493" ht="15.75" customHeight="1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</row>
    <row r="494" ht="15.75" customHeight="1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</row>
    <row r="495" ht="15.75" customHeight="1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</row>
    <row r="496" ht="15.75" customHeight="1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</row>
    <row r="497" ht="15.75" customHeight="1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</row>
    <row r="498" ht="15.75" customHeight="1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</row>
    <row r="499" ht="15.75" customHeight="1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</row>
    <row r="500" ht="15.75" customHeight="1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</row>
    <row r="501" ht="15.75" customHeight="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</row>
    <row r="502" ht="15.75" customHeight="1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</row>
    <row r="503" ht="15.75" customHeight="1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</row>
    <row r="504" ht="15.75" customHeight="1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</row>
    <row r="505" ht="15.75" customHeight="1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</row>
    <row r="506" ht="15.75" customHeight="1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</row>
    <row r="507" ht="15.75" customHeight="1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</row>
    <row r="508" ht="15.75" customHeight="1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</row>
    <row r="509" ht="15.75" customHeight="1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</row>
    <row r="510" ht="15.75" customHeight="1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</row>
    <row r="511" ht="15.75" customHeight="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</row>
    <row r="512" ht="15.75" customHeight="1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</row>
    <row r="513" ht="15.75" customHeight="1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</row>
    <row r="514" ht="15.75" customHeight="1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</row>
    <row r="515" ht="15.75" customHeight="1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</row>
    <row r="516" ht="15.75" customHeight="1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</row>
    <row r="517" ht="15.75" customHeight="1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</row>
    <row r="518" ht="15.75" customHeight="1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</row>
    <row r="519" ht="15.75" customHeight="1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</row>
    <row r="520" ht="15.75" customHeight="1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</row>
    <row r="521" ht="15.75" customHeight="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</row>
    <row r="522" ht="15.75" customHeight="1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</row>
    <row r="523" ht="15.75" customHeight="1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</row>
    <row r="524" ht="15.75" customHeight="1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</row>
    <row r="525" ht="15.75" customHeight="1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</row>
    <row r="526" ht="15.75" customHeight="1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</row>
    <row r="527" ht="15.75" customHeight="1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</row>
    <row r="528" ht="15.75" customHeight="1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</row>
    <row r="529" ht="15.75" customHeight="1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</row>
    <row r="530" ht="15.75" customHeight="1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</row>
    <row r="531" ht="15.75" customHeight="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</row>
    <row r="532" ht="15.75" customHeight="1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</row>
    <row r="533" ht="15.75" customHeight="1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</row>
    <row r="534" ht="15.75" customHeight="1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</row>
    <row r="535" ht="15.75" customHeight="1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</row>
    <row r="536" ht="15.75" customHeight="1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</row>
    <row r="537" ht="15.75" customHeight="1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</row>
    <row r="538" ht="15.75" customHeight="1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</row>
    <row r="539" ht="15.75" customHeight="1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</row>
    <row r="540" ht="15.75" customHeight="1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</row>
    <row r="541" ht="15.75" customHeight="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</row>
    <row r="542" ht="15.75" customHeight="1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</row>
    <row r="543" ht="15.75" customHeight="1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</row>
    <row r="544" ht="15.75" customHeight="1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</row>
    <row r="545" ht="15.75" customHeight="1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</row>
    <row r="546" ht="15.75" customHeight="1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</row>
    <row r="547" ht="15.75" customHeight="1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</row>
    <row r="548" ht="15.75" customHeight="1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</row>
    <row r="549" ht="15.75" customHeight="1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</row>
    <row r="550" ht="15.75" customHeight="1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</row>
    <row r="551" ht="15.75" customHeight="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</row>
    <row r="552" ht="15.75" customHeight="1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</row>
    <row r="553" ht="15.75" customHeight="1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</row>
    <row r="554" ht="15.75" customHeight="1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</row>
    <row r="555" ht="15.75" customHeight="1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</row>
    <row r="556" ht="15.75" customHeight="1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</row>
    <row r="557" ht="15.75" customHeight="1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</row>
    <row r="558" ht="15.75" customHeight="1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</row>
    <row r="559" ht="15.75" customHeight="1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</row>
    <row r="560" ht="15.75" customHeight="1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</row>
    <row r="561" ht="15.75" customHeight="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</row>
    <row r="562" ht="15.75" customHeight="1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</row>
    <row r="563" ht="15.75" customHeight="1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</row>
    <row r="564" ht="15.75" customHeight="1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</row>
    <row r="565" ht="15.75" customHeight="1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</row>
    <row r="566" ht="15.75" customHeight="1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</row>
    <row r="567" ht="15.75" customHeight="1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</row>
    <row r="568" ht="15.75" customHeight="1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</row>
    <row r="569" ht="15.75" customHeight="1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</row>
    <row r="570" ht="15.75" customHeight="1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</row>
    <row r="571" ht="15.75" customHeight="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</row>
    <row r="572" ht="15.75" customHeight="1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</row>
    <row r="573" ht="15.75" customHeight="1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</row>
    <row r="574" ht="15.75" customHeight="1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</row>
    <row r="575" ht="15.75" customHeight="1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</row>
    <row r="576" ht="15.75" customHeight="1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</row>
    <row r="577" ht="15.75" customHeight="1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</row>
    <row r="578" ht="15.75" customHeight="1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</row>
    <row r="579" ht="15.75" customHeight="1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</row>
    <row r="580" ht="15.75" customHeight="1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</row>
    <row r="581" ht="15.75" customHeight="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</row>
    <row r="582" ht="15.75" customHeight="1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</row>
    <row r="583" ht="15.75" customHeight="1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</row>
    <row r="584" ht="15.75" customHeight="1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</row>
    <row r="585" ht="15.75" customHeight="1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</row>
    <row r="586" ht="15.75" customHeight="1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</row>
    <row r="587" ht="15.75" customHeight="1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</row>
    <row r="588" ht="15.75" customHeight="1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</row>
    <row r="589" ht="15.75" customHeight="1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</row>
    <row r="590" ht="15.75" customHeight="1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</row>
    <row r="591" ht="15.75" customHeight="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</row>
    <row r="592" ht="15.75" customHeight="1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</row>
    <row r="593" ht="15.75" customHeight="1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</row>
    <row r="594" ht="15.75" customHeight="1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</row>
    <row r="595" ht="15.75" customHeight="1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</row>
    <row r="596" ht="15.75" customHeight="1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</row>
    <row r="597" ht="15.75" customHeight="1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</row>
    <row r="598" ht="15.75" customHeight="1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</row>
    <row r="599" ht="15.75" customHeight="1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</row>
    <row r="600" ht="15.75" customHeight="1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</row>
    <row r="601" ht="15.75" customHeight="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</row>
    <row r="602" ht="15.75" customHeight="1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</row>
    <row r="603" ht="15.75" customHeight="1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</row>
    <row r="604" ht="15.75" customHeight="1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</row>
    <row r="605" ht="15.75" customHeight="1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</row>
    <row r="606" ht="15.75" customHeight="1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</row>
    <row r="607" ht="15.75" customHeight="1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</row>
    <row r="608" ht="15.75" customHeight="1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</row>
    <row r="609" ht="15.75" customHeight="1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</row>
    <row r="610" ht="15.75" customHeight="1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</row>
    <row r="611" ht="15.75" customHeight="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</row>
    <row r="612" ht="15.75" customHeight="1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</row>
    <row r="613" ht="15.75" customHeight="1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</row>
    <row r="614" ht="15.75" customHeight="1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</row>
    <row r="615" ht="15.75" customHeight="1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</row>
    <row r="616" ht="15.75" customHeight="1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</row>
    <row r="617" ht="15.75" customHeight="1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</row>
    <row r="618" ht="15.75" customHeight="1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</row>
    <row r="619" ht="15.75" customHeight="1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</row>
    <row r="620" ht="15.75" customHeight="1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</row>
    <row r="621" ht="15.75" customHeight="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</row>
    <row r="622" ht="15.75" customHeight="1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</row>
    <row r="623" ht="15.75" customHeight="1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</row>
    <row r="624" ht="15.75" customHeight="1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</row>
    <row r="625" ht="15.75" customHeight="1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</row>
    <row r="626" ht="15.75" customHeight="1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</row>
    <row r="627" ht="15.75" customHeight="1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</row>
    <row r="628" ht="15.75" customHeight="1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</row>
    <row r="629" ht="15.75" customHeight="1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</row>
    <row r="630" ht="15.75" customHeight="1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</row>
    <row r="631" ht="15.75" customHeight="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</row>
    <row r="632" ht="15.75" customHeight="1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</row>
    <row r="633" ht="15.75" customHeight="1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</row>
    <row r="634" ht="15.75" customHeight="1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</row>
    <row r="635" ht="15.75" customHeight="1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</row>
    <row r="636" ht="15.75" customHeight="1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</row>
    <row r="637" ht="15.75" customHeight="1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</row>
    <row r="638" ht="15.75" customHeight="1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</row>
    <row r="639" ht="15.75" customHeight="1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</row>
    <row r="640" ht="15.75" customHeight="1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</row>
    <row r="641" ht="15.75" customHeight="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</row>
    <row r="642" ht="15.75" customHeight="1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</row>
    <row r="643" ht="15.75" customHeight="1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</row>
    <row r="644" ht="15.75" customHeight="1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</row>
    <row r="645" ht="15.75" customHeight="1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</row>
    <row r="646" ht="15.75" customHeight="1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</row>
    <row r="647" ht="15.75" customHeight="1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</row>
    <row r="648" ht="15.75" customHeight="1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</row>
    <row r="649" ht="15.75" customHeight="1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</row>
    <row r="650" ht="15.75" customHeight="1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</row>
    <row r="651" ht="15.75" customHeight="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</row>
    <row r="652" ht="15.75" customHeight="1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</row>
    <row r="653" ht="15.75" customHeight="1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</row>
    <row r="654" ht="15.75" customHeight="1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</row>
    <row r="655" ht="15.75" customHeight="1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</row>
    <row r="656" ht="15.75" customHeight="1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</row>
    <row r="657" ht="15.75" customHeight="1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</row>
    <row r="658" ht="15.75" customHeight="1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</row>
    <row r="659" ht="15.75" customHeight="1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</row>
    <row r="660" ht="15.75" customHeight="1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</row>
    <row r="661" ht="15.75" customHeight="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</row>
    <row r="662" ht="15.75" customHeight="1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</row>
    <row r="663" ht="15.75" customHeight="1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</row>
    <row r="664" ht="15.75" customHeight="1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</row>
    <row r="665" ht="15.75" customHeight="1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</row>
    <row r="666" ht="15.75" customHeight="1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</row>
    <row r="667" ht="15.75" customHeight="1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</row>
    <row r="668" ht="15.75" customHeight="1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</row>
    <row r="669" ht="15.75" customHeight="1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</row>
    <row r="670" ht="15.75" customHeight="1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</row>
    <row r="671" ht="15.75" customHeight="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</row>
    <row r="672" ht="15.75" customHeight="1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</row>
    <row r="673" ht="15.75" customHeight="1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</row>
    <row r="674" ht="15.75" customHeight="1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</row>
    <row r="675" ht="15.75" customHeight="1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</row>
    <row r="676" ht="15.75" customHeight="1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</row>
    <row r="677" ht="15.75" customHeight="1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</row>
    <row r="678" ht="15.75" customHeight="1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</row>
    <row r="679" ht="15.75" customHeight="1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</row>
    <row r="680" ht="15.75" customHeight="1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</row>
    <row r="681" ht="15.75" customHeight="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</row>
    <row r="682" ht="15.75" customHeight="1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</row>
    <row r="683" ht="15.75" customHeight="1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</row>
    <row r="684" ht="15.75" customHeight="1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</row>
    <row r="685" ht="15.75" customHeight="1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</row>
    <row r="686" ht="15.75" customHeight="1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</row>
    <row r="687" ht="15.75" customHeight="1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</row>
    <row r="688" ht="15.75" customHeight="1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</row>
    <row r="689" ht="15.75" customHeight="1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</row>
    <row r="690" ht="15.75" customHeight="1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</row>
    <row r="691" ht="15.75" customHeight="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</row>
    <row r="692" ht="15.75" customHeight="1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</row>
    <row r="693" ht="15.75" customHeight="1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</row>
    <row r="694" ht="15.75" customHeight="1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</row>
    <row r="695" ht="15.75" customHeight="1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</row>
    <row r="696" ht="15.75" customHeight="1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</row>
    <row r="697" ht="15.75" customHeight="1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</row>
    <row r="698" ht="15.75" customHeight="1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</row>
    <row r="699" ht="15.75" customHeight="1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</row>
    <row r="700" ht="15.75" customHeight="1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</row>
    <row r="701" ht="15.75" customHeight="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</row>
    <row r="702" ht="15.75" customHeight="1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</row>
    <row r="703" ht="15.75" customHeight="1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</row>
    <row r="704" ht="15.75" customHeight="1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</row>
    <row r="705" ht="15.75" customHeight="1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</row>
    <row r="706" ht="15.75" customHeight="1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</row>
    <row r="707" ht="15.75" customHeight="1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</row>
    <row r="708" ht="15.75" customHeight="1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</row>
    <row r="709" ht="15.75" customHeight="1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</row>
    <row r="710" ht="15.75" customHeight="1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</row>
    <row r="711" ht="15.75" customHeight="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</row>
    <row r="712" ht="15.75" customHeight="1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</row>
    <row r="713" ht="15.75" customHeight="1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</row>
    <row r="714" ht="15.75" customHeight="1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</row>
    <row r="715" ht="15.75" customHeight="1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</row>
    <row r="716" ht="15.75" customHeight="1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</row>
    <row r="717" ht="15.75" customHeight="1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</row>
    <row r="718" ht="15.75" customHeight="1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</row>
    <row r="719" ht="15.75" customHeight="1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</row>
    <row r="720" ht="15.75" customHeight="1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</row>
    <row r="721" ht="15.75" customHeight="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</row>
    <row r="722" ht="15.75" customHeight="1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</row>
    <row r="723" ht="15.75" customHeight="1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</row>
    <row r="724" ht="15.75" customHeight="1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</row>
    <row r="725" ht="15.75" customHeight="1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</row>
    <row r="726" ht="15.75" customHeight="1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</row>
    <row r="727" ht="15.75" customHeight="1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</row>
    <row r="728" ht="15.75" customHeight="1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</row>
    <row r="729" ht="15.75" customHeight="1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</row>
    <row r="730" ht="15.75" customHeight="1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</row>
    <row r="731" ht="15.75" customHeight="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</row>
    <row r="732" ht="15.75" customHeight="1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</row>
    <row r="733" ht="15.75" customHeight="1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</row>
    <row r="734" ht="15.75" customHeight="1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</row>
    <row r="735" ht="15.75" customHeight="1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</row>
    <row r="736" ht="15.75" customHeight="1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</row>
    <row r="737" ht="15.75" customHeight="1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</row>
    <row r="738" ht="15.75" customHeight="1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</row>
    <row r="739" ht="15.75" customHeight="1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</row>
    <row r="740" ht="15.75" customHeight="1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</row>
    <row r="741" ht="15.75" customHeight="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</row>
    <row r="742" ht="15.75" customHeight="1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</row>
    <row r="743" ht="15.75" customHeight="1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</row>
    <row r="744" ht="15.75" customHeight="1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</row>
    <row r="745" ht="15.75" customHeight="1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</row>
    <row r="746" ht="15.75" customHeight="1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</row>
    <row r="747" ht="15.75" customHeight="1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</row>
    <row r="748" ht="15.75" customHeight="1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</row>
    <row r="749" ht="15.75" customHeight="1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</row>
    <row r="750" ht="15.75" customHeight="1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</row>
    <row r="751" ht="15.75" customHeight="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</row>
    <row r="752" ht="15.75" customHeight="1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</row>
    <row r="753" ht="15.75" customHeight="1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</row>
    <row r="754" ht="15.75" customHeight="1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</row>
    <row r="755" ht="15.75" customHeight="1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</row>
    <row r="756" ht="15.75" customHeight="1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</row>
    <row r="757" ht="15.75" customHeight="1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</row>
    <row r="758" ht="15.75" customHeight="1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</row>
    <row r="759" ht="15.75" customHeight="1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</row>
    <row r="760" ht="15.75" customHeight="1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</row>
    <row r="761" ht="15.75" customHeight="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</row>
    <row r="762" ht="15.75" customHeight="1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</row>
    <row r="763" ht="15.75" customHeight="1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</row>
    <row r="764" ht="15.75" customHeight="1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</row>
    <row r="765" ht="15.75" customHeight="1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</row>
    <row r="766" ht="15.75" customHeight="1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</row>
    <row r="767" ht="15.75" customHeight="1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</row>
    <row r="768" ht="15.75" customHeight="1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</row>
    <row r="769" ht="15.75" customHeight="1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</row>
    <row r="770" ht="15.75" customHeight="1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</row>
    <row r="771" ht="15.75" customHeight="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</row>
    <row r="772" ht="15.75" customHeight="1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</row>
    <row r="773" ht="15.75" customHeight="1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</row>
    <row r="774" ht="15.75" customHeight="1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</row>
    <row r="775" ht="15.75" customHeight="1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</row>
    <row r="776" ht="15.75" customHeight="1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</row>
    <row r="777" ht="15.75" customHeight="1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</row>
    <row r="778" ht="15.75" customHeight="1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</row>
    <row r="779" ht="15.75" customHeight="1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</row>
    <row r="780" ht="15.75" customHeight="1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</row>
    <row r="781" ht="15.75" customHeight="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</row>
    <row r="782" ht="15.75" customHeight="1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</row>
    <row r="783" ht="15.75" customHeight="1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</row>
    <row r="784" ht="15.75" customHeight="1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</row>
    <row r="785" ht="15.75" customHeight="1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</row>
    <row r="786" ht="15.75" customHeight="1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</row>
    <row r="787" ht="15.75" customHeight="1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</row>
    <row r="788" ht="15.75" customHeight="1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</row>
    <row r="789" ht="15.75" customHeight="1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</row>
    <row r="790" ht="15.75" customHeight="1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</row>
    <row r="791" ht="15.75" customHeight="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</row>
    <row r="792" ht="15.75" customHeight="1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</row>
    <row r="793" ht="15.75" customHeight="1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</row>
    <row r="794" ht="15.75" customHeight="1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</row>
    <row r="795" ht="15.75" customHeight="1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</row>
    <row r="796" ht="15.75" customHeight="1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</row>
    <row r="797" ht="15.75" customHeight="1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</row>
    <row r="798" ht="15.75" customHeight="1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</row>
    <row r="799" ht="15.75" customHeight="1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</row>
    <row r="800" ht="15.75" customHeight="1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</row>
    <row r="801" ht="15.75" customHeight="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</row>
    <row r="802" ht="15.75" customHeight="1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</row>
    <row r="803" ht="15.75" customHeight="1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</row>
    <row r="804" ht="15.75" customHeight="1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</row>
    <row r="805" ht="15.75" customHeight="1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</row>
    <row r="806" ht="15.75" customHeight="1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</row>
    <row r="807" ht="15.75" customHeight="1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</row>
    <row r="808" ht="15.75" customHeight="1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</row>
    <row r="809" ht="15.75" customHeight="1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</row>
    <row r="810" ht="15.75" customHeight="1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</row>
    <row r="811" ht="15.75" customHeight="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</row>
    <row r="812" ht="15.75" customHeight="1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</row>
    <row r="813" ht="15.75" customHeight="1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</row>
    <row r="814" ht="15.75" customHeight="1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</row>
    <row r="815" ht="15.75" customHeight="1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</row>
    <row r="816" ht="15.75" customHeight="1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</row>
    <row r="817" ht="15.75" customHeight="1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</row>
    <row r="818" ht="15.75" customHeight="1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</row>
    <row r="819" ht="15.75" customHeight="1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</row>
    <row r="820" ht="15.75" customHeight="1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</row>
    <row r="821" ht="15.75" customHeight="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</row>
    <row r="822" ht="15.75" customHeight="1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</row>
    <row r="823" ht="15.75" customHeight="1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</row>
    <row r="824" ht="15.75" customHeight="1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</row>
    <row r="825" ht="15.75" customHeight="1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</row>
    <row r="826" ht="15.75" customHeight="1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</row>
    <row r="827" ht="15.75" customHeight="1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</row>
    <row r="828" ht="15.75" customHeight="1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</row>
    <row r="829" ht="15.75" customHeight="1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</row>
    <row r="830" ht="15.75" customHeight="1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</row>
    <row r="831" ht="15.75" customHeight="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</row>
    <row r="832" ht="15.75" customHeight="1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</row>
    <row r="833" ht="15.75" customHeight="1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</row>
    <row r="834" ht="15.75" customHeight="1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</row>
    <row r="835" ht="15.75" customHeight="1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</row>
    <row r="836" ht="15.75" customHeight="1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</row>
    <row r="837" ht="15.75" customHeight="1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</row>
    <row r="838" ht="15.75" customHeight="1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</row>
    <row r="839" ht="15.75" customHeight="1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</row>
    <row r="840" ht="15.75" customHeight="1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</row>
    <row r="841" ht="15.75" customHeight="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</row>
    <row r="842" ht="15.75" customHeight="1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</row>
    <row r="843" ht="15.75" customHeight="1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</row>
    <row r="844" ht="15.75" customHeight="1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</row>
    <row r="845" ht="15.75" customHeight="1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</row>
    <row r="846" ht="15.75" customHeight="1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</row>
    <row r="847" ht="15.75" customHeight="1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</row>
    <row r="848" ht="15.75" customHeight="1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</row>
    <row r="849" ht="15.75" customHeight="1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</row>
    <row r="850" ht="15.75" customHeight="1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</row>
    <row r="851" ht="15.75" customHeight="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</row>
    <row r="852" ht="15.75" customHeight="1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</row>
    <row r="853" ht="15.75" customHeight="1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</row>
    <row r="854" ht="15.75" customHeight="1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</row>
    <row r="855" ht="15.75" customHeight="1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</row>
    <row r="856" ht="15.75" customHeight="1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</row>
    <row r="857" ht="15.75" customHeight="1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</row>
    <row r="858" ht="15.75" customHeight="1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</row>
    <row r="859" ht="15.75" customHeight="1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</row>
    <row r="860" ht="15.75" customHeight="1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</row>
    <row r="861" ht="15.75" customHeight="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</row>
    <row r="862" ht="15.75" customHeight="1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</row>
    <row r="863" ht="15.75" customHeight="1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</row>
    <row r="864" ht="15.75" customHeight="1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</row>
    <row r="865" ht="15.75" customHeight="1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</row>
    <row r="866" ht="15.75" customHeight="1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</row>
    <row r="867" ht="15.75" customHeight="1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</row>
    <row r="868" ht="15.75" customHeight="1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</row>
    <row r="869" ht="15.75" customHeight="1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</row>
    <row r="870" ht="15.75" customHeight="1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</row>
    <row r="871" ht="15.75" customHeight="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</row>
    <row r="872" ht="15.75" customHeight="1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</row>
    <row r="873" ht="15.75" customHeight="1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</row>
    <row r="874" ht="15.75" customHeight="1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</row>
    <row r="875" ht="15.75" customHeight="1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</row>
    <row r="876" ht="15.75" customHeight="1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</row>
    <row r="877" ht="15.75" customHeight="1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</row>
    <row r="878" ht="15.75" customHeight="1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</row>
    <row r="879" ht="15.75" customHeight="1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</row>
    <row r="880" ht="15.75" customHeight="1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</row>
    <row r="881" ht="15.75" customHeight="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</row>
    <row r="882" ht="15.75" customHeight="1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</row>
    <row r="883" ht="15.75" customHeight="1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</row>
    <row r="884" ht="15.75" customHeight="1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</row>
    <row r="885" ht="15.75" customHeight="1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</row>
    <row r="886" ht="15.75" customHeight="1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</row>
    <row r="887" ht="15.75" customHeight="1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</row>
    <row r="888" ht="15.75" customHeight="1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</row>
    <row r="889" ht="15.75" customHeight="1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</row>
    <row r="890" ht="15.75" customHeight="1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</row>
    <row r="891" ht="15.75" customHeight="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</row>
    <row r="892" ht="15.75" customHeight="1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</row>
    <row r="893" ht="15.75" customHeight="1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</row>
    <row r="894" ht="15.75" customHeight="1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</row>
    <row r="895" ht="15.75" customHeight="1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</row>
    <row r="896" ht="15.75" customHeight="1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</row>
    <row r="897" ht="15.75" customHeight="1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</row>
    <row r="898" ht="15.75" customHeight="1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</row>
    <row r="899" ht="15.75" customHeight="1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</row>
    <row r="900" ht="15.75" customHeight="1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</row>
    <row r="901" ht="15.75" customHeight="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</row>
    <row r="902" ht="15.75" customHeight="1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</row>
    <row r="903" ht="15.75" customHeight="1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</row>
    <row r="904" ht="15.75" customHeight="1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</row>
    <row r="905" ht="15.75" customHeight="1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</row>
    <row r="906" ht="15.75" customHeight="1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</row>
    <row r="907" ht="15.75" customHeight="1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</row>
    <row r="908" ht="15.75" customHeight="1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</row>
    <row r="909" ht="15.75" customHeight="1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</row>
    <row r="910" ht="15.75" customHeight="1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</row>
    <row r="911" ht="15.75" customHeight="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</row>
    <row r="912" ht="15.75" customHeight="1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</row>
    <row r="913" ht="15.75" customHeight="1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</row>
    <row r="914" ht="15.75" customHeight="1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</row>
    <row r="915" ht="15.75" customHeight="1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</row>
    <row r="916" ht="15.75" customHeight="1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</row>
    <row r="917" ht="15.75" customHeight="1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</row>
    <row r="918" ht="15.75" customHeight="1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</row>
    <row r="919" ht="15.75" customHeight="1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</row>
    <row r="920" ht="15.75" customHeight="1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</row>
    <row r="921" ht="15.75" customHeight="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</row>
    <row r="922" ht="15.75" customHeight="1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</row>
    <row r="923" ht="15.75" customHeight="1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</row>
    <row r="924" ht="15.75" customHeight="1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</row>
    <row r="925" ht="15.75" customHeight="1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</row>
    <row r="926" ht="15.75" customHeight="1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</row>
    <row r="927" ht="15.75" customHeight="1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</row>
    <row r="928" ht="15.75" customHeight="1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</row>
    <row r="929" ht="15.75" customHeight="1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</row>
    <row r="930" ht="15.75" customHeight="1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</row>
    <row r="931" ht="15.75" customHeight="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</row>
    <row r="932" ht="15.75" customHeight="1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</row>
    <row r="933" ht="15.75" customHeight="1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</row>
    <row r="934" ht="15.75" customHeight="1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</row>
    <row r="935" ht="15.75" customHeight="1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</row>
    <row r="936" ht="15.75" customHeight="1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</row>
    <row r="937" ht="15.75" customHeight="1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</row>
    <row r="938" ht="15.75" customHeight="1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</row>
    <row r="939" ht="15.75" customHeight="1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</row>
    <row r="940" ht="15.75" customHeight="1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</row>
    <row r="941" ht="15.75" customHeight="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</row>
    <row r="942" ht="15.75" customHeight="1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</row>
    <row r="943" ht="15.75" customHeight="1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</row>
    <row r="944" ht="15.75" customHeight="1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</row>
    <row r="945" ht="15.75" customHeight="1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</row>
    <row r="946" ht="15.75" customHeight="1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</row>
    <row r="947" ht="15.75" customHeight="1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</row>
    <row r="948" ht="15.75" customHeight="1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</row>
    <row r="949" ht="15.75" customHeight="1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</row>
    <row r="950" ht="15.75" customHeight="1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</row>
    <row r="951" ht="15.75" customHeight="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</row>
    <row r="952" ht="15.75" customHeight="1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</row>
    <row r="953" ht="15.75" customHeight="1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</row>
    <row r="954" ht="15.75" customHeight="1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</row>
    <row r="955" ht="15.75" customHeight="1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</row>
    <row r="956" ht="15.75" customHeight="1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</row>
    <row r="957" ht="15.75" customHeight="1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</row>
    <row r="958" ht="15.75" customHeight="1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</row>
    <row r="959" ht="15.75" customHeight="1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</row>
    <row r="960" ht="15.75" customHeight="1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</row>
    <row r="961" ht="15.75" customHeight="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</row>
    <row r="962" ht="15.75" customHeight="1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</row>
    <row r="963" ht="15.75" customHeight="1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</row>
    <row r="964" ht="15.75" customHeight="1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</row>
    <row r="965" ht="15.75" customHeight="1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</row>
    <row r="966" ht="15.75" customHeight="1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</row>
    <row r="967" ht="15.75" customHeight="1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</row>
    <row r="968" ht="15.75" customHeight="1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</row>
    <row r="969" ht="15.75" customHeight="1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</row>
    <row r="970" ht="15.75" customHeight="1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</row>
    <row r="971" ht="15.75" customHeight="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</row>
    <row r="972" ht="15.75" customHeight="1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</row>
    <row r="973" ht="15.75" customHeight="1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</row>
    <row r="974" ht="15.75" customHeight="1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</row>
    <row r="975" ht="15.75" customHeight="1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</row>
    <row r="976" ht="15.75" customHeight="1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</row>
    <row r="977" ht="15.75" customHeight="1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</row>
    <row r="978" ht="15.75" customHeight="1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</row>
    <row r="979" ht="15.75" customHeight="1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</row>
    <row r="980" ht="15.75" customHeight="1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</row>
    <row r="981" ht="15.75" customHeight="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</row>
    <row r="982" ht="15.75" customHeight="1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</row>
    <row r="983" ht="15.75" customHeight="1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</row>
    <row r="984" ht="15.75" customHeight="1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</row>
    <row r="985" ht="15.75" customHeight="1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</row>
    <row r="986" ht="15.75" customHeight="1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</row>
    <row r="987" ht="15.75" customHeight="1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</row>
    <row r="988" ht="15.75" customHeight="1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</row>
    <row r="989" ht="15.75" customHeight="1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</row>
    <row r="990" ht="15.75" customHeight="1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</row>
    <row r="991" ht="15.75" customHeight="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</row>
    <row r="992" ht="15.75" customHeight="1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</row>
    <row r="993" ht="15.75" customHeight="1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</row>
    <row r="994" ht="15.75" customHeight="1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</row>
    <row r="995" ht="15.75" customHeight="1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</row>
    <row r="996" ht="15.75" customHeight="1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</row>
    <row r="997" ht="15.75" customHeight="1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</row>
    <row r="998" ht="15.75" customHeight="1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</row>
    <row r="999" ht="15.75" customHeight="1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</row>
    <row r="1000" ht="15.75" customHeight="1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6.38"/>
    <col customWidth="1" min="3" max="6" width="14.38" outlineLevel="1"/>
    <col customWidth="1" min="7" max="8" width="14.38"/>
    <col customWidth="1" min="9" max="9" width="19.63" outlineLevel="1"/>
    <col customWidth="1" min="10" max="10" width="18.0" outlineLevel="1"/>
    <col customWidth="1" min="11" max="11" width="23.38" outlineLevel="1"/>
    <col customWidth="1" min="12" max="12" width="22.0" outlineLevel="1"/>
    <col customWidth="1" min="13" max="13" width="28.0"/>
    <col customWidth="1" min="14" max="14" width="49.63"/>
    <col customWidth="1" min="15" max="26" width="14.38"/>
  </cols>
  <sheetData>
    <row r="1" ht="15.75" customHeight="1">
      <c r="A1" s="36"/>
      <c r="B1" s="187"/>
      <c r="C1" s="188">
        <v>4.0</v>
      </c>
      <c r="D1" s="188">
        <v>9.0</v>
      </c>
      <c r="E1" s="188">
        <v>3.9</v>
      </c>
      <c r="F1" s="188">
        <v>2.0</v>
      </c>
      <c r="G1" s="167"/>
      <c r="H1" s="189">
        <f t="shared" ref="H1:L1" si="1">SUM(H$3:H$490)</f>
        <v>331.6</v>
      </c>
      <c r="I1" s="189">
        <f t="shared" si="1"/>
        <v>19.915</v>
      </c>
      <c r="J1" s="189">
        <f t="shared" si="1"/>
        <v>0.51</v>
      </c>
      <c r="K1" s="189">
        <f t="shared" si="1"/>
        <v>63.59</v>
      </c>
      <c r="L1" s="189">
        <f t="shared" si="1"/>
        <v>12.82</v>
      </c>
      <c r="M1" s="1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91" t="s">
        <v>631</v>
      </c>
      <c r="B2" s="192" t="s">
        <v>632</v>
      </c>
      <c r="C2" s="192" t="s">
        <v>154</v>
      </c>
      <c r="D2" s="192" t="s">
        <v>156</v>
      </c>
      <c r="E2" s="192" t="s">
        <v>633</v>
      </c>
      <c r="F2" s="192" t="s">
        <v>158</v>
      </c>
      <c r="G2" s="192" t="s">
        <v>162</v>
      </c>
      <c r="H2" s="193" t="s">
        <v>634</v>
      </c>
      <c r="I2" s="193" t="str">
        <f>TEXT(I1*C1/$H$1," 0.00%") &amp; " protein"</f>
        <v> 24,02% protein</v>
      </c>
      <c r="J2" s="193" t="str">
        <f>TEXT(J1*D1 /$H$1,"0.00%") &amp; " fat"</f>
        <v>1,38% fat</v>
      </c>
      <c r="K2" s="193" t="str">
        <f>TEXT((K1-L1)*E1 /$H$1,"0.00%") &amp; " carbohydrate"</f>
        <v>59,71% carbohydrate</v>
      </c>
      <c r="L2" s="193" t="str">
        <f>TEXT(L1*F1/$H$1 ,"0.00%") &amp; " fiber"</f>
        <v>7,73% fiber</v>
      </c>
      <c r="M2" s="192" t="s">
        <v>635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06" t="s">
        <v>636</v>
      </c>
      <c r="B3" s="154">
        <v>105.0</v>
      </c>
      <c r="C3" s="154">
        <v>17.1</v>
      </c>
      <c r="D3" s="154">
        <v>0.8</v>
      </c>
      <c r="E3" s="154">
        <v>6.0</v>
      </c>
      <c r="F3" s="171">
        <v>0.0</v>
      </c>
      <c r="G3" s="194"/>
      <c r="H3" s="154">
        <f t="shared" ref="H3:L3" si="2">$G3/100*B3</f>
        <v>0</v>
      </c>
      <c r="I3" s="154">
        <f t="shared" si="2"/>
        <v>0</v>
      </c>
      <c r="J3" s="154">
        <f t="shared" si="2"/>
        <v>0</v>
      </c>
      <c r="K3" s="154">
        <f t="shared" si="2"/>
        <v>0</v>
      </c>
      <c r="L3" s="171">
        <f t="shared" si="2"/>
        <v>0</v>
      </c>
      <c r="M3" s="167" t="s">
        <v>637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06" t="s">
        <v>638</v>
      </c>
      <c r="B4" s="154">
        <v>533.9</v>
      </c>
      <c r="C4" s="154">
        <v>8.1</v>
      </c>
      <c r="D4" s="154">
        <v>325.0</v>
      </c>
      <c r="E4" s="154">
        <v>52.2</v>
      </c>
      <c r="F4" s="171">
        <v>44.2</v>
      </c>
      <c r="G4" s="194"/>
      <c r="H4" s="154">
        <f t="shared" ref="H4:L4" si="3">$G4/100*B4</f>
        <v>0</v>
      </c>
      <c r="I4" s="154">
        <f t="shared" si="3"/>
        <v>0</v>
      </c>
      <c r="J4" s="154">
        <f t="shared" si="3"/>
        <v>0</v>
      </c>
      <c r="K4" s="154">
        <f t="shared" si="3"/>
        <v>0</v>
      </c>
      <c r="L4" s="171">
        <f t="shared" si="3"/>
        <v>0</v>
      </c>
      <c r="M4" s="167" t="s">
        <v>639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06" t="s">
        <v>640</v>
      </c>
      <c r="B5" s="154">
        <v>387.0</v>
      </c>
      <c r="C5" s="154">
        <v>6.2</v>
      </c>
      <c r="D5" s="154">
        <v>23.9</v>
      </c>
      <c r="E5" s="154">
        <v>40.8</v>
      </c>
      <c r="F5" s="171">
        <v>0.0</v>
      </c>
      <c r="G5" s="194"/>
      <c r="H5" s="154">
        <f t="shared" ref="H5:L5" si="4">$G5/100*B5</f>
        <v>0</v>
      </c>
      <c r="I5" s="154">
        <f t="shared" si="4"/>
        <v>0</v>
      </c>
      <c r="J5" s="154">
        <f t="shared" si="4"/>
        <v>0</v>
      </c>
      <c r="K5" s="154">
        <f t="shared" si="4"/>
        <v>0</v>
      </c>
      <c r="L5" s="171">
        <f t="shared" si="4"/>
        <v>0</v>
      </c>
      <c r="M5" s="167" t="s">
        <v>641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06" t="s">
        <v>642</v>
      </c>
      <c r="B6" s="154">
        <v>26.0</v>
      </c>
      <c r="C6" s="154">
        <v>0.5</v>
      </c>
      <c r="D6" s="154">
        <v>0.0</v>
      </c>
      <c r="E6" s="154">
        <v>6.8</v>
      </c>
      <c r="F6" s="171">
        <v>0.5</v>
      </c>
      <c r="G6" s="194"/>
      <c r="H6" s="154">
        <f t="shared" ref="H6:L6" si="5">$G6/100*B6</f>
        <v>0</v>
      </c>
      <c r="I6" s="154">
        <f t="shared" si="5"/>
        <v>0</v>
      </c>
      <c r="J6" s="154">
        <f t="shared" si="5"/>
        <v>0</v>
      </c>
      <c r="K6" s="154">
        <f t="shared" si="5"/>
        <v>0</v>
      </c>
      <c r="L6" s="171">
        <f t="shared" si="5"/>
        <v>0</v>
      </c>
      <c r="M6" s="167" t="s">
        <v>643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06" t="s">
        <v>644</v>
      </c>
      <c r="B7" s="154">
        <v>68.0</v>
      </c>
      <c r="C7" s="154">
        <v>0.5</v>
      </c>
      <c r="D7" s="154">
        <v>0.2</v>
      </c>
      <c r="E7" s="154">
        <v>16.2</v>
      </c>
      <c r="F7" s="171">
        <v>6.6</v>
      </c>
      <c r="G7" s="194"/>
      <c r="H7" s="154">
        <f t="shared" ref="H7:L7" si="6">$G7/100*B7</f>
        <v>0</v>
      </c>
      <c r="I7" s="154">
        <f t="shared" si="6"/>
        <v>0</v>
      </c>
      <c r="J7" s="154">
        <f t="shared" si="6"/>
        <v>0</v>
      </c>
      <c r="K7" s="154">
        <f t="shared" si="6"/>
        <v>0</v>
      </c>
      <c r="L7" s="171">
        <f t="shared" si="6"/>
        <v>0</v>
      </c>
      <c r="M7" s="167" t="s">
        <v>645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06" t="s">
        <v>646</v>
      </c>
      <c r="B8" s="154">
        <v>329.0</v>
      </c>
      <c r="C8" s="154">
        <v>19.9</v>
      </c>
      <c r="D8" s="154">
        <v>0.5</v>
      </c>
      <c r="E8" s="154">
        <v>62.9</v>
      </c>
      <c r="F8" s="171">
        <v>12.7</v>
      </c>
      <c r="G8" s="194">
        <v>100.0</v>
      </c>
      <c r="H8" s="154">
        <f t="shared" ref="H8:L8" si="7">$G8/100*B8</f>
        <v>329</v>
      </c>
      <c r="I8" s="154">
        <f t="shared" si="7"/>
        <v>19.9</v>
      </c>
      <c r="J8" s="154">
        <f t="shared" si="7"/>
        <v>0.5</v>
      </c>
      <c r="K8" s="154">
        <f t="shared" si="7"/>
        <v>62.9</v>
      </c>
      <c r="L8" s="171">
        <f t="shared" si="7"/>
        <v>12.7</v>
      </c>
      <c r="M8" s="167" t="s">
        <v>647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06" t="s">
        <v>648</v>
      </c>
      <c r="B9" s="154">
        <v>43.0</v>
      </c>
      <c r="C9" s="154">
        <v>0.5</v>
      </c>
      <c r="D9" s="154">
        <v>0.0</v>
      </c>
      <c r="E9" s="154">
        <v>3.6</v>
      </c>
      <c r="F9" s="171">
        <v>0.0</v>
      </c>
      <c r="G9" s="194"/>
      <c r="H9" s="154">
        <f t="shared" ref="H9:L9" si="8">$G9/100*B9</f>
        <v>0</v>
      </c>
      <c r="I9" s="154">
        <f t="shared" si="8"/>
        <v>0</v>
      </c>
      <c r="J9" s="154">
        <f t="shared" si="8"/>
        <v>0</v>
      </c>
      <c r="K9" s="154">
        <f t="shared" si="8"/>
        <v>0</v>
      </c>
      <c r="L9" s="171">
        <f t="shared" si="8"/>
        <v>0</v>
      </c>
      <c r="M9" s="167" t="s">
        <v>649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06" t="s">
        <v>650</v>
      </c>
      <c r="B10" s="154">
        <v>231.0</v>
      </c>
      <c r="C10" s="154">
        <v>0.0</v>
      </c>
      <c r="D10" s="154">
        <v>0.0</v>
      </c>
      <c r="E10" s="154">
        <v>0.0</v>
      </c>
      <c r="F10" s="171">
        <v>0.0</v>
      </c>
      <c r="G10" s="194"/>
      <c r="H10" s="154">
        <f t="shared" ref="H10:L10" si="9">$G10/100*B10</f>
        <v>0</v>
      </c>
      <c r="I10" s="154">
        <f t="shared" si="9"/>
        <v>0</v>
      </c>
      <c r="J10" s="154">
        <f t="shared" si="9"/>
        <v>0</v>
      </c>
      <c r="K10" s="154">
        <f t="shared" si="9"/>
        <v>0</v>
      </c>
      <c r="L10" s="171">
        <f t="shared" si="9"/>
        <v>0</v>
      </c>
      <c r="M10" s="167" t="s">
        <v>649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06" t="s">
        <v>651</v>
      </c>
      <c r="B11" s="154">
        <v>134.0</v>
      </c>
      <c r="C11" s="154">
        <v>0.5</v>
      </c>
      <c r="D11" s="154">
        <v>0.0</v>
      </c>
      <c r="E11" s="154">
        <v>5.0</v>
      </c>
      <c r="F11" s="171">
        <v>0.0</v>
      </c>
      <c r="G11" s="194"/>
      <c r="H11" s="154">
        <f t="shared" ref="H11:L11" si="10">$G11/100*B11</f>
        <v>0</v>
      </c>
      <c r="I11" s="154">
        <f t="shared" si="10"/>
        <v>0</v>
      </c>
      <c r="J11" s="154">
        <f t="shared" si="10"/>
        <v>0</v>
      </c>
      <c r="K11" s="154">
        <f t="shared" si="10"/>
        <v>0</v>
      </c>
      <c r="L11" s="171">
        <f t="shared" si="10"/>
        <v>0</v>
      </c>
      <c r="M11" s="167" t="s">
        <v>649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06" t="s">
        <v>652</v>
      </c>
      <c r="B12" s="154">
        <v>23.0</v>
      </c>
      <c r="C12" s="154">
        <v>4.0</v>
      </c>
      <c r="D12" s="154">
        <v>0.7</v>
      </c>
      <c r="E12" s="154">
        <v>2.1</v>
      </c>
      <c r="F12" s="171">
        <v>1.9</v>
      </c>
      <c r="G12" s="194"/>
      <c r="H12" s="154">
        <f t="shared" ref="H12:L12" si="11">$G12/100*B12</f>
        <v>0</v>
      </c>
      <c r="I12" s="154">
        <f t="shared" si="11"/>
        <v>0</v>
      </c>
      <c r="J12" s="154">
        <f t="shared" si="11"/>
        <v>0</v>
      </c>
      <c r="K12" s="154">
        <f t="shared" si="11"/>
        <v>0</v>
      </c>
      <c r="L12" s="171">
        <f t="shared" si="11"/>
        <v>0</v>
      </c>
      <c r="M12" s="167" t="s">
        <v>653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06" t="s">
        <v>654</v>
      </c>
      <c r="B13" s="154">
        <v>575.0</v>
      </c>
      <c r="C13" s="154">
        <v>21.2</v>
      </c>
      <c r="D13" s="154">
        <v>49.2</v>
      </c>
      <c r="E13" s="154">
        <v>21.7</v>
      </c>
      <c r="F13" s="171">
        <v>12.2</v>
      </c>
      <c r="G13" s="194"/>
      <c r="H13" s="154">
        <f t="shared" ref="H13:L13" si="12">$G13/100*B13</f>
        <v>0</v>
      </c>
      <c r="I13" s="154">
        <f t="shared" si="12"/>
        <v>0</v>
      </c>
      <c r="J13" s="154">
        <f t="shared" si="12"/>
        <v>0</v>
      </c>
      <c r="K13" s="154">
        <f t="shared" si="12"/>
        <v>0</v>
      </c>
      <c r="L13" s="171">
        <f t="shared" si="12"/>
        <v>0</v>
      </c>
      <c r="M13" s="167" t="s">
        <v>641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06" t="s">
        <v>655</v>
      </c>
      <c r="B14" s="154">
        <v>371.0</v>
      </c>
      <c r="C14" s="154">
        <v>13.6</v>
      </c>
      <c r="D14" s="154">
        <v>7.0</v>
      </c>
      <c r="E14" s="154">
        <v>65.3</v>
      </c>
      <c r="F14" s="171">
        <v>6.7</v>
      </c>
      <c r="G14" s="194"/>
      <c r="H14" s="154">
        <f t="shared" ref="H14:L14" si="13">$G14/100*B14</f>
        <v>0</v>
      </c>
      <c r="I14" s="154">
        <f t="shared" si="13"/>
        <v>0</v>
      </c>
      <c r="J14" s="154">
        <f t="shared" si="13"/>
        <v>0</v>
      </c>
      <c r="K14" s="154">
        <f t="shared" si="13"/>
        <v>0</v>
      </c>
      <c r="L14" s="171">
        <f t="shared" si="13"/>
        <v>0</v>
      </c>
      <c r="M14" s="167" t="s">
        <v>656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06" t="s">
        <v>657</v>
      </c>
      <c r="B15" s="154">
        <v>50.0</v>
      </c>
      <c r="C15" s="154">
        <v>1.1</v>
      </c>
      <c r="D15" s="154">
        <v>0.3</v>
      </c>
      <c r="E15" s="154">
        <v>10.4</v>
      </c>
      <c r="F15" s="171">
        <v>0.3</v>
      </c>
      <c r="G15" s="194"/>
      <c r="H15" s="154">
        <f t="shared" ref="H15:L15" si="14">$G15/100*B15</f>
        <v>0</v>
      </c>
      <c r="I15" s="154">
        <f t="shared" si="14"/>
        <v>0</v>
      </c>
      <c r="J15" s="154">
        <f t="shared" si="14"/>
        <v>0</v>
      </c>
      <c r="K15" s="154">
        <f t="shared" si="14"/>
        <v>0</v>
      </c>
      <c r="L15" s="171">
        <f t="shared" si="14"/>
        <v>0</v>
      </c>
      <c r="M15" s="167" t="s">
        <v>649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06" t="s">
        <v>658</v>
      </c>
      <c r="B16" s="154">
        <v>52.0</v>
      </c>
      <c r="C16" s="154">
        <v>0.3</v>
      </c>
      <c r="D16" s="154">
        <v>0.2</v>
      </c>
      <c r="E16" s="154">
        <v>13.8</v>
      </c>
      <c r="F16" s="171">
        <v>2.4</v>
      </c>
      <c r="G16" s="195">
        <v>5.0</v>
      </c>
      <c r="H16" s="154">
        <f t="shared" ref="H16:L16" si="15">$G16/100*B16</f>
        <v>2.6</v>
      </c>
      <c r="I16" s="154">
        <f t="shared" si="15"/>
        <v>0.015</v>
      </c>
      <c r="J16" s="154">
        <f t="shared" si="15"/>
        <v>0.01</v>
      </c>
      <c r="K16" s="154">
        <f t="shared" si="15"/>
        <v>0.69</v>
      </c>
      <c r="L16" s="171">
        <f t="shared" si="15"/>
        <v>0.12</v>
      </c>
      <c r="M16" s="167" t="s">
        <v>639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06" t="s">
        <v>659</v>
      </c>
      <c r="B17" s="154">
        <v>48.0</v>
      </c>
      <c r="C17" s="154">
        <v>1.4</v>
      </c>
      <c r="D17" s="154">
        <v>0.4</v>
      </c>
      <c r="E17" s="154">
        <v>11.1</v>
      </c>
      <c r="F17" s="171">
        <v>2.0</v>
      </c>
      <c r="G17" s="194"/>
      <c r="H17" s="154">
        <f t="shared" ref="H17:L17" si="16">$G17/100*B17</f>
        <v>0</v>
      </c>
      <c r="I17" s="154">
        <f t="shared" si="16"/>
        <v>0</v>
      </c>
      <c r="J17" s="154">
        <f t="shared" si="16"/>
        <v>0</v>
      </c>
      <c r="K17" s="154">
        <f t="shared" si="16"/>
        <v>0</v>
      </c>
      <c r="L17" s="171">
        <f t="shared" si="16"/>
        <v>0</v>
      </c>
      <c r="M17" s="167" t="s">
        <v>639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06" t="s">
        <v>660</v>
      </c>
      <c r="B18" s="154">
        <v>140.0</v>
      </c>
      <c r="C18" s="154">
        <v>12.4</v>
      </c>
      <c r="D18" s="154">
        <v>0.7</v>
      </c>
      <c r="E18" s="154">
        <v>56.2</v>
      </c>
      <c r="F18" s="171">
        <v>48.0</v>
      </c>
      <c r="G18" s="194"/>
      <c r="H18" s="154">
        <f t="shared" ref="H18:L18" si="17">$G18/100*B18</f>
        <v>0</v>
      </c>
      <c r="I18" s="154">
        <f t="shared" si="17"/>
        <v>0</v>
      </c>
      <c r="J18" s="154">
        <f t="shared" si="17"/>
        <v>0</v>
      </c>
      <c r="K18" s="154">
        <f t="shared" si="17"/>
        <v>0</v>
      </c>
      <c r="L18" s="171">
        <f t="shared" si="17"/>
        <v>0</v>
      </c>
      <c r="M18" s="167" t="s">
        <v>643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06" t="s">
        <v>661</v>
      </c>
      <c r="B19" s="154">
        <v>357.0</v>
      </c>
      <c r="C19" s="154">
        <v>0.3</v>
      </c>
      <c r="D19" s="154">
        <v>0.1</v>
      </c>
      <c r="E19" s="154">
        <v>88.2</v>
      </c>
      <c r="F19" s="171">
        <v>3.4</v>
      </c>
      <c r="G19" s="195">
        <v>0.0</v>
      </c>
      <c r="H19" s="154">
        <f t="shared" ref="H19:L19" si="18">$G19/100*B19</f>
        <v>0</v>
      </c>
      <c r="I19" s="154">
        <f t="shared" si="18"/>
        <v>0</v>
      </c>
      <c r="J19" s="154">
        <f t="shared" si="18"/>
        <v>0</v>
      </c>
      <c r="K19" s="154">
        <f t="shared" si="18"/>
        <v>0</v>
      </c>
      <c r="L19" s="171">
        <f t="shared" si="18"/>
        <v>0</v>
      </c>
      <c r="M19" s="167" t="s">
        <v>662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6" t="s">
        <v>663</v>
      </c>
      <c r="B20" s="154">
        <v>25.0</v>
      </c>
      <c r="C20" s="154">
        <v>2.6</v>
      </c>
      <c r="D20" s="154">
        <v>0.7</v>
      </c>
      <c r="E20" s="154">
        <v>3.7</v>
      </c>
      <c r="F20" s="171">
        <v>1.6</v>
      </c>
      <c r="G20" s="194"/>
      <c r="H20" s="154">
        <f t="shared" ref="H20:L20" si="19">$G20/100*B20</f>
        <v>0</v>
      </c>
      <c r="I20" s="154">
        <f t="shared" si="19"/>
        <v>0</v>
      </c>
      <c r="J20" s="154">
        <f t="shared" si="19"/>
        <v>0</v>
      </c>
      <c r="K20" s="154">
        <f t="shared" si="19"/>
        <v>0</v>
      </c>
      <c r="L20" s="171">
        <f t="shared" si="19"/>
        <v>0</v>
      </c>
      <c r="M20" s="167" t="s">
        <v>653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06" t="s">
        <v>664</v>
      </c>
      <c r="B21" s="154">
        <v>20.0</v>
      </c>
      <c r="C21" s="154">
        <v>2.2</v>
      </c>
      <c r="D21" s="154">
        <v>0.1</v>
      </c>
      <c r="E21" s="154">
        <v>3.9</v>
      </c>
      <c r="F21" s="171">
        <v>2.1</v>
      </c>
      <c r="G21" s="194"/>
      <c r="H21" s="154">
        <f t="shared" ref="H21:L21" si="20">$G21/100*B21</f>
        <v>0</v>
      </c>
      <c r="I21" s="154">
        <f t="shared" si="20"/>
        <v>0</v>
      </c>
      <c r="J21" s="154">
        <f t="shared" si="20"/>
        <v>0</v>
      </c>
      <c r="K21" s="154">
        <f t="shared" si="20"/>
        <v>0</v>
      </c>
      <c r="L21" s="171">
        <f t="shared" si="20"/>
        <v>0</v>
      </c>
      <c r="M21" s="167" t="s">
        <v>653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06" t="s">
        <v>665</v>
      </c>
      <c r="B22" s="154">
        <v>167.0</v>
      </c>
      <c r="C22" s="154">
        <v>2.0</v>
      </c>
      <c r="D22" s="154">
        <v>15.4</v>
      </c>
      <c r="E22" s="154">
        <v>8.6</v>
      </c>
      <c r="F22" s="171">
        <v>6.8</v>
      </c>
      <c r="G22" s="194"/>
      <c r="H22" s="154">
        <f t="shared" ref="H22:L22" si="21">$G22/100*B22</f>
        <v>0</v>
      </c>
      <c r="I22" s="154">
        <f t="shared" si="21"/>
        <v>0</v>
      </c>
      <c r="J22" s="154">
        <f t="shared" si="21"/>
        <v>0</v>
      </c>
      <c r="K22" s="154">
        <f t="shared" si="21"/>
        <v>0</v>
      </c>
      <c r="L22" s="171">
        <f t="shared" si="21"/>
        <v>0</v>
      </c>
      <c r="M22" s="167" t="s">
        <v>639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6" t="s">
        <v>666</v>
      </c>
      <c r="B23" s="154">
        <v>337.0</v>
      </c>
      <c r="C23" s="154">
        <v>0.0</v>
      </c>
      <c r="D23" s="154">
        <v>36.4</v>
      </c>
      <c r="E23" s="154">
        <v>2.0</v>
      </c>
      <c r="F23" s="171">
        <v>0.0</v>
      </c>
      <c r="G23" s="194"/>
      <c r="H23" s="154">
        <f t="shared" ref="H23:L23" si="22">$G23/100*B23</f>
        <v>0</v>
      </c>
      <c r="I23" s="154">
        <f t="shared" si="22"/>
        <v>0</v>
      </c>
      <c r="J23" s="154">
        <f t="shared" si="22"/>
        <v>0</v>
      </c>
      <c r="K23" s="154">
        <f t="shared" si="22"/>
        <v>0</v>
      </c>
      <c r="L23" s="171">
        <f t="shared" si="22"/>
        <v>0</v>
      </c>
      <c r="M23" s="167" t="s">
        <v>667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06" t="s">
        <v>668</v>
      </c>
      <c r="B24" s="154">
        <v>27.0</v>
      </c>
      <c r="C24" s="154">
        <v>2.6</v>
      </c>
      <c r="D24" s="154">
        <v>0.3</v>
      </c>
      <c r="E24" s="154">
        <v>5.2</v>
      </c>
      <c r="F24" s="171">
        <v>2.2</v>
      </c>
      <c r="G24" s="194"/>
      <c r="H24" s="154">
        <f t="shared" ref="H24:L24" si="23">$G24/100*B24</f>
        <v>0</v>
      </c>
      <c r="I24" s="154">
        <f t="shared" si="23"/>
        <v>0</v>
      </c>
      <c r="J24" s="154">
        <f t="shared" si="23"/>
        <v>0</v>
      </c>
      <c r="K24" s="154">
        <f t="shared" si="23"/>
        <v>0</v>
      </c>
      <c r="L24" s="171">
        <f t="shared" si="23"/>
        <v>0</v>
      </c>
      <c r="M24" s="167" t="s">
        <v>653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06" t="s">
        <v>669</v>
      </c>
      <c r="B25" s="154">
        <v>89.0</v>
      </c>
      <c r="C25" s="154">
        <v>1.1</v>
      </c>
      <c r="D25" s="154">
        <v>0.3</v>
      </c>
      <c r="E25" s="154">
        <v>22.8</v>
      </c>
      <c r="F25" s="171">
        <v>2.6</v>
      </c>
      <c r="G25" s="194"/>
      <c r="H25" s="154">
        <f t="shared" ref="H25:L25" si="24">$G25/100*B25</f>
        <v>0</v>
      </c>
      <c r="I25" s="154">
        <f t="shared" si="24"/>
        <v>0</v>
      </c>
      <c r="J25" s="154">
        <f t="shared" si="24"/>
        <v>0</v>
      </c>
      <c r="K25" s="154">
        <f t="shared" si="24"/>
        <v>0</v>
      </c>
      <c r="L25" s="171">
        <f t="shared" si="24"/>
        <v>0</v>
      </c>
      <c r="M25" s="167" t="s">
        <v>639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06" t="s">
        <v>670</v>
      </c>
      <c r="B26" s="154">
        <v>352.0</v>
      </c>
      <c r="C26" s="154">
        <v>9.9</v>
      </c>
      <c r="D26" s="154">
        <v>1.2</v>
      </c>
      <c r="E26" s="154">
        <v>77.7</v>
      </c>
      <c r="F26" s="171">
        <v>15.6</v>
      </c>
      <c r="G26" s="194"/>
      <c r="H26" s="154">
        <f t="shared" ref="H26:L26" si="25">$G26/100*B26</f>
        <v>0</v>
      </c>
      <c r="I26" s="154">
        <f t="shared" si="25"/>
        <v>0</v>
      </c>
      <c r="J26" s="154">
        <f t="shared" si="25"/>
        <v>0</v>
      </c>
      <c r="K26" s="154">
        <f t="shared" si="25"/>
        <v>0</v>
      </c>
      <c r="L26" s="171">
        <f t="shared" si="25"/>
        <v>0</v>
      </c>
      <c r="M26" s="167" t="s">
        <v>656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06" t="s">
        <v>671</v>
      </c>
      <c r="B27" s="154">
        <v>335.0</v>
      </c>
      <c r="C27" s="154">
        <v>10.0</v>
      </c>
      <c r="D27" s="154">
        <v>1.9</v>
      </c>
      <c r="E27" s="154">
        <v>71.7</v>
      </c>
      <c r="F27" s="171">
        <v>5.2</v>
      </c>
      <c r="G27" s="194"/>
      <c r="H27" s="154">
        <f t="shared" ref="H27:L27" si="26">$G27/100*B27</f>
        <v>0</v>
      </c>
      <c r="I27" s="154">
        <f t="shared" si="26"/>
        <v>0</v>
      </c>
      <c r="J27" s="154">
        <f t="shared" si="26"/>
        <v>0</v>
      </c>
      <c r="K27" s="154">
        <f t="shared" si="26"/>
        <v>0</v>
      </c>
      <c r="L27" s="171">
        <f t="shared" si="26"/>
        <v>0</v>
      </c>
      <c r="M27" s="167" t="s">
        <v>656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06" t="s">
        <v>672</v>
      </c>
      <c r="B28" s="154">
        <v>367.0</v>
      </c>
      <c r="C28" s="154">
        <v>6.0</v>
      </c>
      <c r="D28" s="154">
        <v>0.0</v>
      </c>
      <c r="E28" s="154">
        <v>89.2</v>
      </c>
      <c r="F28" s="171">
        <v>0.0</v>
      </c>
      <c r="G28" s="194"/>
      <c r="H28" s="154">
        <f t="shared" ref="H28:L28" si="27">$G28/100*B28</f>
        <v>0</v>
      </c>
      <c r="I28" s="154">
        <f t="shared" si="27"/>
        <v>0</v>
      </c>
      <c r="J28" s="154">
        <f t="shared" si="27"/>
        <v>0</v>
      </c>
      <c r="K28" s="154">
        <f t="shared" si="27"/>
        <v>0</v>
      </c>
      <c r="L28" s="171">
        <f t="shared" si="27"/>
        <v>0</v>
      </c>
      <c r="M28" s="167" t="s">
        <v>645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06" t="s">
        <v>673</v>
      </c>
      <c r="B29" s="154">
        <v>97.0</v>
      </c>
      <c r="C29" s="154">
        <v>18.4</v>
      </c>
      <c r="D29" s="154">
        <v>2.0</v>
      </c>
      <c r="E29" s="154">
        <v>0.0</v>
      </c>
      <c r="F29" s="171">
        <v>0.0</v>
      </c>
      <c r="G29" s="194"/>
      <c r="H29" s="154">
        <f t="shared" ref="H29:L29" si="28">$G29/100*B29</f>
        <v>0</v>
      </c>
      <c r="I29" s="154">
        <f t="shared" si="28"/>
        <v>0</v>
      </c>
      <c r="J29" s="154">
        <f t="shared" si="28"/>
        <v>0</v>
      </c>
      <c r="K29" s="154">
        <f t="shared" si="28"/>
        <v>0</v>
      </c>
      <c r="L29" s="171">
        <f t="shared" si="28"/>
        <v>0</v>
      </c>
      <c r="M29" s="167" t="s">
        <v>674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06" t="s">
        <v>675</v>
      </c>
      <c r="B30" s="154">
        <v>293.0</v>
      </c>
      <c r="C30" s="154">
        <v>15.8</v>
      </c>
      <c r="D30" s="154">
        <v>25.0</v>
      </c>
      <c r="E30" s="154">
        <v>0.0</v>
      </c>
      <c r="F30" s="171">
        <v>0.0</v>
      </c>
      <c r="G30" s="194"/>
      <c r="H30" s="154">
        <f t="shared" ref="H30:L30" si="29">$G30/100*B30</f>
        <v>0</v>
      </c>
      <c r="I30" s="154">
        <f t="shared" si="29"/>
        <v>0</v>
      </c>
      <c r="J30" s="154">
        <f t="shared" si="29"/>
        <v>0</v>
      </c>
      <c r="K30" s="154">
        <f t="shared" si="29"/>
        <v>0</v>
      </c>
      <c r="L30" s="171">
        <f t="shared" si="29"/>
        <v>0</v>
      </c>
      <c r="M30" s="167" t="s">
        <v>676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06" t="s">
        <v>677</v>
      </c>
      <c r="B31" s="154">
        <v>214.0</v>
      </c>
      <c r="C31" s="154">
        <v>19.9</v>
      </c>
      <c r="D31" s="154">
        <v>14.3</v>
      </c>
      <c r="E31" s="154">
        <v>0.0</v>
      </c>
      <c r="F31" s="171">
        <v>0.0</v>
      </c>
      <c r="G31" s="194"/>
      <c r="H31" s="154">
        <f t="shared" ref="H31:L31" si="30">$G31/100*B31</f>
        <v>0</v>
      </c>
      <c r="I31" s="154">
        <f t="shared" si="30"/>
        <v>0</v>
      </c>
      <c r="J31" s="154">
        <f t="shared" si="30"/>
        <v>0</v>
      </c>
      <c r="K31" s="154">
        <f t="shared" si="30"/>
        <v>0</v>
      </c>
      <c r="L31" s="171">
        <f t="shared" si="30"/>
        <v>0</v>
      </c>
      <c r="M31" s="167" t="s">
        <v>676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06" t="s">
        <v>678</v>
      </c>
      <c r="B32" s="154">
        <v>22.0</v>
      </c>
      <c r="C32" s="154">
        <v>2.2</v>
      </c>
      <c r="D32" s="154">
        <v>0.1</v>
      </c>
      <c r="E32" s="154">
        <v>4.3</v>
      </c>
      <c r="F32" s="171">
        <v>3.7</v>
      </c>
      <c r="G32" s="194"/>
      <c r="H32" s="154">
        <f t="shared" ref="H32:L32" si="31">$G32/100*B32</f>
        <v>0</v>
      </c>
      <c r="I32" s="154">
        <f t="shared" si="31"/>
        <v>0</v>
      </c>
      <c r="J32" s="154">
        <f t="shared" si="31"/>
        <v>0</v>
      </c>
      <c r="K32" s="154">
        <f t="shared" si="31"/>
        <v>0</v>
      </c>
      <c r="L32" s="171">
        <f t="shared" si="31"/>
        <v>0</v>
      </c>
      <c r="M32" s="167" t="s">
        <v>653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06" t="s">
        <v>679</v>
      </c>
      <c r="B33" s="154">
        <v>43.0</v>
      </c>
      <c r="C33" s="154">
        <v>1.6</v>
      </c>
      <c r="D33" s="154">
        <v>0.2</v>
      </c>
      <c r="E33" s="154">
        <v>9.6</v>
      </c>
      <c r="F33" s="171">
        <v>2.8</v>
      </c>
      <c r="G33" s="194"/>
      <c r="H33" s="154">
        <f t="shared" ref="H33:L33" si="32">$G33/100*B33</f>
        <v>0</v>
      </c>
      <c r="I33" s="154">
        <f t="shared" si="32"/>
        <v>0</v>
      </c>
      <c r="J33" s="154">
        <f t="shared" si="32"/>
        <v>0</v>
      </c>
      <c r="K33" s="154">
        <f t="shared" si="32"/>
        <v>0</v>
      </c>
      <c r="L33" s="171">
        <f t="shared" si="32"/>
        <v>0</v>
      </c>
      <c r="M33" s="167" t="s">
        <v>653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6" t="s">
        <v>680</v>
      </c>
      <c r="B34" s="154">
        <v>71.0</v>
      </c>
      <c r="C34" s="154">
        <v>1.0</v>
      </c>
      <c r="D34" s="154">
        <v>0.1</v>
      </c>
      <c r="E34" s="154">
        <v>3.0</v>
      </c>
      <c r="F34" s="171">
        <v>2.6</v>
      </c>
      <c r="G34" s="194"/>
      <c r="H34" s="154">
        <f t="shared" ref="H34:L34" si="33">$G34/100*B34</f>
        <v>0</v>
      </c>
      <c r="I34" s="154">
        <f t="shared" si="33"/>
        <v>0</v>
      </c>
      <c r="J34" s="154">
        <f t="shared" si="33"/>
        <v>0</v>
      </c>
      <c r="K34" s="154">
        <f t="shared" si="33"/>
        <v>0</v>
      </c>
      <c r="L34" s="171">
        <f t="shared" si="33"/>
        <v>0</v>
      </c>
      <c r="M34" s="167" t="s">
        <v>653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6" t="s">
        <v>681</v>
      </c>
      <c r="B35" s="154">
        <v>341.0</v>
      </c>
      <c r="C35" s="154">
        <v>21.6</v>
      </c>
      <c r="D35" s="154">
        <v>1.4</v>
      </c>
      <c r="E35" s="154">
        <v>62.3</v>
      </c>
      <c r="F35" s="171">
        <v>15.2</v>
      </c>
      <c r="G35" s="194"/>
      <c r="H35" s="154">
        <f t="shared" ref="H35:L35" si="34">$G35/100*B35</f>
        <v>0</v>
      </c>
      <c r="I35" s="154">
        <f t="shared" si="34"/>
        <v>0</v>
      </c>
      <c r="J35" s="154">
        <f t="shared" si="34"/>
        <v>0</v>
      </c>
      <c r="K35" s="154">
        <f t="shared" si="34"/>
        <v>0</v>
      </c>
      <c r="L35" s="171">
        <f t="shared" si="34"/>
        <v>0</v>
      </c>
      <c r="M35" s="167" t="s">
        <v>647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06" t="s">
        <v>682</v>
      </c>
      <c r="B36" s="154">
        <v>43.0</v>
      </c>
      <c r="C36" s="154">
        <v>1.4</v>
      </c>
      <c r="D36" s="154">
        <v>0.5</v>
      </c>
      <c r="E36" s="154">
        <v>9.6</v>
      </c>
      <c r="F36" s="171">
        <v>5.3</v>
      </c>
      <c r="G36" s="194"/>
      <c r="H36" s="154">
        <f t="shared" ref="H36:L36" si="35">$G36/100*B36</f>
        <v>0</v>
      </c>
      <c r="I36" s="154">
        <f t="shared" si="35"/>
        <v>0</v>
      </c>
      <c r="J36" s="154">
        <f t="shared" si="35"/>
        <v>0</v>
      </c>
      <c r="K36" s="154">
        <f t="shared" si="35"/>
        <v>0</v>
      </c>
      <c r="L36" s="171">
        <f t="shared" si="35"/>
        <v>0</v>
      </c>
      <c r="M36" s="167" t="s">
        <v>639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06" t="s">
        <v>683</v>
      </c>
      <c r="B37" s="154">
        <v>57.0</v>
      </c>
      <c r="C37" s="154">
        <v>0.7</v>
      </c>
      <c r="D37" s="154">
        <v>0.3</v>
      </c>
      <c r="E37" s="154">
        <v>14.5</v>
      </c>
      <c r="F37" s="171">
        <v>2.4</v>
      </c>
      <c r="G37" s="194"/>
      <c r="H37" s="154">
        <f t="shared" ref="H37:L37" si="36">$G37/100*B37</f>
        <v>0</v>
      </c>
      <c r="I37" s="154">
        <f t="shared" si="36"/>
        <v>0</v>
      </c>
      <c r="J37" s="154">
        <f t="shared" si="36"/>
        <v>0</v>
      </c>
      <c r="K37" s="154">
        <f t="shared" si="36"/>
        <v>0</v>
      </c>
      <c r="L37" s="171">
        <f t="shared" si="36"/>
        <v>0</v>
      </c>
      <c r="M37" s="167" t="s">
        <v>639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06" t="s">
        <v>684</v>
      </c>
      <c r="B38" s="154">
        <v>124.0</v>
      </c>
      <c r="C38" s="154">
        <v>20.0</v>
      </c>
      <c r="D38" s="154">
        <v>4.2</v>
      </c>
      <c r="E38" s="154">
        <v>0.0</v>
      </c>
      <c r="F38" s="171">
        <v>0.0</v>
      </c>
      <c r="G38" s="194"/>
      <c r="H38" s="154">
        <f t="shared" ref="H38:L38" si="37">$G38/100*B38</f>
        <v>0</v>
      </c>
      <c r="I38" s="154">
        <f t="shared" si="37"/>
        <v>0</v>
      </c>
      <c r="J38" s="154">
        <f t="shared" si="37"/>
        <v>0</v>
      </c>
      <c r="K38" s="154">
        <f t="shared" si="37"/>
        <v>0</v>
      </c>
      <c r="L38" s="171">
        <f t="shared" si="37"/>
        <v>0</v>
      </c>
      <c r="M38" s="167" t="s">
        <v>674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06" t="s">
        <v>685</v>
      </c>
      <c r="B39" s="154">
        <v>188.0</v>
      </c>
      <c r="C39" s="154">
        <v>24.0</v>
      </c>
      <c r="D39" s="154">
        <v>7.3</v>
      </c>
      <c r="E39" s="154">
        <v>0.0</v>
      </c>
      <c r="F39" s="171">
        <v>0.0</v>
      </c>
      <c r="G39" s="194"/>
      <c r="H39" s="154">
        <f t="shared" ref="H39:L39" si="38">$G39/100*B39</f>
        <v>0</v>
      </c>
      <c r="I39" s="154">
        <f t="shared" si="38"/>
        <v>0</v>
      </c>
      <c r="J39" s="154">
        <f t="shared" si="38"/>
        <v>0</v>
      </c>
      <c r="K39" s="154">
        <f t="shared" si="38"/>
        <v>0</v>
      </c>
      <c r="L39" s="171">
        <f t="shared" si="38"/>
        <v>0</v>
      </c>
      <c r="M39" s="167" t="s">
        <v>674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06" t="s">
        <v>686</v>
      </c>
      <c r="B40" s="154">
        <v>656.0</v>
      </c>
      <c r="C40" s="154">
        <v>14.3</v>
      </c>
      <c r="D40" s="154">
        <v>66.4</v>
      </c>
      <c r="E40" s="154">
        <v>12.3</v>
      </c>
      <c r="F40" s="171">
        <v>7.5</v>
      </c>
      <c r="G40" s="194"/>
      <c r="H40" s="154">
        <f t="shared" ref="H40:L40" si="39">$G40/100*B40</f>
        <v>0</v>
      </c>
      <c r="I40" s="154">
        <f t="shared" si="39"/>
        <v>0</v>
      </c>
      <c r="J40" s="154">
        <f t="shared" si="39"/>
        <v>0</v>
      </c>
      <c r="K40" s="154">
        <f t="shared" si="39"/>
        <v>0</v>
      </c>
      <c r="L40" s="171">
        <f t="shared" si="39"/>
        <v>0</v>
      </c>
      <c r="M40" s="167" t="s">
        <v>641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06" t="s">
        <v>687</v>
      </c>
      <c r="B41" s="154">
        <v>341.0</v>
      </c>
      <c r="C41" s="154">
        <v>26.1</v>
      </c>
      <c r="D41" s="154">
        <v>1.5</v>
      </c>
      <c r="E41" s="154">
        <v>58.3</v>
      </c>
      <c r="F41" s="171">
        <v>25.0</v>
      </c>
      <c r="G41" s="194"/>
      <c r="H41" s="154">
        <f t="shared" ref="H41:L41" si="40">$G41/100*B41</f>
        <v>0</v>
      </c>
      <c r="I41" s="154">
        <f t="shared" si="40"/>
        <v>0</v>
      </c>
      <c r="J41" s="154">
        <f t="shared" si="40"/>
        <v>0</v>
      </c>
      <c r="K41" s="154">
        <f t="shared" si="40"/>
        <v>0</v>
      </c>
      <c r="L41" s="171">
        <f t="shared" si="40"/>
        <v>0</v>
      </c>
      <c r="M41" s="167" t="s">
        <v>653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06" t="s">
        <v>688</v>
      </c>
      <c r="B42" s="154">
        <v>34.0</v>
      </c>
      <c r="C42" s="154">
        <v>2.8</v>
      </c>
      <c r="D42" s="154">
        <v>0.4</v>
      </c>
      <c r="E42" s="154">
        <v>6.6</v>
      </c>
      <c r="F42" s="171">
        <v>2.6</v>
      </c>
      <c r="G42" s="194"/>
      <c r="H42" s="154">
        <f t="shared" ref="H42:L42" si="41">$G42/100*B42</f>
        <v>0</v>
      </c>
      <c r="I42" s="154">
        <f t="shared" si="41"/>
        <v>0</v>
      </c>
      <c r="J42" s="154">
        <f t="shared" si="41"/>
        <v>0</v>
      </c>
      <c r="K42" s="154">
        <f t="shared" si="41"/>
        <v>0</v>
      </c>
      <c r="L42" s="171">
        <f t="shared" si="41"/>
        <v>0</v>
      </c>
      <c r="M42" s="167" t="s">
        <v>653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06" t="s">
        <v>689</v>
      </c>
      <c r="B43" s="154">
        <v>22.0</v>
      </c>
      <c r="C43" s="154">
        <v>3.2</v>
      </c>
      <c r="D43" s="154">
        <v>0.5</v>
      </c>
      <c r="E43" s="154">
        <v>2.9</v>
      </c>
      <c r="F43" s="171">
        <v>2.7</v>
      </c>
      <c r="G43" s="194"/>
      <c r="H43" s="154">
        <f t="shared" ref="H43:L43" si="42">$G43/100*B43</f>
        <v>0</v>
      </c>
      <c r="I43" s="154">
        <f t="shared" si="42"/>
        <v>0</v>
      </c>
      <c r="J43" s="154">
        <f t="shared" si="42"/>
        <v>0</v>
      </c>
      <c r="K43" s="154">
        <f t="shared" si="42"/>
        <v>0</v>
      </c>
      <c r="L43" s="171">
        <f t="shared" si="42"/>
        <v>0</v>
      </c>
      <c r="M43" s="167" t="s">
        <v>653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06" t="s">
        <v>690</v>
      </c>
      <c r="B44" s="154">
        <v>43.0</v>
      </c>
      <c r="C44" s="154">
        <v>3.9</v>
      </c>
      <c r="D44" s="154">
        <v>0.3</v>
      </c>
      <c r="E44" s="154">
        <v>9.0</v>
      </c>
      <c r="F44" s="171">
        <v>3.8</v>
      </c>
      <c r="G44" s="194"/>
      <c r="H44" s="154">
        <f t="shared" ref="H44:L44" si="43">$G44/100*B44</f>
        <v>0</v>
      </c>
      <c r="I44" s="154">
        <f t="shared" si="43"/>
        <v>0</v>
      </c>
      <c r="J44" s="154">
        <f t="shared" si="43"/>
        <v>0</v>
      </c>
      <c r="K44" s="154">
        <f t="shared" si="43"/>
        <v>0</v>
      </c>
      <c r="L44" s="171">
        <f t="shared" si="43"/>
        <v>0</v>
      </c>
      <c r="M44" s="167" t="s">
        <v>653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06" t="s">
        <v>691</v>
      </c>
      <c r="B45" s="154">
        <v>335.0</v>
      </c>
      <c r="C45" s="154">
        <v>6.6</v>
      </c>
      <c r="D45" s="154">
        <v>2.0</v>
      </c>
      <c r="E45" s="154">
        <v>76.1</v>
      </c>
      <c r="F45" s="171">
        <v>1.9</v>
      </c>
      <c r="G45" s="194"/>
      <c r="H45" s="154">
        <f t="shared" ref="H45:L45" si="44">$G45/100*B45</f>
        <v>0</v>
      </c>
      <c r="I45" s="154">
        <f t="shared" si="44"/>
        <v>0</v>
      </c>
      <c r="J45" s="154">
        <f t="shared" si="44"/>
        <v>0</v>
      </c>
      <c r="K45" s="154">
        <f t="shared" si="44"/>
        <v>0</v>
      </c>
      <c r="L45" s="171">
        <f t="shared" si="44"/>
        <v>0</v>
      </c>
      <c r="M45" s="167" t="s">
        <v>656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06" t="s">
        <v>692</v>
      </c>
      <c r="B46" s="154">
        <v>343.0</v>
      </c>
      <c r="C46" s="154">
        <v>13.3</v>
      </c>
      <c r="D46" s="154">
        <v>3.4</v>
      </c>
      <c r="E46" s="154">
        <v>71.5</v>
      </c>
      <c r="F46" s="171">
        <v>10.0</v>
      </c>
      <c r="G46" s="194"/>
      <c r="H46" s="154">
        <f t="shared" ref="H46:L46" si="45">$G46/100*B46</f>
        <v>0</v>
      </c>
      <c r="I46" s="154">
        <f t="shared" si="45"/>
        <v>0</v>
      </c>
      <c r="J46" s="154">
        <f t="shared" si="45"/>
        <v>0</v>
      </c>
      <c r="K46" s="154">
        <f t="shared" si="45"/>
        <v>0</v>
      </c>
      <c r="L46" s="171">
        <f t="shared" si="45"/>
        <v>0</v>
      </c>
      <c r="M46" s="167" t="s">
        <v>656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06" t="s">
        <v>693</v>
      </c>
      <c r="B47" s="154">
        <v>342.0</v>
      </c>
      <c r="C47" s="154">
        <v>12.3</v>
      </c>
      <c r="D47" s="154">
        <v>1.3</v>
      </c>
      <c r="E47" s="154">
        <v>75.9</v>
      </c>
      <c r="F47" s="171">
        <v>18.3</v>
      </c>
      <c r="G47" s="194"/>
      <c r="H47" s="154">
        <f t="shared" ref="H47:L47" si="46">$G47/100*B47</f>
        <v>0</v>
      </c>
      <c r="I47" s="154">
        <f t="shared" si="46"/>
        <v>0</v>
      </c>
      <c r="J47" s="154">
        <f t="shared" si="46"/>
        <v>0</v>
      </c>
      <c r="K47" s="154">
        <f t="shared" si="46"/>
        <v>0</v>
      </c>
      <c r="L47" s="171">
        <f t="shared" si="46"/>
        <v>0</v>
      </c>
      <c r="M47" s="167" t="s">
        <v>656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06" t="s">
        <v>694</v>
      </c>
      <c r="B48" s="154">
        <v>72.0</v>
      </c>
      <c r="C48" s="154">
        <v>1.5</v>
      </c>
      <c r="D48" s="154">
        <v>0.2</v>
      </c>
      <c r="E48" s="154">
        <v>17.3</v>
      </c>
      <c r="F48" s="171">
        <v>3.3</v>
      </c>
      <c r="G48" s="194"/>
      <c r="H48" s="154">
        <f t="shared" ref="H48:L48" si="47">$G48/100*B48</f>
        <v>0</v>
      </c>
      <c r="I48" s="154">
        <f t="shared" si="47"/>
        <v>0</v>
      </c>
      <c r="J48" s="154">
        <f t="shared" si="47"/>
        <v>0</v>
      </c>
      <c r="K48" s="154">
        <f t="shared" si="47"/>
        <v>0</v>
      </c>
      <c r="L48" s="171">
        <f t="shared" si="47"/>
        <v>0</v>
      </c>
      <c r="M48" s="167" t="s">
        <v>653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06" t="s">
        <v>695</v>
      </c>
      <c r="B49" s="154">
        <v>509.0</v>
      </c>
      <c r="C49" s="154">
        <v>3.3</v>
      </c>
      <c r="D49" s="154">
        <v>55.1</v>
      </c>
      <c r="E49" s="154">
        <v>0.0</v>
      </c>
      <c r="F49" s="171">
        <v>0.0</v>
      </c>
      <c r="G49" s="194"/>
      <c r="H49" s="154">
        <f t="shared" ref="H49:L49" si="48">$G49/100*B49</f>
        <v>0</v>
      </c>
      <c r="I49" s="154">
        <f t="shared" si="48"/>
        <v>0</v>
      </c>
      <c r="J49" s="154">
        <f t="shared" si="48"/>
        <v>0</v>
      </c>
      <c r="K49" s="154">
        <f t="shared" si="48"/>
        <v>0</v>
      </c>
      <c r="L49" s="171">
        <f t="shared" si="48"/>
        <v>0</v>
      </c>
      <c r="M49" s="167" t="s">
        <v>667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06" t="s">
        <v>696</v>
      </c>
      <c r="B50" s="154">
        <v>13.0</v>
      </c>
      <c r="C50" s="154">
        <v>1.5</v>
      </c>
      <c r="D50" s="154">
        <v>0.2</v>
      </c>
      <c r="E50" s="154">
        <v>2.2</v>
      </c>
      <c r="F50" s="171">
        <v>1.0</v>
      </c>
      <c r="G50" s="194"/>
      <c r="H50" s="154">
        <f t="shared" ref="H50:L50" si="49">$G50/100*B50</f>
        <v>0</v>
      </c>
      <c r="I50" s="154">
        <f t="shared" si="49"/>
        <v>0</v>
      </c>
      <c r="J50" s="154">
        <f t="shared" si="49"/>
        <v>0</v>
      </c>
      <c r="K50" s="154">
        <f t="shared" si="49"/>
        <v>0</v>
      </c>
      <c r="L50" s="171">
        <f t="shared" si="49"/>
        <v>0</v>
      </c>
      <c r="M50" s="167" t="s">
        <v>653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06" t="s">
        <v>697</v>
      </c>
      <c r="B51" s="154">
        <v>31.0</v>
      </c>
      <c r="C51" s="154">
        <v>1.4</v>
      </c>
      <c r="D51" s="154">
        <v>0.6</v>
      </c>
      <c r="E51" s="154">
        <v>7.4</v>
      </c>
      <c r="F51" s="171">
        <v>2.1</v>
      </c>
      <c r="G51" s="194"/>
      <c r="H51" s="154">
        <f t="shared" ref="H51:L51" si="50">$G51/100*B51</f>
        <v>0</v>
      </c>
      <c r="I51" s="154">
        <f t="shared" si="50"/>
        <v>0</v>
      </c>
      <c r="J51" s="154">
        <f t="shared" si="50"/>
        <v>0</v>
      </c>
      <c r="K51" s="154">
        <f t="shared" si="50"/>
        <v>0</v>
      </c>
      <c r="L51" s="171">
        <f t="shared" si="50"/>
        <v>0</v>
      </c>
      <c r="M51" s="167" t="s">
        <v>653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06" t="s">
        <v>698</v>
      </c>
      <c r="B52" s="154">
        <v>27.0</v>
      </c>
      <c r="C52" s="154">
        <v>2.0</v>
      </c>
      <c r="D52" s="154">
        <v>0.1</v>
      </c>
      <c r="E52" s="154">
        <v>6.1</v>
      </c>
      <c r="F52" s="171">
        <v>3.1</v>
      </c>
      <c r="G52" s="194"/>
      <c r="H52" s="154">
        <f t="shared" ref="H52:L52" si="51">$G52/100*B52</f>
        <v>0</v>
      </c>
      <c r="I52" s="154">
        <f t="shared" si="51"/>
        <v>0</v>
      </c>
      <c r="J52" s="154">
        <f t="shared" si="51"/>
        <v>0</v>
      </c>
      <c r="K52" s="154">
        <f t="shared" si="51"/>
        <v>0</v>
      </c>
      <c r="L52" s="171">
        <f t="shared" si="51"/>
        <v>0</v>
      </c>
      <c r="M52" s="167" t="s">
        <v>653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06" t="s">
        <v>699</v>
      </c>
      <c r="B53" s="154">
        <v>25.0</v>
      </c>
      <c r="C53" s="154">
        <v>1.3</v>
      </c>
      <c r="D53" s="154">
        <v>0.1</v>
      </c>
      <c r="E53" s="154">
        <v>5.8</v>
      </c>
      <c r="F53" s="171">
        <v>2.5</v>
      </c>
      <c r="G53" s="194"/>
      <c r="H53" s="154">
        <f t="shared" ref="H53:L53" si="52">$G53/100*B53</f>
        <v>0</v>
      </c>
      <c r="I53" s="154">
        <f t="shared" si="52"/>
        <v>0</v>
      </c>
      <c r="J53" s="154">
        <f t="shared" si="52"/>
        <v>0</v>
      </c>
      <c r="K53" s="154">
        <f t="shared" si="52"/>
        <v>0</v>
      </c>
      <c r="L53" s="171">
        <f t="shared" si="52"/>
        <v>0</v>
      </c>
      <c r="M53" s="167" t="s">
        <v>653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06" t="s">
        <v>700</v>
      </c>
      <c r="B54" s="154">
        <v>884.0</v>
      </c>
      <c r="C54" s="154">
        <v>0.0</v>
      </c>
      <c r="D54" s="154">
        <v>100.0</v>
      </c>
      <c r="E54" s="154">
        <v>0.0</v>
      </c>
      <c r="F54" s="171">
        <v>0.0</v>
      </c>
      <c r="G54" s="194"/>
      <c r="H54" s="154">
        <f t="shared" ref="H54:L54" si="53">$G54/100*B54</f>
        <v>0</v>
      </c>
      <c r="I54" s="154">
        <f t="shared" si="53"/>
        <v>0</v>
      </c>
      <c r="J54" s="154">
        <f t="shared" si="53"/>
        <v>0</v>
      </c>
      <c r="K54" s="154">
        <f t="shared" si="53"/>
        <v>0</v>
      </c>
      <c r="L54" s="171">
        <f t="shared" si="53"/>
        <v>0</v>
      </c>
      <c r="M54" s="167" t="s">
        <v>667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06" t="s">
        <v>701</v>
      </c>
      <c r="B55" s="154">
        <v>34.0</v>
      </c>
      <c r="C55" s="154">
        <v>0.8</v>
      </c>
      <c r="D55" s="154">
        <v>0.2</v>
      </c>
      <c r="E55" s="154">
        <v>8.2</v>
      </c>
      <c r="F55" s="171">
        <v>0.9</v>
      </c>
      <c r="G55" s="194"/>
      <c r="H55" s="154">
        <f t="shared" ref="H55:L55" si="54">$G55/100*B55</f>
        <v>0</v>
      </c>
      <c r="I55" s="154">
        <f t="shared" si="54"/>
        <v>0</v>
      </c>
      <c r="J55" s="154">
        <f t="shared" si="54"/>
        <v>0</v>
      </c>
      <c r="K55" s="154">
        <f t="shared" si="54"/>
        <v>0</v>
      </c>
      <c r="L55" s="171">
        <f t="shared" si="54"/>
        <v>0</v>
      </c>
      <c r="M55" s="167" t="s">
        <v>639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06" t="s">
        <v>702</v>
      </c>
      <c r="B56" s="154">
        <v>222.0</v>
      </c>
      <c r="C56" s="154">
        <v>4.6</v>
      </c>
      <c r="D56" s="154">
        <v>0.7</v>
      </c>
      <c r="E56" s="154">
        <v>88.9</v>
      </c>
      <c r="F56" s="171">
        <v>39.8</v>
      </c>
      <c r="G56" s="194"/>
      <c r="H56" s="154">
        <f t="shared" ref="H56:L56" si="55">$G56/100*B56</f>
        <v>0</v>
      </c>
      <c r="I56" s="154">
        <f t="shared" si="55"/>
        <v>0</v>
      </c>
      <c r="J56" s="154">
        <f t="shared" si="55"/>
        <v>0</v>
      </c>
      <c r="K56" s="154">
        <f t="shared" si="55"/>
        <v>0</v>
      </c>
      <c r="L56" s="171">
        <f t="shared" si="55"/>
        <v>0</v>
      </c>
      <c r="M56" s="167" t="s">
        <v>645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06" t="s">
        <v>703</v>
      </c>
      <c r="B57" s="154">
        <v>127.0</v>
      </c>
      <c r="C57" s="154">
        <v>17.8</v>
      </c>
      <c r="D57" s="154">
        <v>5.6</v>
      </c>
      <c r="E57" s="154">
        <v>0.0</v>
      </c>
      <c r="F57" s="171">
        <v>0.0</v>
      </c>
      <c r="G57" s="194"/>
      <c r="H57" s="154">
        <f t="shared" ref="H57:L57" si="56">$G57/100*B57</f>
        <v>0</v>
      </c>
      <c r="I57" s="154">
        <f t="shared" si="56"/>
        <v>0</v>
      </c>
      <c r="J57" s="154">
        <f t="shared" si="56"/>
        <v>0</v>
      </c>
      <c r="K57" s="154">
        <f t="shared" si="56"/>
        <v>0</v>
      </c>
      <c r="L57" s="171">
        <f t="shared" si="56"/>
        <v>0</v>
      </c>
      <c r="M57" s="167" t="s">
        <v>674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06" t="s">
        <v>704</v>
      </c>
      <c r="B58" s="154">
        <v>41.0</v>
      </c>
      <c r="C58" s="154">
        <v>0.9</v>
      </c>
      <c r="D58" s="154">
        <v>0.2</v>
      </c>
      <c r="E58" s="154">
        <v>9.6</v>
      </c>
      <c r="F58" s="171">
        <v>2.8</v>
      </c>
      <c r="G58" s="194"/>
      <c r="H58" s="154">
        <f t="shared" ref="H58:L58" si="57">$G58/100*B58</f>
        <v>0</v>
      </c>
      <c r="I58" s="154">
        <f t="shared" si="57"/>
        <v>0</v>
      </c>
      <c r="J58" s="154">
        <f t="shared" si="57"/>
        <v>0</v>
      </c>
      <c r="K58" s="154">
        <f t="shared" si="57"/>
        <v>0</v>
      </c>
      <c r="L58" s="171">
        <f t="shared" si="57"/>
        <v>0</v>
      </c>
      <c r="M58" s="167" t="s">
        <v>653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06" t="s">
        <v>705</v>
      </c>
      <c r="B59" s="154">
        <v>28.0</v>
      </c>
      <c r="C59" s="154">
        <v>1.1</v>
      </c>
      <c r="D59" s="154">
        <v>0.1</v>
      </c>
      <c r="E59" s="154">
        <v>6.6</v>
      </c>
      <c r="F59" s="171">
        <v>0.9</v>
      </c>
      <c r="G59" s="194"/>
      <c r="H59" s="154">
        <f t="shared" ref="H59:L59" si="58">$G59/100*B59</f>
        <v>0</v>
      </c>
      <c r="I59" s="154">
        <f t="shared" si="58"/>
        <v>0</v>
      </c>
      <c r="J59" s="154">
        <f t="shared" si="58"/>
        <v>0</v>
      </c>
      <c r="K59" s="154">
        <f t="shared" si="58"/>
        <v>0</v>
      </c>
      <c r="L59" s="171">
        <f t="shared" si="58"/>
        <v>0</v>
      </c>
      <c r="M59" s="167" t="s">
        <v>639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06" t="s">
        <v>706</v>
      </c>
      <c r="B60" s="154">
        <v>553.0</v>
      </c>
      <c r="C60" s="154">
        <v>18.2</v>
      </c>
      <c r="D60" s="154">
        <v>43.9</v>
      </c>
      <c r="E60" s="154">
        <v>30.2</v>
      </c>
      <c r="F60" s="171">
        <v>3.3</v>
      </c>
      <c r="G60" s="194"/>
      <c r="H60" s="154">
        <f t="shared" ref="H60:L60" si="59">$G60/100*B60</f>
        <v>0</v>
      </c>
      <c r="I60" s="154">
        <f t="shared" si="59"/>
        <v>0</v>
      </c>
      <c r="J60" s="154">
        <f t="shared" si="59"/>
        <v>0</v>
      </c>
      <c r="K60" s="154">
        <f t="shared" si="59"/>
        <v>0</v>
      </c>
      <c r="L60" s="171">
        <f t="shared" si="59"/>
        <v>0</v>
      </c>
      <c r="M60" s="167" t="s">
        <v>641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06" t="s">
        <v>707</v>
      </c>
      <c r="B61" s="154">
        <v>263.0</v>
      </c>
      <c r="C61" s="154">
        <v>1.1</v>
      </c>
      <c r="D61" s="154">
        <v>0.3</v>
      </c>
      <c r="E61" s="154">
        <v>38.1</v>
      </c>
      <c r="F61" s="171">
        <v>1.8</v>
      </c>
      <c r="G61" s="194"/>
      <c r="H61" s="154">
        <f t="shared" ref="H61:L61" si="60">$G61/100*B61</f>
        <v>0</v>
      </c>
      <c r="I61" s="154">
        <f t="shared" si="60"/>
        <v>0</v>
      </c>
      <c r="J61" s="154">
        <f t="shared" si="60"/>
        <v>0</v>
      </c>
      <c r="K61" s="154">
        <f t="shared" si="60"/>
        <v>0</v>
      </c>
      <c r="L61" s="171">
        <f t="shared" si="60"/>
        <v>0</v>
      </c>
      <c r="M61" s="167" t="s">
        <v>662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06" t="s">
        <v>708</v>
      </c>
      <c r="B62" s="154">
        <v>95.0</v>
      </c>
      <c r="C62" s="154">
        <v>16.4</v>
      </c>
      <c r="D62" s="154">
        <v>2.8</v>
      </c>
      <c r="E62" s="154">
        <v>0.0</v>
      </c>
      <c r="F62" s="171">
        <v>0.0</v>
      </c>
      <c r="G62" s="194"/>
      <c r="H62" s="154">
        <f t="shared" ref="H62:L62" si="61">$G62/100*B62</f>
        <v>0</v>
      </c>
      <c r="I62" s="154">
        <f t="shared" si="61"/>
        <v>0</v>
      </c>
      <c r="J62" s="154">
        <f t="shared" si="61"/>
        <v>0</v>
      </c>
      <c r="K62" s="154">
        <f t="shared" si="61"/>
        <v>0</v>
      </c>
      <c r="L62" s="171">
        <f t="shared" si="61"/>
        <v>0</v>
      </c>
      <c r="M62" s="167" t="s">
        <v>674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06" t="s">
        <v>709</v>
      </c>
      <c r="B63" s="154">
        <v>97.0</v>
      </c>
      <c r="C63" s="154">
        <v>1.7</v>
      </c>
      <c r="D63" s="154">
        <v>0.3</v>
      </c>
      <c r="E63" s="154">
        <v>25.2</v>
      </c>
      <c r="F63" s="171">
        <v>0.3</v>
      </c>
      <c r="G63" s="194"/>
      <c r="H63" s="154">
        <f t="shared" ref="H63:L63" si="62">$G63/100*B63</f>
        <v>0</v>
      </c>
      <c r="I63" s="154">
        <f t="shared" si="62"/>
        <v>0</v>
      </c>
      <c r="J63" s="154">
        <f t="shared" si="62"/>
        <v>0</v>
      </c>
      <c r="K63" s="154">
        <f t="shared" si="62"/>
        <v>0</v>
      </c>
      <c r="L63" s="171">
        <f t="shared" si="62"/>
        <v>0</v>
      </c>
      <c r="M63" s="167" t="s">
        <v>710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06" t="s">
        <v>711</v>
      </c>
      <c r="B64" s="154">
        <v>25.0</v>
      </c>
      <c r="C64" s="154">
        <v>1.9</v>
      </c>
      <c r="D64" s="154">
        <v>0.3</v>
      </c>
      <c r="E64" s="154">
        <v>5.0</v>
      </c>
      <c r="F64" s="171">
        <v>2.0</v>
      </c>
      <c r="G64" s="194"/>
      <c r="H64" s="154">
        <f t="shared" ref="H64:L64" si="63">$G64/100*B64</f>
        <v>0</v>
      </c>
      <c r="I64" s="154">
        <f t="shared" si="63"/>
        <v>0</v>
      </c>
      <c r="J64" s="154">
        <f t="shared" si="63"/>
        <v>0</v>
      </c>
      <c r="K64" s="154">
        <f t="shared" si="63"/>
        <v>0</v>
      </c>
      <c r="L64" s="171">
        <f t="shared" si="63"/>
        <v>0</v>
      </c>
      <c r="M64" s="167" t="s">
        <v>653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06" t="s">
        <v>712</v>
      </c>
      <c r="B65" s="154">
        <v>42.0</v>
      </c>
      <c r="C65" s="154">
        <v>1.8</v>
      </c>
      <c r="D65" s="154">
        <v>0.3</v>
      </c>
      <c r="E65" s="154">
        <v>4.3</v>
      </c>
      <c r="F65" s="171">
        <v>3.9</v>
      </c>
      <c r="G65" s="194"/>
      <c r="H65" s="154">
        <f t="shared" ref="H65:L65" si="64">$G65/100*B65</f>
        <v>0</v>
      </c>
      <c r="I65" s="154">
        <f t="shared" si="64"/>
        <v>0</v>
      </c>
      <c r="J65" s="154">
        <f t="shared" si="64"/>
        <v>0</v>
      </c>
      <c r="K65" s="154">
        <f t="shared" si="64"/>
        <v>0</v>
      </c>
      <c r="L65" s="171">
        <f t="shared" si="64"/>
        <v>0</v>
      </c>
      <c r="M65" s="167" t="s">
        <v>653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06" t="s">
        <v>713</v>
      </c>
      <c r="B66" s="154">
        <v>16.0</v>
      </c>
      <c r="C66" s="154">
        <v>0.7</v>
      </c>
      <c r="D66" s="154">
        <v>0.2</v>
      </c>
      <c r="E66" s="154">
        <v>3.0</v>
      </c>
      <c r="F66" s="171">
        <v>1.6</v>
      </c>
      <c r="G66" s="194"/>
      <c r="H66" s="154">
        <f t="shared" ref="H66:L66" si="65">$G66/100*B66</f>
        <v>0</v>
      </c>
      <c r="I66" s="154">
        <f t="shared" si="65"/>
        <v>0</v>
      </c>
      <c r="J66" s="154">
        <f t="shared" si="65"/>
        <v>0</v>
      </c>
      <c r="K66" s="154">
        <f t="shared" si="65"/>
        <v>0</v>
      </c>
      <c r="L66" s="171">
        <f t="shared" si="65"/>
        <v>0</v>
      </c>
      <c r="M66" s="167" t="s">
        <v>653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06" t="s">
        <v>714</v>
      </c>
      <c r="B67" s="154">
        <v>403.0</v>
      </c>
      <c r="C67" s="154">
        <v>24.9</v>
      </c>
      <c r="D67" s="154">
        <v>33.1</v>
      </c>
      <c r="E67" s="154">
        <v>1.3</v>
      </c>
      <c r="F67" s="171">
        <v>0.0</v>
      </c>
      <c r="G67" s="194"/>
      <c r="H67" s="154">
        <f t="shared" ref="H67:L67" si="66">$G67/100*B67</f>
        <v>0</v>
      </c>
      <c r="I67" s="154">
        <f t="shared" si="66"/>
        <v>0</v>
      </c>
      <c r="J67" s="154">
        <f t="shared" si="66"/>
        <v>0</v>
      </c>
      <c r="K67" s="154">
        <f t="shared" si="66"/>
        <v>0</v>
      </c>
      <c r="L67" s="171">
        <f t="shared" si="66"/>
        <v>0</v>
      </c>
      <c r="M67" s="167" t="s">
        <v>715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06" t="s">
        <v>716</v>
      </c>
      <c r="B68" s="154">
        <v>96.0</v>
      </c>
      <c r="C68" s="154">
        <v>11.1</v>
      </c>
      <c r="D68" s="154">
        <v>4.3</v>
      </c>
      <c r="E68" s="154">
        <v>3.4</v>
      </c>
      <c r="F68" s="171">
        <v>0.0</v>
      </c>
      <c r="G68" s="194"/>
      <c r="H68" s="154">
        <f t="shared" ref="H68:L68" si="67">$G68/100*B68</f>
        <v>0</v>
      </c>
      <c r="I68" s="154">
        <f t="shared" si="67"/>
        <v>0</v>
      </c>
      <c r="J68" s="154">
        <f t="shared" si="67"/>
        <v>0</v>
      </c>
      <c r="K68" s="154">
        <f t="shared" si="67"/>
        <v>0</v>
      </c>
      <c r="L68" s="171">
        <f t="shared" si="67"/>
        <v>0</v>
      </c>
      <c r="M68" s="167" t="s">
        <v>715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06" t="s">
        <v>717</v>
      </c>
      <c r="B69" s="154">
        <v>264.0</v>
      </c>
      <c r="C69" s="154">
        <v>14.2</v>
      </c>
      <c r="D69" s="154">
        <v>21.3</v>
      </c>
      <c r="E69" s="154">
        <v>4.1</v>
      </c>
      <c r="F69" s="171">
        <v>0.0</v>
      </c>
      <c r="G69" s="194"/>
      <c r="H69" s="154">
        <f t="shared" ref="H69:L69" si="68">$G69/100*B69</f>
        <v>0</v>
      </c>
      <c r="I69" s="154">
        <f t="shared" si="68"/>
        <v>0</v>
      </c>
      <c r="J69" s="154">
        <f t="shared" si="68"/>
        <v>0</v>
      </c>
      <c r="K69" s="154">
        <f t="shared" si="68"/>
        <v>0</v>
      </c>
      <c r="L69" s="171">
        <f t="shared" si="68"/>
        <v>0</v>
      </c>
      <c r="M69" s="167" t="s">
        <v>715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06" t="s">
        <v>718</v>
      </c>
      <c r="B70" s="154">
        <v>300.0</v>
      </c>
      <c r="C70" s="154">
        <v>22.2</v>
      </c>
      <c r="D70" s="154">
        <v>22.4</v>
      </c>
      <c r="E70" s="154">
        <v>2.2</v>
      </c>
      <c r="F70" s="171">
        <v>0.0</v>
      </c>
      <c r="G70" s="194"/>
      <c r="H70" s="154">
        <f t="shared" ref="H70:L70" si="69">$G70/100*B70</f>
        <v>0</v>
      </c>
      <c r="I70" s="154">
        <f t="shared" si="69"/>
        <v>0</v>
      </c>
      <c r="J70" s="154">
        <f t="shared" si="69"/>
        <v>0</v>
      </c>
      <c r="K70" s="154">
        <f t="shared" si="69"/>
        <v>0</v>
      </c>
      <c r="L70" s="171">
        <f t="shared" si="69"/>
        <v>0</v>
      </c>
      <c r="M70" s="167" t="s">
        <v>715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06" t="s">
        <v>719</v>
      </c>
      <c r="B71" s="154">
        <v>326.0</v>
      </c>
      <c r="C71" s="154">
        <v>19.6</v>
      </c>
      <c r="D71" s="154">
        <v>24.6</v>
      </c>
      <c r="E71" s="154">
        <v>7.3</v>
      </c>
      <c r="F71" s="171">
        <v>0.0</v>
      </c>
      <c r="G71" s="194"/>
      <c r="H71" s="154">
        <f t="shared" ref="H71:L71" si="70">$G71/100*B71</f>
        <v>0</v>
      </c>
      <c r="I71" s="154">
        <f t="shared" si="70"/>
        <v>0</v>
      </c>
      <c r="J71" s="154">
        <f t="shared" si="70"/>
        <v>0</v>
      </c>
      <c r="K71" s="154">
        <f t="shared" si="70"/>
        <v>0</v>
      </c>
      <c r="L71" s="171">
        <f t="shared" si="70"/>
        <v>0</v>
      </c>
      <c r="M71" s="167" t="s">
        <v>715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06" t="s">
        <v>720</v>
      </c>
      <c r="B72" s="154">
        <v>380.0</v>
      </c>
      <c r="C72" s="154">
        <v>26.9</v>
      </c>
      <c r="D72" s="154">
        <v>27.8</v>
      </c>
      <c r="E72" s="154">
        <v>5.4</v>
      </c>
      <c r="F72" s="171">
        <v>0.0</v>
      </c>
      <c r="G72" s="194"/>
      <c r="H72" s="154">
        <f t="shared" ref="H72:L72" si="71">$G72/100*B72</f>
        <v>0</v>
      </c>
      <c r="I72" s="154">
        <f t="shared" si="71"/>
        <v>0</v>
      </c>
      <c r="J72" s="154">
        <f t="shared" si="71"/>
        <v>0</v>
      </c>
      <c r="K72" s="154">
        <f t="shared" si="71"/>
        <v>0</v>
      </c>
      <c r="L72" s="171">
        <f t="shared" si="71"/>
        <v>0</v>
      </c>
      <c r="M72" s="167" t="s">
        <v>715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06" t="s">
        <v>721</v>
      </c>
      <c r="B73" s="154">
        <v>32.0</v>
      </c>
      <c r="C73" s="154">
        <v>0.4</v>
      </c>
      <c r="D73" s="154">
        <v>0.3</v>
      </c>
      <c r="E73" s="154">
        <v>7.7</v>
      </c>
      <c r="F73" s="171">
        <v>1.1</v>
      </c>
      <c r="G73" s="194"/>
      <c r="H73" s="154">
        <f t="shared" ref="H73:L73" si="72">$G73/100*B73</f>
        <v>0</v>
      </c>
      <c r="I73" s="154">
        <f t="shared" si="72"/>
        <v>0</v>
      </c>
      <c r="J73" s="154">
        <f t="shared" si="72"/>
        <v>0</v>
      </c>
      <c r="K73" s="154">
        <f t="shared" si="72"/>
        <v>0</v>
      </c>
      <c r="L73" s="171">
        <f t="shared" si="72"/>
        <v>0</v>
      </c>
      <c r="M73" s="167" t="s">
        <v>639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06" t="s">
        <v>722</v>
      </c>
      <c r="B74" s="154">
        <v>374.0</v>
      </c>
      <c r="C74" s="154">
        <v>6.4</v>
      </c>
      <c r="D74" s="154">
        <v>4.5</v>
      </c>
      <c r="E74" s="154">
        <v>77.3</v>
      </c>
      <c r="F74" s="171">
        <v>11.7</v>
      </c>
      <c r="G74" s="194"/>
      <c r="H74" s="154">
        <f t="shared" ref="H74:L74" si="73">$G74/100*B74</f>
        <v>0</v>
      </c>
      <c r="I74" s="154">
        <f t="shared" si="73"/>
        <v>0</v>
      </c>
      <c r="J74" s="154">
        <f t="shared" si="73"/>
        <v>0</v>
      </c>
      <c r="K74" s="154">
        <f t="shared" si="73"/>
        <v>0</v>
      </c>
      <c r="L74" s="171">
        <f t="shared" si="73"/>
        <v>0</v>
      </c>
      <c r="M74" s="167" t="s">
        <v>641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06" t="s">
        <v>723</v>
      </c>
      <c r="B75" s="154">
        <v>196.0</v>
      </c>
      <c r="C75" s="154">
        <v>1.6</v>
      </c>
      <c r="D75" s="154">
        <v>1.3</v>
      </c>
      <c r="E75" s="154">
        <v>44.2</v>
      </c>
      <c r="F75" s="171">
        <v>0.0</v>
      </c>
      <c r="G75" s="194"/>
      <c r="H75" s="154">
        <f t="shared" ref="H75:L75" si="74">$G75/100*B75</f>
        <v>0</v>
      </c>
      <c r="I75" s="154">
        <f t="shared" si="74"/>
        <v>0</v>
      </c>
      <c r="J75" s="154">
        <f t="shared" si="74"/>
        <v>0</v>
      </c>
      <c r="K75" s="154">
        <f t="shared" si="74"/>
        <v>0</v>
      </c>
      <c r="L75" s="171">
        <f t="shared" si="74"/>
        <v>0</v>
      </c>
      <c r="M75" s="167" t="s">
        <v>641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06" t="s">
        <v>724</v>
      </c>
      <c r="B76" s="154">
        <v>490.0</v>
      </c>
      <c r="C76" s="154">
        <v>15.6</v>
      </c>
      <c r="D76" s="154">
        <v>30.8</v>
      </c>
      <c r="E76" s="154">
        <v>43.9</v>
      </c>
      <c r="F76" s="171">
        <v>37.7</v>
      </c>
      <c r="G76" s="194"/>
      <c r="H76" s="154">
        <f t="shared" ref="H76:L76" si="75">$G76/100*B76</f>
        <v>0</v>
      </c>
      <c r="I76" s="154">
        <f t="shared" si="75"/>
        <v>0</v>
      </c>
      <c r="J76" s="154">
        <f t="shared" si="75"/>
        <v>0</v>
      </c>
      <c r="K76" s="154">
        <f t="shared" si="75"/>
        <v>0</v>
      </c>
      <c r="L76" s="171">
        <f t="shared" si="75"/>
        <v>0</v>
      </c>
      <c r="M76" s="167" t="s">
        <v>725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06" t="s">
        <v>726</v>
      </c>
      <c r="B77" s="154">
        <v>215.0</v>
      </c>
      <c r="C77" s="154">
        <v>18.6</v>
      </c>
      <c r="D77" s="154">
        <v>15.1</v>
      </c>
      <c r="E77" s="154">
        <v>0.0</v>
      </c>
      <c r="F77" s="171">
        <v>0.0</v>
      </c>
      <c r="G77" s="194"/>
      <c r="H77" s="154">
        <f t="shared" ref="H77:L77" si="76">$G77/100*B77</f>
        <v>0</v>
      </c>
      <c r="I77" s="154">
        <f t="shared" si="76"/>
        <v>0</v>
      </c>
      <c r="J77" s="154">
        <f t="shared" si="76"/>
        <v>0</v>
      </c>
      <c r="K77" s="154">
        <f t="shared" si="76"/>
        <v>0</v>
      </c>
      <c r="L77" s="171">
        <f t="shared" si="76"/>
        <v>0</v>
      </c>
      <c r="M77" s="167" t="s">
        <v>727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06" t="s">
        <v>728</v>
      </c>
      <c r="B78" s="154">
        <v>364.0</v>
      </c>
      <c r="C78" s="154">
        <v>19.3</v>
      </c>
      <c r="D78" s="154">
        <v>6.0</v>
      </c>
      <c r="E78" s="154">
        <v>60.6</v>
      </c>
      <c r="F78" s="171">
        <v>17.4</v>
      </c>
      <c r="G78" s="194"/>
      <c r="H78" s="154">
        <f t="shared" ref="H78:L78" si="77">$G78/100*B78</f>
        <v>0</v>
      </c>
      <c r="I78" s="154">
        <f t="shared" si="77"/>
        <v>0</v>
      </c>
      <c r="J78" s="154">
        <f t="shared" si="77"/>
        <v>0</v>
      </c>
      <c r="K78" s="154">
        <f t="shared" si="77"/>
        <v>0</v>
      </c>
      <c r="L78" s="171">
        <f t="shared" si="77"/>
        <v>0</v>
      </c>
      <c r="M78" s="167" t="s">
        <v>647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06" t="s">
        <v>729</v>
      </c>
      <c r="B79" s="154">
        <v>387.0</v>
      </c>
      <c r="C79" s="154">
        <v>22.4</v>
      </c>
      <c r="D79" s="154">
        <v>6.7</v>
      </c>
      <c r="E79" s="154">
        <v>57.8</v>
      </c>
      <c r="F79" s="171">
        <v>10.8</v>
      </c>
      <c r="G79" s="194"/>
      <c r="H79" s="154">
        <f t="shared" ref="H79:L79" si="78">$G79/100*B79</f>
        <v>0</v>
      </c>
      <c r="I79" s="154">
        <f t="shared" si="78"/>
        <v>0</v>
      </c>
      <c r="J79" s="154">
        <f t="shared" si="78"/>
        <v>0</v>
      </c>
      <c r="K79" s="154">
        <f t="shared" si="78"/>
        <v>0</v>
      </c>
      <c r="L79" s="171">
        <f t="shared" si="78"/>
        <v>0</v>
      </c>
      <c r="M79" s="167" t="s">
        <v>647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06" t="s">
        <v>730</v>
      </c>
      <c r="B80" s="154">
        <v>598.0</v>
      </c>
      <c r="C80" s="154">
        <v>7.8</v>
      </c>
      <c r="D80" s="154">
        <v>42.6</v>
      </c>
      <c r="E80" s="154">
        <v>45.9</v>
      </c>
      <c r="F80" s="171">
        <v>10.9</v>
      </c>
      <c r="G80" s="194"/>
      <c r="H80" s="154">
        <f t="shared" ref="H80:L80" si="79">$G80/100*B80</f>
        <v>0</v>
      </c>
      <c r="I80" s="154">
        <f t="shared" si="79"/>
        <v>0</v>
      </c>
      <c r="J80" s="154">
        <f t="shared" si="79"/>
        <v>0</v>
      </c>
      <c r="K80" s="154">
        <f t="shared" si="79"/>
        <v>0</v>
      </c>
      <c r="L80" s="171">
        <f t="shared" si="79"/>
        <v>0</v>
      </c>
      <c r="M80" s="167" t="s">
        <v>645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06" t="s">
        <v>731</v>
      </c>
      <c r="B81" s="154">
        <v>86.0</v>
      </c>
      <c r="C81" s="154">
        <v>14.7</v>
      </c>
      <c r="D81" s="154">
        <v>1.0</v>
      </c>
      <c r="E81" s="154">
        <v>3.6</v>
      </c>
      <c r="F81" s="171">
        <v>0.0</v>
      </c>
      <c r="G81" s="194"/>
      <c r="H81" s="154">
        <f t="shared" ref="H81:L81" si="80">$G81/100*B81</f>
        <v>0</v>
      </c>
      <c r="I81" s="154">
        <f t="shared" si="80"/>
        <v>0</v>
      </c>
      <c r="J81" s="154">
        <f t="shared" si="80"/>
        <v>0</v>
      </c>
      <c r="K81" s="154">
        <f t="shared" si="80"/>
        <v>0</v>
      </c>
      <c r="L81" s="171">
        <f t="shared" si="80"/>
        <v>0</v>
      </c>
      <c r="M81" s="167" t="s">
        <v>637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06" t="s">
        <v>732</v>
      </c>
      <c r="B82" s="154">
        <v>77.0</v>
      </c>
      <c r="C82" s="154">
        <v>3.5</v>
      </c>
      <c r="D82" s="154">
        <v>2.3</v>
      </c>
      <c r="E82" s="154">
        <v>10.7</v>
      </c>
      <c r="F82" s="171">
        <v>1.0</v>
      </c>
      <c r="G82" s="194"/>
      <c r="H82" s="154">
        <f t="shared" ref="H82:L82" si="81">$G82/100*B82</f>
        <v>0</v>
      </c>
      <c r="I82" s="154">
        <f t="shared" si="81"/>
        <v>0</v>
      </c>
      <c r="J82" s="154">
        <f t="shared" si="81"/>
        <v>0</v>
      </c>
      <c r="K82" s="154">
        <f t="shared" si="81"/>
        <v>0</v>
      </c>
      <c r="L82" s="171">
        <f t="shared" si="81"/>
        <v>0</v>
      </c>
      <c r="M82" s="167" t="s">
        <v>715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06" t="s">
        <v>733</v>
      </c>
      <c r="B83" s="154">
        <v>354.0</v>
      </c>
      <c r="C83" s="154">
        <v>3.3</v>
      </c>
      <c r="D83" s="154">
        <v>33.5</v>
      </c>
      <c r="E83" s="154">
        <v>15.2</v>
      </c>
      <c r="F83" s="171">
        <v>9.0</v>
      </c>
      <c r="G83" s="194"/>
      <c r="H83" s="154">
        <f t="shared" ref="H83:L83" si="82">$G83/100*B83</f>
        <v>0</v>
      </c>
      <c r="I83" s="154">
        <f t="shared" si="82"/>
        <v>0</v>
      </c>
      <c r="J83" s="154">
        <f t="shared" si="82"/>
        <v>0</v>
      </c>
      <c r="K83" s="154">
        <f t="shared" si="82"/>
        <v>0</v>
      </c>
      <c r="L83" s="171">
        <f t="shared" si="82"/>
        <v>0</v>
      </c>
      <c r="M83" s="167" t="s">
        <v>641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06" t="s">
        <v>734</v>
      </c>
      <c r="B84" s="154">
        <v>862.0</v>
      </c>
      <c r="C84" s="154">
        <v>0.0</v>
      </c>
      <c r="D84" s="154">
        <v>100.0</v>
      </c>
      <c r="E84" s="154">
        <v>0.0</v>
      </c>
      <c r="F84" s="171">
        <v>0.0</v>
      </c>
      <c r="G84" s="194"/>
      <c r="H84" s="154">
        <f t="shared" ref="H84:L84" si="83">$G84/100*B84</f>
        <v>0</v>
      </c>
      <c r="I84" s="154">
        <f t="shared" si="83"/>
        <v>0</v>
      </c>
      <c r="J84" s="154">
        <f t="shared" si="83"/>
        <v>0</v>
      </c>
      <c r="K84" s="154">
        <f t="shared" si="83"/>
        <v>0</v>
      </c>
      <c r="L84" s="171">
        <f t="shared" si="83"/>
        <v>0</v>
      </c>
      <c r="M84" s="167" t="s">
        <v>667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06" t="s">
        <v>735</v>
      </c>
      <c r="B85" s="154">
        <v>82.0</v>
      </c>
      <c r="C85" s="154">
        <v>17.8</v>
      </c>
      <c r="D85" s="154">
        <v>0.7</v>
      </c>
      <c r="E85" s="154">
        <v>0.0</v>
      </c>
      <c r="F85" s="171">
        <v>0.0</v>
      </c>
      <c r="G85" s="194"/>
      <c r="H85" s="154">
        <f t="shared" ref="H85:L85" si="84">$G85/100*B85</f>
        <v>0</v>
      </c>
      <c r="I85" s="154">
        <f t="shared" si="84"/>
        <v>0</v>
      </c>
      <c r="J85" s="154">
        <f t="shared" si="84"/>
        <v>0</v>
      </c>
      <c r="K85" s="154">
        <f t="shared" si="84"/>
        <v>0</v>
      </c>
      <c r="L85" s="171">
        <f t="shared" si="84"/>
        <v>0</v>
      </c>
      <c r="M85" s="167" t="s">
        <v>674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06" t="s">
        <v>736</v>
      </c>
      <c r="B86" s="154">
        <v>0.0</v>
      </c>
      <c r="C86" s="154">
        <v>14.6</v>
      </c>
      <c r="D86" s="154">
        <v>15.4</v>
      </c>
      <c r="E86" s="154">
        <v>50.2</v>
      </c>
      <c r="F86" s="171">
        <v>19.8</v>
      </c>
      <c r="G86" s="194"/>
      <c r="H86" s="154">
        <f t="shared" ref="H86:L86" si="85">$G86/100*B86</f>
        <v>0</v>
      </c>
      <c r="I86" s="154">
        <f t="shared" si="85"/>
        <v>0</v>
      </c>
      <c r="J86" s="154">
        <f t="shared" si="85"/>
        <v>0</v>
      </c>
      <c r="K86" s="154">
        <f t="shared" si="85"/>
        <v>0</v>
      </c>
      <c r="L86" s="171">
        <f t="shared" si="85"/>
        <v>0</v>
      </c>
      <c r="M86" s="167" t="s">
        <v>649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06" t="s">
        <v>737</v>
      </c>
      <c r="B87" s="154">
        <v>1.0</v>
      </c>
      <c r="C87" s="154">
        <v>0.1</v>
      </c>
      <c r="D87" s="154">
        <v>2.0</v>
      </c>
      <c r="E87" s="154">
        <v>0.0</v>
      </c>
      <c r="F87" s="171">
        <v>0.0</v>
      </c>
      <c r="G87" s="194"/>
      <c r="H87" s="154">
        <f t="shared" ref="H87:L87" si="86">$G87/100*B87</f>
        <v>0</v>
      </c>
      <c r="I87" s="154">
        <f t="shared" si="86"/>
        <v>0</v>
      </c>
      <c r="J87" s="154">
        <f t="shared" si="86"/>
        <v>0</v>
      </c>
      <c r="K87" s="154">
        <f t="shared" si="86"/>
        <v>0</v>
      </c>
      <c r="L87" s="171">
        <f t="shared" si="86"/>
        <v>0</v>
      </c>
      <c r="M87" s="167" t="s">
        <v>649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06" t="s">
        <v>738</v>
      </c>
      <c r="B88" s="154">
        <v>0.0</v>
      </c>
      <c r="C88" s="154">
        <v>0.1</v>
      </c>
      <c r="D88" s="154">
        <v>0.0</v>
      </c>
      <c r="E88" s="154">
        <v>0.0</v>
      </c>
      <c r="F88" s="171">
        <v>0.0</v>
      </c>
      <c r="G88" s="194"/>
      <c r="H88" s="154">
        <f t="shared" ref="H88:L88" si="87">$G88/100*B88</f>
        <v>0</v>
      </c>
      <c r="I88" s="154">
        <f t="shared" si="87"/>
        <v>0</v>
      </c>
      <c r="J88" s="154">
        <f t="shared" si="87"/>
        <v>0</v>
      </c>
      <c r="K88" s="154">
        <f t="shared" si="87"/>
        <v>0</v>
      </c>
      <c r="L88" s="171">
        <f t="shared" si="87"/>
        <v>0</v>
      </c>
      <c r="M88" s="167" t="s">
        <v>649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06" t="s">
        <v>739</v>
      </c>
      <c r="B89" s="154">
        <v>360.0</v>
      </c>
      <c r="C89" s="154">
        <v>6.0</v>
      </c>
      <c r="D89" s="154">
        <v>2.5</v>
      </c>
      <c r="E89" s="154">
        <v>78.4</v>
      </c>
      <c r="F89" s="171">
        <v>23.3</v>
      </c>
      <c r="G89" s="194"/>
      <c r="H89" s="154">
        <f t="shared" ref="H89:L89" si="88">$G89/100*B89</f>
        <v>0</v>
      </c>
      <c r="I89" s="154">
        <f t="shared" si="88"/>
        <v>0</v>
      </c>
      <c r="J89" s="154">
        <f t="shared" si="88"/>
        <v>0</v>
      </c>
      <c r="K89" s="154">
        <f t="shared" si="88"/>
        <v>0</v>
      </c>
      <c r="L89" s="171">
        <f t="shared" si="88"/>
        <v>0</v>
      </c>
      <c r="M89" s="167" t="s">
        <v>649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06" t="s">
        <v>740</v>
      </c>
      <c r="B90" s="154">
        <v>41.0</v>
      </c>
      <c r="C90" s="154">
        <v>0.0</v>
      </c>
      <c r="D90" s="154">
        <v>0.0</v>
      </c>
      <c r="E90" s="154">
        <v>10.6</v>
      </c>
      <c r="F90" s="171">
        <v>0.0</v>
      </c>
      <c r="G90" s="194"/>
      <c r="H90" s="154">
        <f t="shared" ref="H90:L90" si="89">$G90/100*B90</f>
        <v>0</v>
      </c>
      <c r="I90" s="154">
        <f t="shared" si="89"/>
        <v>0</v>
      </c>
      <c r="J90" s="154">
        <f t="shared" si="89"/>
        <v>0</v>
      </c>
      <c r="K90" s="154">
        <f t="shared" si="89"/>
        <v>0</v>
      </c>
      <c r="L90" s="171">
        <f t="shared" si="89"/>
        <v>0</v>
      </c>
      <c r="M90" s="167" t="s">
        <v>649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06" t="s">
        <v>741</v>
      </c>
      <c r="B91" s="154">
        <v>30.0</v>
      </c>
      <c r="C91" s="154">
        <v>2.5</v>
      </c>
      <c r="D91" s="154">
        <v>0.4</v>
      </c>
      <c r="E91" s="154">
        <v>5.6</v>
      </c>
      <c r="F91" s="171">
        <v>3.6</v>
      </c>
      <c r="G91" s="194"/>
      <c r="H91" s="154">
        <f t="shared" ref="H91:L91" si="90">$G91/100*B91</f>
        <v>0</v>
      </c>
      <c r="I91" s="154">
        <f t="shared" si="90"/>
        <v>0</v>
      </c>
      <c r="J91" s="154">
        <f t="shared" si="90"/>
        <v>0</v>
      </c>
      <c r="K91" s="154">
        <f t="shared" si="90"/>
        <v>0</v>
      </c>
      <c r="L91" s="171">
        <f t="shared" si="90"/>
        <v>0</v>
      </c>
      <c r="M91" s="167" t="s">
        <v>653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06" t="s">
        <v>742</v>
      </c>
      <c r="B92" s="154">
        <v>365.0</v>
      </c>
      <c r="C92" s="154">
        <v>9.4</v>
      </c>
      <c r="D92" s="154">
        <v>4.7</v>
      </c>
      <c r="E92" s="154">
        <v>74.3</v>
      </c>
      <c r="F92" s="171">
        <v>7.3</v>
      </c>
      <c r="G92" s="194"/>
      <c r="H92" s="154">
        <f t="shared" ref="H92:L92" si="91">$G92/100*B92</f>
        <v>0</v>
      </c>
      <c r="I92" s="154">
        <f t="shared" si="91"/>
        <v>0</v>
      </c>
      <c r="J92" s="154">
        <f t="shared" si="91"/>
        <v>0</v>
      </c>
      <c r="K92" s="154">
        <f t="shared" si="91"/>
        <v>0</v>
      </c>
      <c r="L92" s="171">
        <f t="shared" si="91"/>
        <v>0</v>
      </c>
      <c r="M92" s="167" t="s">
        <v>656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06" t="s">
        <v>743</v>
      </c>
      <c r="B93" s="154">
        <v>884.0</v>
      </c>
      <c r="C93" s="154">
        <v>0.0</v>
      </c>
      <c r="D93" s="154">
        <v>100.0</v>
      </c>
      <c r="E93" s="154">
        <v>0.0</v>
      </c>
      <c r="F93" s="171">
        <v>0.0</v>
      </c>
      <c r="G93" s="194"/>
      <c r="H93" s="154">
        <f t="shared" ref="H93:L93" si="92">$G93/100*B93</f>
        <v>0</v>
      </c>
      <c r="I93" s="154">
        <f t="shared" si="92"/>
        <v>0</v>
      </c>
      <c r="J93" s="154">
        <f t="shared" si="92"/>
        <v>0</v>
      </c>
      <c r="K93" s="154">
        <f t="shared" si="92"/>
        <v>0</v>
      </c>
      <c r="L93" s="171">
        <f t="shared" si="92"/>
        <v>0</v>
      </c>
      <c r="M93" s="167" t="s">
        <v>667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06" t="s">
        <v>744</v>
      </c>
      <c r="B94" s="154">
        <v>362.0</v>
      </c>
      <c r="C94" s="154">
        <v>8.1</v>
      </c>
      <c r="D94" s="154">
        <v>3.6</v>
      </c>
      <c r="E94" s="154">
        <v>76.9</v>
      </c>
      <c r="F94" s="171">
        <v>7.3</v>
      </c>
      <c r="G94" s="194"/>
      <c r="H94" s="154">
        <f t="shared" ref="H94:L94" si="93">$G94/100*B94</f>
        <v>0</v>
      </c>
      <c r="I94" s="154">
        <f t="shared" si="93"/>
        <v>0</v>
      </c>
      <c r="J94" s="154">
        <f t="shared" si="93"/>
        <v>0</v>
      </c>
      <c r="K94" s="154">
        <f t="shared" si="93"/>
        <v>0</v>
      </c>
      <c r="L94" s="171">
        <f t="shared" si="93"/>
        <v>0</v>
      </c>
      <c r="M94" s="167" t="s">
        <v>656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06" t="s">
        <v>745</v>
      </c>
      <c r="B95" s="154">
        <v>381.0</v>
      </c>
      <c r="C95" s="154">
        <v>0.3</v>
      </c>
      <c r="D95" s="154">
        <v>0.1</v>
      </c>
      <c r="E95" s="154">
        <v>91.3</v>
      </c>
      <c r="F95" s="171">
        <v>0.9</v>
      </c>
      <c r="G95" s="194"/>
      <c r="H95" s="154">
        <f t="shared" ref="H95:L95" si="94">$G95/100*B95</f>
        <v>0</v>
      </c>
      <c r="I95" s="154">
        <f t="shared" si="94"/>
        <v>0</v>
      </c>
      <c r="J95" s="154">
        <f t="shared" si="94"/>
        <v>0</v>
      </c>
      <c r="K95" s="154">
        <f t="shared" si="94"/>
        <v>0</v>
      </c>
      <c r="L95" s="171">
        <f t="shared" si="94"/>
        <v>0</v>
      </c>
      <c r="M95" s="167" t="s">
        <v>662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06" t="s">
        <v>746</v>
      </c>
      <c r="B96" s="154">
        <v>376.0</v>
      </c>
      <c r="C96" s="154">
        <v>12.7</v>
      </c>
      <c r="D96" s="154">
        <v>0.6</v>
      </c>
      <c r="E96" s="154">
        <v>77.4</v>
      </c>
      <c r="F96" s="171">
        <v>5.0</v>
      </c>
      <c r="G96" s="194"/>
      <c r="H96" s="154">
        <f t="shared" ref="H96:L96" si="95">$G96/100*B96</f>
        <v>0</v>
      </c>
      <c r="I96" s="154">
        <f t="shared" si="95"/>
        <v>0</v>
      </c>
      <c r="J96" s="154">
        <f t="shared" si="95"/>
        <v>0</v>
      </c>
      <c r="K96" s="154">
        <f t="shared" si="95"/>
        <v>0</v>
      </c>
      <c r="L96" s="171">
        <f t="shared" si="95"/>
        <v>0</v>
      </c>
      <c r="M96" s="167" t="s">
        <v>656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06" t="s">
        <v>747</v>
      </c>
      <c r="B97" s="154">
        <v>46.0</v>
      </c>
      <c r="C97" s="154">
        <v>0.4</v>
      </c>
      <c r="D97" s="154">
        <v>0.1</v>
      </c>
      <c r="E97" s="154">
        <v>12.2</v>
      </c>
      <c r="F97" s="171">
        <v>4.6</v>
      </c>
      <c r="G97" s="194"/>
      <c r="H97" s="154">
        <f t="shared" ref="H97:L97" si="96">$G97/100*B97</f>
        <v>0</v>
      </c>
      <c r="I97" s="154">
        <f t="shared" si="96"/>
        <v>0</v>
      </c>
      <c r="J97" s="154">
        <f t="shared" si="96"/>
        <v>0</v>
      </c>
      <c r="K97" s="154">
        <f t="shared" si="96"/>
        <v>0</v>
      </c>
      <c r="L97" s="171">
        <f t="shared" si="96"/>
        <v>0</v>
      </c>
      <c r="M97" s="167" t="s">
        <v>639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06" t="s">
        <v>748</v>
      </c>
      <c r="B98" s="154">
        <v>195.0</v>
      </c>
      <c r="C98" s="154">
        <v>2.7</v>
      </c>
      <c r="D98" s="154">
        <v>19.3</v>
      </c>
      <c r="E98" s="154">
        <v>3.7</v>
      </c>
      <c r="F98" s="171">
        <v>0.0</v>
      </c>
      <c r="G98" s="194"/>
      <c r="H98" s="154">
        <f t="shared" ref="H98:L98" si="97">$G98/100*B98</f>
        <v>0</v>
      </c>
      <c r="I98" s="154">
        <f t="shared" si="97"/>
        <v>0</v>
      </c>
      <c r="J98" s="154">
        <f t="shared" si="97"/>
        <v>0</v>
      </c>
      <c r="K98" s="154">
        <f t="shared" si="97"/>
        <v>0</v>
      </c>
      <c r="L98" s="171">
        <f t="shared" si="97"/>
        <v>0</v>
      </c>
      <c r="M98" s="167" t="s">
        <v>715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06" t="s">
        <v>749</v>
      </c>
      <c r="B99" s="154">
        <v>138.0</v>
      </c>
      <c r="C99" s="154">
        <v>3.5</v>
      </c>
      <c r="D99" s="154">
        <v>10.6</v>
      </c>
      <c r="E99" s="154">
        <v>7.1</v>
      </c>
      <c r="F99" s="171">
        <v>0.0</v>
      </c>
      <c r="G99" s="194"/>
      <c r="H99" s="154">
        <f t="shared" ref="H99:L99" si="98">$G99/100*B99</f>
        <v>0</v>
      </c>
      <c r="I99" s="154">
        <f t="shared" si="98"/>
        <v>0</v>
      </c>
      <c r="J99" s="154">
        <f t="shared" si="98"/>
        <v>0</v>
      </c>
      <c r="K99" s="154">
        <f t="shared" si="98"/>
        <v>0</v>
      </c>
      <c r="L99" s="171">
        <f t="shared" si="98"/>
        <v>0</v>
      </c>
      <c r="M99" s="167" t="s">
        <v>715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06" t="s">
        <v>750</v>
      </c>
      <c r="B100" s="154">
        <v>257.0</v>
      </c>
      <c r="C100" s="154">
        <v>3.2</v>
      </c>
      <c r="D100" s="154">
        <v>22.2</v>
      </c>
      <c r="E100" s="154">
        <v>12.5</v>
      </c>
      <c r="F100" s="171">
        <v>0.0</v>
      </c>
      <c r="G100" s="194"/>
      <c r="H100" s="154">
        <f t="shared" ref="H100:L100" si="99">$G100/100*B100</f>
        <v>0</v>
      </c>
      <c r="I100" s="154">
        <f t="shared" si="99"/>
        <v>0</v>
      </c>
      <c r="J100" s="154">
        <f t="shared" si="99"/>
        <v>0</v>
      </c>
      <c r="K100" s="154">
        <f t="shared" si="99"/>
        <v>0</v>
      </c>
      <c r="L100" s="171">
        <f t="shared" si="99"/>
        <v>0</v>
      </c>
      <c r="M100" s="167" t="s">
        <v>715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06" t="s">
        <v>751</v>
      </c>
      <c r="B101" s="154">
        <v>15.0</v>
      </c>
      <c r="C101" s="154">
        <v>0.7</v>
      </c>
      <c r="D101" s="154">
        <v>0.1</v>
      </c>
      <c r="E101" s="154">
        <v>3.6</v>
      </c>
      <c r="F101" s="171">
        <v>0.5</v>
      </c>
      <c r="G101" s="194"/>
      <c r="H101" s="154">
        <f t="shared" ref="H101:L101" si="100">$G101/100*B101</f>
        <v>0</v>
      </c>
      <c r="I101" s="154">
        <f t="shared" si="100"/>
        <v>0</v>
      </c>
      <c r="J101" s="154">
        <f t="shared" si="100"/>
        <v>0</v>
      </c>
      <c r="K101" s="154">
        <f t="shared" si="100"/>
        <v>0</v>
      </c>
      <c r="L101" s="171">
        <f t="shared" si="100"/>
        <v>0</v>
      </c>
      <c r="M101" s="167" t="s">
        <v>653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06" t="s">
        <v>752</v>
      </c>
      <c r="B102" s="154">
        <v>56.0</v>
      </c>
      <c r="C102" s="154">
        <v>1.4</v>
      </c>
      <c r="D102" s="154">
        <v>0.2</v>
      </c>
      <c r="E102" s="154">
        <v>13.8</v>
      </c>
      <c r="F102" s="171">
        <v>4.3</v>
      </c>
      <c r="G102" s="194"/>
      <c r="H102" s="154">
        <f t="shared" ref="H102:L102" si="101">$G102/100*B102</f>
        <v>0</v>
      </c>
      <c r="I102" s="154">
        <f t="shared" si="101"/>
        <v>0</v>
      </c>
      <c r="J102" s="154">
        <f t="shared" si="101"/>
        <v>0</v>
      </c>
      <c r="K102" s="154">
        <f t="shared" si="101"/>
        <v>0</v>
      </c>
      <c r="L102" s="171">
        <f t="shared" si="101"/>
        <v>0</v>
      </c>
      <c r="M102" s="167" t="s">
        <v>639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06" t="s">
        <v>753</v>
      </c>
      <c r="B103" s="154">
        <v>0.0</v>
      </c>
      <c r="C103" s="154">
        <v>12.7</v>
      </c>
      <c r="D103" s="154">
        <v>13.8</v>
      </c>
      <c r="E103" s="154">
        <v>33.2</v>
      </c>
      <c r="F103" s="171">
        <v>25.2</v>
      </c>
      <c r="G103" s="194"/>
      <c r="H103" s="154">
        <f t="shared" ref="H103:L103" si="102">$G103/100*B103</f>
        <v>0</v>
      </c>
      <c r="I103" s="154">
        <f t="shared" si="102"/>
        <v>0</v>
      </c>
      <c r="J103" s="154">
        <f t="shared" si="102"/>
        <v>0</v>
      </c>
      <c r="K103" s="154">
        <f t="shared" si="102"/>
        <v>0</v>
      </c>
      <c r="L103" s="171">
        <f t="shared" si="102"/>
        <v>0</v>
      </c>
      <c r="M103" s="167" t="s">
        <v>710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06" t="s">
        <v>754</v>
      </c>
      <c r="B104" s="154">
        <v>25.0</v>
      </c>
      <c r="C104" s="154">
        <v>2.2</v>
      </c>
      <c r="D104" s="154">
        <v>0.1</v>
      </c>
      <c r="E104" s="154">
        <v>5.2</v>
      </c>
      <c r="F104" s="171">
        <v>4.0</v>
      </c>
      <c r="G104" s="194"/>
      <c r="H104" s="154">
        <f t="shared" ref="H104:L104" si="103">$G104/100*B104</f>
        <v>0</v>
      </c>
      <c r="I104" s="154">
        <f t="shared" si="103"/>
        <v>0</v>
      </c>
      <c r="J104" s="154">
        <f t="shared" si="103"/>
        <v>0</v>
      </c>
      <c r="K104" s="154">
        <f t="shared" si="103"/>
        <v>0</v>
      </c>
      <c r="L104" s="171">
        <f t="shared" si="103"/>
        <v>0</v>
      </c>
      <c r="M104" s="167" t="s">
        <v>653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06" t="s">
        <v>755</v>
      </c>
      <c r="B105" s="154">
        <v>18.0</v>
      </c>
      <c r="C105" s="154">
        <v>0.6</v>
      </c>
      <c r="D105" s="154">
        <v>0.1</v>
      </c>
      <c r="E105" s="154">
        <v>4.1</v>
      </c>
      <c r="F105" s="171">
        <v>1.6</v>
      </c>
      <c r="G105" s="194"/>
      <c r="H105" s="154">
        <f t="shared" ref="H105:L105" si="104">$G105/100*B105</f>
        <v>0</v>
      </c>
      <c r="I105" s="154">
        <f t="shared" si="104"/>
        <v>0</v>
      </c>
      <c r="J105" s="154">
        <f t="shared" si="104"/>
        <v>0</v>
      </c>
      <c r="K105" s="154">
        <f t="shared" si="104"/>
        <v>0</v>
      </c>
      <c r="L105" s="171">
        <f t="shared" si="104"/>
        <v>0</v>
      </c>
      <c r="M105" s="167" t="s">
        <v>653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06" t="s">
        <v>756</v>
      </c>
      <c r="B106" s="154">
        <v>45.0</v>
      </c>
      <c r="C106" s="154">
        <v>2.7</v>
      </c>
      <c r="D106" s="154">
        <v>0.7</v>
      </c>
      <c r="E106" s="154">
        <v>9.2</v>
      </c>
      <c r="F106" s="171">
        <v>3.5</v>
      </c>
      <c r="G106" s="194"/>
      <c r="H106" s="154">
        <f t="shared" ref="H106:L106" si="105">$G106/100*B106</f>
        <v>0</v>
      </c>
      <c r="I106" s="154">
        <f t="shared" si="105"/>
        <v>0</v>
      </c>
      <c r="J106" s="154">
        <f t="shared" si="105"/>
        <v>0</v>
      </c>
      <c r="K106" s="154">
        <f t="shared" si="105"/>
        <v>0</v>
      </c>
      <c r="L106" s="171">
        <f t="shared" si="105"/>
        <v>0</v>
      </c>
      <c r="M106" s="167" t="s">
        <v>653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06" t="s">
        <v>757</v>
      </c>
      <c r="B107" s="154">
        <v>277.0</v>
      </c>
      <c r="C107" s="154">
        <v>1.8</v>
      </c>
      <c r="D107" s="154">
        <v>0.2</v>
      </c>
      <c r="E107" s="154">
        <v>75.0</v>
      </c>
      <c r="F107" s="171">
        <v>6.7</v>
      </c>
      <c r="G107" s="194"/>
      <c r="H107" s="154">
        <f t="shared" ref="H107:L107" si="106">$G107/100*B107</f>
        <v>0</v>
      </c>
      <c r="I107" s="154">
        <f t="shared" si="106"/>
        <v>0</v>
      </c>
      <c r="J107" s="154">
        <f t="shared" si="106"/>
        <v>0</v>
      </c>
      <c r="K107" s="154">
        <f t="shared" si="106"/>
        <v>0</v>
      </c>
      <c r="L107" s="171">
        <f t="shared" si="106"/>
        <v>0</v>
      </c>
      <c r="M107" s="167" t="s">
        <v>639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06" t="s">
        <v>758</v>
      </c>
      <c r="B108" s="154">
        <v>43.0</v>
      </c>
      <c r="C108" s="154">
        <v>3.5</v>
      </c>
      <c r="D108" s="154">
        <v>1.1</v>
      </c>
      <c r="E108" s="154">
        <v>4.9</v>
      </c>
      <c r="F108" s="171">
        <v>2.1</v>
      </c>
      <c r="G108" s="194"/>
      <c r="H108" s="154">
        <f t="shared" ref="H108:L108" si="107">$G108/100*B108</f>
        <v>0</v>
      </c>
      <c r="I108" s="154">
        <f t="shared" si="107"/>
        <v>0</v>
      </c>
      <c r="J108" s="154">
        <f t="shared" si="107"/>
        <v>0</v>
      </c>
      <c r="K108" s="154">
        <f t="shared" si="107"/>
        <v>0</v>
      </c>
      <c r="L108" s="171">
        <f t="shared" si="107"/>
        <v>0</v>
      </c>
      <c r="M108" s="167" t="s">
        <v>653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06" t="s">
        <v>759</v>
      </c>
      <c r="B109" s="154">
        <v>211.0</v>
      </c>
      <c r="C109" s="154">
        <v>17.4</v>
      </c>
      <c r="D109" s="154">
        <v>15.2</v>
      </c>
      <c r="E109" s="154">
        <v>0.0</v>
      </c>
      <c r="F109" s="171">
        <v>0.0</v>
      </c>
      <c r="G109" s="194"/>
      <c r="H109" s="154">
        <f t="shared" ref="H109:L109" si="108">$G109/100*B109</f>
        <v>0</v>
      </c>
      <c r="I109" s="154">
        <f t="shared" si="108"/>
        <v>0</v>
      </c>
      <c r="J109" s="154">
        <f t="shared" si="108"/>
        <v>0</v>
      </c>
      <c r="K109" s="154">
        <f t="shared" si="108"/>
        <v>0</v>
      </c>
      <c r="L109" s="171">
        <f t="shared" si="108"/>
        <v>0</v>
      </c>
      <c r="M109" s="167" t="s">
        <v>727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06" t="s">
        <v>760</v>
      </c>
      <c r="B110" s="154">
        <v>0.0</v>
      </c>
      <c r="C110" s="154">
        <v>0.0</v>
      </c>
      <c r="D110" s="154">
        <v>3.0</v>
      </c>
      <c r="E110" s="154">
        <v>0.0</v>
      </c>
      <c r="F110" s="171">
        <v>0.7</v>
      </c>
      <c r="G110" s="194"/>
      <c r="H110" s="154">
        <f t="shared" ref="H110:L110" si="109">$G110/100*B110</f>
        <v>0</v>
      </c>
      <c r="I110" s="154">
        <f t="shared" si="109"/>
        <v>0</v>
      </c>
      <c r="J110" s="154">
        <f t="shared" si="109"/>
        <v>0</v>
      </c>
      <c r="K110" s="154">
        <f t="shared" si="109"/>
        <v>0</v>
      </c>
      <c r="L110" s="171">
        <f t="shared" si="109"/>
        <v>0</v>
      </c>
      <c r="M110" s="167" t="s">
        <v>643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06" t="s">
        <v>761</v>
      </c>
      <c r="B111" s="154">
        <v>184.0</v>
      </c>
      <c r="C111" s="154">
        <v>18.4</v>
      </c>
      <c r="D111" s="154">
        <v>11.7</v>
      </c>
      <c r="E111" s="154">
        <v>0.0</v>
      </c>
      <c r="F111" s="171">
        <v>0.0</v>
      </c>
      <c r="G111" s="194"/>
      <c r="H111" s="154">
        <f t="shared" ref="H111:L111" si="110">$G111/100*B111</f>
        <v>0</v>
      </c>
      <c r="I111" s="154">
        <f t="shared" si="110"/>
        <v>0</v>
      </c>
      <c r="J111" s="154">
        <f t="shared" si="110"/>
        <v>0</v>
      </c>
      <c r="K111" s="154">
        <f t="shared" si="110"/>
        <v>0</v>
      </c>
      <c r="L111" s="171">
        <f t="shared" si="110"/>
        <v>0</v>
      </c>
      <c r="M111" s="167" t="s">
        <v>674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06" t="s">
        <v>762</v>
      </c>
      <c r="B112" s="154">
        <v>24.0</v>
      </c>
      <c r="C112" s="154">
        <v>1.0</v>
      </c>
      <c r="D112" s="154">
        <v>0.2</v>
      </c>
      <c r="E112" s="154">
        <v>5.7</v>
      </c>
      <c r="F112" s="171">
        <v>3.4</v>
      </c>
      <c r="G112" s="194"/>
      <c r="H112" s="154">
        <f t="shared" ref="H112:L112" si="111">$G112/100*B112</f>
        <v>0</v>
      </c>
      <c r="I112" s="154">
        <f t="shared" si="111"/>
        <v>0</v>
      </c>
      <c r="J112" s="154">
        <f t="shared" si="111"/>
        <v>0</v>
      </c>
      <c r="K112" s="154">
        <f t="shared" si="111"/>
        <v>0</v>
      </c>
      <c r="L112" s="171">
        <f t="shared" si="111"/>
        <v>0</v>
      </c>
      <c r="M112" s="167" t="s">
        <v>653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06" t="s">
        <v>763</v>
      </c>
      <c r="B113" s="154">
        <v>52.0</v>
      </c>
      <c r="C113" s="154">
        <v>10.9</v>
      </c>
      <c r="D113" s="154">
        <v>0.2</v>
      </c>
      <c r="E113" s="154">
        <v>0.7</v>
      </c>
      <c r="F113" s="171">
        <v>0.0</v>
      </c>
      <c r="G113" s="194"/>
      <c r="H113" s="154">
        <f t="shared" ref="H113:L113" si="112">$G113/100*B113</f>
        <v>0</v>
      </c>
      <c r="I113" s="154">
        <f t="shared" si="112"/>
        <v>0</v>
      </c>
      <c r="J113" s="154">
        <f t="shared" si="112"/>
        <v>0</v>
      </c>
      <c r="K113" s="154">
        <f t="shared" si="112"/>
        <v>0</v>
      </c>
      <c r="L113" s="171">
        <f t="shared" si="112"/>
        <v>0</v>
      </c>
      <c r="M113" s="167" t="s">
        <v>727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06" t="s">
        <v>764</v>
      </c>
      <c r="B114" s="154">
        <v>143.0</v>
      </c>
      <c r="C114" s="154">
        <v>12.6</v>
      </c>
      <c r="D114" s="154">
        <v>9.5</v>
      </c>
      <c r="E114" s="154">
        <v>0.7</v>
      </c>
      <c r="F114" s="171">
        <v>0.0</v>
      </c>
      <c r="G114" s="194"/>
      <c r="H114" s="154">
        <f t="shared" ref="H114:L114" si="113">$G114/100*B114</f>
        <v>0</v>
      </c>
      <c r="I114" s="154">
        <f t="shared" si="113"/>
        <v>0</v>
      </c>
      <c r="J114" s="154">
        <f t="shared" si="113"/>
        <v>0</v>
      </c>
      <c r="K114" s="154">
        <f t="shared" si="113"/>
        <v>0</v>
      </c>
      <c r="L114" s="171">
        <f t="shared" si="113"/>
        <v>0</v>
      </c>
      <c r="M114" s="167" t="s">
        <v>727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06" t="s">
        <v>765</v>
      </c>
      <c r="B115" s="154">
        <v>322.0</v>
      </c>
      <c r="C115" s="154">
        <v>15.9</v>
      </c>
      <c r="D115" s="154">
        <v>26.4</v>
      </c>
      <c r="E115" s="154">
        <v>3.6</v>
      </c>
      <c r="F115" s="171">
        <v>0.0</v>
      </c>
      <c r="G115" s="194"/>
      <c r="H115" s="154">
        <f t="shared" ref="H115:L115" si="114">$G115/100*B115</f>
        <v>0</v>
      </c>
      <c r="I115" s="154">
        <f t="shared" si="114"/>
        <v>0</v>
      </c>
      <c r="J115" s="154">
        <f t="shared" si="114"/>
        <v>0</v>
      </c>
      <c r="K115" s="154">
        <f t="shared" si="114"/>
        <v>0</v>
      </c>
      <c r="L115" s="171">
        <f t="shared" si="114"/>
        <v>0</v>
      </c>
      <c r="M115" s="167" t="s">
        <v>727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06" t="s">
        <v>766</v>
      </c>
      <c r="B116" s="154">
        <v>0.0</v>
      </c>
      <c r="C116" s="154">
        <v>0.7</v>
      </c>
      <c r="D116" s="154">
        <v>0.5</v>
      </c>
      <c r="E116" s="154">
        <v>11.4</v>
      </c>
      <c r="F116" s="171">
        <v>7.0</v>
      </c>
      <c r="G116" s="194"/>
      <c r="H116" s="154">
        <f t="shared" ref="H116:L116" si="115">$G116/100*B116</f>
        <v>0</v>
      </c>
      <c r="I116" s="154">
        <f t="shared" si="115"/>
        <v>0</v>
      </c>
      <c r="J116" s="154">
        <f t="shared" si="115"/>
        <v>0</v>
      </c>
      <c r="K116" s="154">
        <f t="shared" si="115"/>
        <v>0</v>
      </c>
      <c r="L116" s="171">
        <f t="shared" si="115"/>
        <v>0</v>
      </c>
      <c r="M116" s="167" t="s">
        <v>639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06" t="s">
        <v>767</v>
      </c>
      <c r="B117" s="154">
        <v>17.0</v>
      </c>
      <c r="C117" s="154">
        <v>1.3</v>
      </c>
      <c r="D117" s="154">
        <v>0.2</v>
      </c>
      <c r="E117" s="154">
        <v>3.4</v>
      </c>
      <c r="F117" s="171">
        <v>3.1</v>
      </c>
      <c r="G117" s="194"/>
      <c r="H117" s="154">
        <f t="shared" ref="H117:L117" si="116">$G117/100*B117</f>
        <v>0</v>
      </c>
      <c r="I117" s="154">
        <f t="shared" si="116"/>
        <v>0</v>
      </c>
      <c r="J117" s="154">
        <f t="shared" si="116"/>
        <v>0</v>
      </c>
      <c r="K117" s="154">
        <f t="shared" si="116"/>
        <v>0</v>
      </c>
      <c r="L117" s="171">
        <f t="shared" si="116"/>
        <v>0</v>
      </c>
      <c r="M117" s="167" t="s">
        <v>653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06" t="s">
        <v>768</v>
      </c>
      <c r="B118" s="154">
        <v>333.0</v>
      </c>
      <c r="C118" s="154">
        <v>13.3</v>
      </c>
      <c r="D118" s="154">
        <v>17.8</v>
      </c>
      <c r="E118" s="154">
        <v>31.8</v>
      </c>
      <c r="F118" s="171">
        <v>0.0</v>
      </c>
      <c r="G118" s="194"/>
      <c r="H118" s="154">
        <f t="shared" ref="H118:L118" si="117">$G118/100*B118</f>
        <v>0</v>
      </c>
      <c r="I118" s="154">
        <f t="shared" si="117"/>
        <v>0</v>
      </c>
      <c r="J118" s="154">
        <f t="shared" si="117"/>
        <v>0</v>
      </c>
      <c r="K118" s="154">
        <f t="shared" si="117"/>
        <v>0</v>
      </c>
      <c r="L118" s="171">
        <f t="shared" si="117"/>
        <v>0</v>
      </c>
      <c r="M118" s="167" t="s">
        <v>647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06" t="s">
        <v>769</v>
      </c>
      <c r="B119" s="154">
        <v>31.0</v>
      </c>
      <c r="C119" s="154">
        <v>1.2</v>
      </c>
      <c r="D119" s="154">
        <v>0.2</v>
      </c>
      <c r="E119" s="154">
        <v>7.3</v>
      </c>
      <c r="F119" s="171">
        <v>3.1</v>
      </c>
      <c r="G119" s="194"/>
      <c r="H119" s="154">
        <f t="shared" ref="H119:L119" si="118">$G119/100*B119</f>
        <v>0</v>
      </c>
      <c r="I119" s="154">
        <f t="shared" si="118"/>
        <v>0</v>
      </c>
      <c r="J119" s="154">
        <f t="shared" si="118"/>
        <v>0</v>
      </c>
      <c r="K119" s="154">
        <f t="shared" si="118"/>
        <v>0</v>
      </c>
      <c r="L119" s="171">
        <f t="shared" si="118"/>
        <v>0</v>
      </c>
      <c r="M119" s="167" t="s">
        <v>653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06" t="s">
        <v>770</v>
      </c>
      <c r="B120" s="154">
        <v>74.0</v>
      </c>
      <c r="C120" s="154">
        <v>0.8</v>
      </c>
      <c r="D120" s="154">
        <v>0.3</v>
      </c>
      <c r="E120" s="154">
        <v>19.2</v>
      </c>
      <c r="F120" s="171">
        <v>2.9</v>
      </c>
      <c r="G120" s="194"/>
      <c r="H120" s="154">
        <f t="shared" ref="H120:L120" si="119">$G120/100*B120</f>
        <v>0</v>
      </c>
      <c r="I120" s="154">
        <f t="shared" si="119"/>
        <v>0</v>
      </c>
      <c r="J120" s="154">
        <f t="shared" si="119"/>
        <v>0</v>
      </c>
      <c r="K120" s="154">
        <f t="shared" si="119"/>
        <v>0</v>
      </c>
      <c r="L120" s="171">
        <f t="shared" si="119"/>
        <v>0</v>
      </c>
      <c r="M120" s="167" t="s">
        <v>639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06" t="s">
        <v>771</v>
      </c>
      <c r="B121" s="154">
        <v>534.0</v>
      </c>
      <c r="C121" s="154">
        <v>18.3</v>
      </c>
      <c r="D121" s="154">
        <v>42.2</v>
      </c>
      <c r="E121" s="154">
        <v>28.9</v>
      </c>
      <c r="F121" s="171">
        <v>27.3</v>
      </c>
      <c r="G121" s="194"/>
      <c r="H121" s="154">
        <f t="shared" ref="H121:L121" si="120">$G121/100*B121</f>
        <v>0</v>
      </c>
      <c r="I121" s="154">
        <f t="shared" si="120"/>
        <v>0</v>
      </c>
      <c r="J121" s="154">
        <f t="shared" si="120"/>
        <v>0</v>
      </c>
      <c r="K121" s="154">
        <f t="shared" si="120"/>
        <v>0</v>
      </c>
      <c r="L121" s="171">
        <f t="shared" si="120"/>
        <v>0</v>
      </c>
      <c r="M121" s="167" t="s">
        <v>725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06" t="s">
        <v>772</v>
      </c>
      <c r="B122" s="154">
        <v>884.0</v>
      </c>
      <c r="C122" s="154">
        <v>0.0</v>
      </c>
      <c r="D122" s="154">
        <v>100.0</v>
      </c>
      <c r="E122" s="154">
        <v>0.0</v>
      </c>
      <c r="F122" s="171">
        <v>0.0</v>
      </c>
      <c r="G122" s="194"/>
      <c r="H122" s="154">
        <f t="shared" ref="H122:L122" si="121">$G122/100*B122</f>
        <v>0</v>
      </c>
      <c r="I122" s="154">
        <f t="shared" si="121"/>
        <v>0</v>
      </c>
      <c r="J122" s="154">
        <f t="shared" si="121"/>
        <v>0</v>
      </c>
      <c r="K122" s="154">
        <f t="shared" si="121"/>
        <v>0</v>
      </c>
      <c r="L122" s="171">
        <f t="shared" si="121"/>
        <v>0</v>
      </c>
      <c r="M122" s="167" t="s">
        <v>667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06" t="s">
        <v>773</v>
      </c>
      <c r="B123" s="154">
        <v>70.0</v>
      </c>
      <c r="C123" s="154">
        <v>12.4</v>
      </c>
      <c r="D123" s="154">
        <v>1.9</v>
      </c>
      <c r="E123" s="154">
        <v>0.0</v>
      </c>
      <c r="F123" s="171">
        <v>0.0</v>
      </c>
      <c r="G123" s="194"/>
      <c r="H123" s="154">
        <f t="shared" ref="H123:L123" si="122">$G123/100*B123</f>
        <v>0</v>
      </c>
      <c r="I123" s="154">
        <f t="shared" si="122"/>
        <v>0</v>
      </c>
      <c r="J123" s="154">
        <f t="shared" si="122"/>
        <v>0</v>
      </c>
      <c r="K123" s="154">
        <f t="shared" si="122"/>
        <v>0</v>
      </c>
      <c r="L123" s="171">
        <f t="shared" si="122"/>
        <v>0</v>
      </c>
      <c r="M123" s="167" t="s">
        <v>674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06" t="s">
        <v>774</v>
      </c>
      <c r="B124" s="154">
        <v>363.0</v>
      </c>
      <c r="C124" s="154">
        <v>7.2</v>
      </c>
      <c r="D124" s="154">
        <v>2.8</v>
      </c>
      <c r="E124" s="154">
        <v>76.5</v>
      </c>
      <c r="F124" s="171">
        <v>4.6</v>
      </c>
      <c r="G124" s="194"/>
      <c r="H124" s="154">
        <f t="shared" ref="H124:L124" si="123">$G124/100*B124</f>
        <v>0</v>
      </c>
      <c r="I124" s="154">
        <f t="shared" si="123"/>
        <v>0</v>
      </c>
      <c r="J124" s="154">
        <f t="shared" si="123"/>
        <v>0</v>
      </c>
      <c r="K124" s="154">
        <f t="shared" si="123"/>
        <v>0</v>
      </c>
      <c r="L124" s="171">
        <f t="shared" si="123"/>
        <v>0</v>
      </c>
      <c r="M124" s="167" t="s">
        <v>656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06" t="s">
        <v>775</v>
      </c>
      <c r="B125" s="154">
        <v>364.0</v>
      </c>
      <c r="C125" s="154">
        <v>8.8</v>
      </c>
      <c r="D125" s="154">
        <v>5.1</v>
      </c>
      <c r="E125" s="154">
        <v>73.9</v>
      </c>
      <c r="F125" s="171">
        <v>8.4</v>
      </c>
      <c r="G125" s="194"/>
      <c r="H125" s="154">
        <f t="shared" ref="H125:L125" si="124">$G125/100*B125</f>
        <v>0</v>
      </c>
      <c r="I125" s="154">
        <f t="shared" si="124"/>
        <v>0</v>
      </c>
      <c r="J125" s="154">
        <f t="shared" si="124"/>
        <v>0</v>
      </c>
      <c r="K125" s="154">
        <f t="shared" si="124"/>
        <v>0</v>
      </c>
      <c r="L125" s="171">
        <f t="shared" si="124"/>
        <v>0</v>
      </c>
      <c r="M125" s="167" t="s">
        <v>656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06" t="s">
        <v>776</v>
      </c>
      <c r="B126" s="154">
        <v>279.0</v>
      </c>
      <c r="C126" s="154">
        <v>0.0</v>
      </c>
      <c r="D126" s="154">
        <v>0.0</v>
      </c>
      <c r="E126" s="154">
        <v>76.1</v>
      </c>
      <c r="F126" s="171">
        <v>0.1</v>
      </c>
      <c r="G126" s="194"/>
      <c r="H126" s="154">
        <f t="shared" ref="H126:L126" si="125">$G126/100*B126</f>
        <v>0</v>
      </c>
      <c r="I126" s="154">
        <f t="shared" si="125"/>
        <v>0</v>
      </c>
      <c r="J126" s="154">
        <f t="shared" si="125"/>
        <v>0</v>
      </c>
      <c r="K126" s="154">
        <f t="shared" si="125"/>
        <v>0</v>
      </c>
      <c r="L126" s="171">
        <f t="shared" si="125"/>
        <v>0</v>
      </c>
      <c r="M126" s="167" t="s">
        <v>645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06" t="s">
        <v>777</v>
      </c>
      <c r="B127" s="154">
        <v>163.0</v>
      </c>
      <c r="C127" s="154">
        <v>12.7</v>
      </c>
      <c r="D127" s="154">
        <v>0.2</v>
      </c>
      <c r="E127" s="154">
        <v>26.2</v>
      </c>
      <c r="F127" s="171">
        <v>0.5</v>
      </c>
      <c r="G127" s="194"/>
      <c r="H127" s="154">
        <f t="shared" ref="H127:L127" si="126">$G127/100*B127</f>
        <v>0</v>
      </c>
      <c r="I127" s="154">
        <f t="shared" si="126"/>
        <v>0</v>
      </c>
      <c r="J127" s="154">
        <f t="shared" si="126"/>
        <v>0</v>
      </c>
      <c r="K127" s="154">
        <f t="shared" si="126"/>
        <v>0</v>
      </c>
      <c r="L127" s="171">
        <f t="shared" si="126"/>
        <v>0</v>
      </c>
      <c r="M127" s="167" t="s">
        <v>656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06" t="s">
        <v>778</v>
      </c>
      <c r="B128" s="154">
        <v>149.0</v>
      </c>
      <c r="C128" s="154">
        <v>6.4</v>
      </c>
      <c r="D128" s="154">
        <v>0.5</v>
      </c>
      <c r="E128" s="154">
        <v>33.1</v>
      </c>
      <c r="F128" s="171">
        <v>2.1</v>
      </c>
      <c r="G128" s="194"/>
      <c r="H128" s="154">
        <f t="shared" ref="H128:L128" si="127">$G128/100*B128</f>
        <v>0</v>
      </c>
      <c r="I128" s="154">
        <f t="shared" si="127"/>
        <v>0</v>
      </c>
      <c r="J128" s="154">
        <f t="shared" si="127"/>
        <v>0</v>
      </c>
      <c r="K128" s="154">
        <f t="shared" si="127"/>
        <v>0</v>
      </c>
      <c r="L128" s="171">
        <f t="shared" si="127"/>
        <v>0</v>
      </c>
      <c r="M128" s="167" t="s">
        <v>653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06" t="s">
        <v>779</v>
      </c>
      <c r="B129" s="154">
        <v>80.0</v>
      </c>
      <c r="C129" s="154">
        <v>1.8</v>
      </c>
      <c r="D129" s="154">
        <v>0.8</v>
      </c>
      <c r="E129" s="154">
        <v>17.8</v>
      </c>
      <c r="F129" s="171">
        <v>2.0</v>
      </c>
      <c r="G129" s="194"/>
      <c r="H129" s="154">
        <f t="shared" ref="H129:L129" si="128">$G129/100*B129</f>
        <v>0</v>
      </c>
      <c r="I129" s="154">
        <f t="shared" si="128"/>
        <v>0</v>
      </c>
      <c r="J129" s="154">
        <f t="shared" si="128"/>
        <v>0</v>
      </c>
      <c r="K129" s="154">
        <f t="shared" si="128"/>
        <v>0</v>
      </c>
      <c r="L129" s="171">
        <f t="shared" si="128"/>
        <v>0</v>
      </c>
      <c r="M129" s="167" t="s">
        <v>653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06" t="s">
        <v>780</v>
      </c>
      <c r="B130" s="154">
        <v>112.0</v>
      </c>
      <c r="C130" s="154">
        <v>10.6</v>
      </c>
      <c r="D130" s="154">
        <v>0.0</v>
      </c>
      <c r="E130" s="154">
        <v>21.0</v>
      </c>
      <c r="F130" s="171">
        <v>7.7</v>
      </c>
      <c r="G130" s="194"/>
      <c r="H130" s="154">
        <f t="shared" ref="H130:L130" si="129">$G130/100*B130</f>
        <v>0</v>
      </c>
      <c r="I130" s="154">
        <f t="shared" si="129"/>
        <v>0</v>
      </c>
      <c r="J130" s="154">
        <f t="shared" si="129"/>
        <v>0</v>
      </c>
      <c r="K130" s="154">
        <f t="shared" si="129"/>
        <v>0</v>
      </c>
      <c r="L130" s="171">
        <f t="shared" si="129"/>
        <v>0</v>
      </c>
      <c r="M130" s="167" t="s">
        <v>639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06" t="s">
        <v>781</v>
      </c>
      <c r="B131" s="154">
        <v>371.0</v>
      </c>
      <c r="C131" s="154">
        <v>15.9</v>
      </c>
      <c r="D131" s="154">
        <v>33.6</v>
      </c>
      <c r="E131" s="154">
        <v>0.0</v>
      </c>
      <c r="F131" s="171">
        <v>0.0</v>
      </c>
      <c r="G131" s="194"/>
      <c r="H131" s="154">
        <f t="shared" ref="H131:L131" si="130">$G131/100*B131</f>
        <v>0</v>
      </c>
      <c r="I131" s="154">
        <f t="shared" si="130"/>
        <v>0</v>
      </c>
      <c r="J131" s="154">
        <f t="shared" si="130"/>
        <v>0</v>
      </c>
      <c r="K131" s="154">
        <f t="shared" si="130"/>
        <v>0</v>
      </c>
      <c r="L131" s="171">
        <f t="shared" si="130"/>
        <v>0</v>
      </c>
      <c r="M131" s="167" t="s">
        <v>727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06" t="s">
        <v>782</v>
      </c>
      <c r="B132" s="154">
        <v>61.0</v>
      </c>
      <c r="C132" s="154">
        <v>0.9</v>
      </c>
      <c r="D132" s="154">
        <v>0.6</v>
      </c>
      <c r="E132" s="154">
        <v>6.9</v>
      </c>
      <c r="F132" s="171">
        <v>3.2</v>
      </c>
      <c r="G132" s="194"/>
      <c r="H132" s="154">
        <f t="shared" ref="H132:L132" si="131">$G132/100*B132</f>
        <v>0</v>
      </c>
      <c r="I132" s="154">
        <f t="shared" si="131"/>
        <v>0</v>
      </c>
      <c r="J132" s="154">
        <f t="shared" si="131"/>
        <v>0</v>
      </c>
      <c r="K132" s="154">
        <f t="shared" si="131"/>
        <v>0</v>
      </c>
      <c r="L132" s="171">
        <f t="shared" si="131"/>
        <v>0</v>
      </c>
      <c r="M132" s="167" t="s">
        <v>639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06" t="s">
        <v>783</v>
      </c>
      <c r="B133" s="154">
        <v>57.0</v>
      </c>
      <c r="C133" s="154">
        <v>0.8</v>
      </c>
      <c r="D133" s="154">
        <v>0.5</v>
      </c>
      <c r="E133" s="154">
        <v>13.9</v>
      </c>
      <c r="F133" s="171">
        <v>3.9</v>
      </c>
      <c r="G133" s="194"/>
      <c r="H133" s="154">
        <f t="shared" ref="H133:L133" si="132">$G133/100*B133</f>
        <v>0</v>
      </c>
      <c r="I133" s="154">
        <f t="shared" si="132"/>
        <v>0</v>
      </c>
      <c r="J133" s="154">
        <f t="shared" si="132"/>
        <v>0</v>
      </c>
      <c r="K133" s="154">
        <f t="shared" si="132"/>
        <v>0</v>
      </c>
      <c r="L133" s="171">
        <f t="shared" si="132"/>
        <v>0</v>
      </c>
      <c r="M133" s="167" t="s">
        <v>639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06" t="s">
        <v>784</v>
      </c>
      <c r="B134" s="154">
        <v>93.0</v>
      </c>
      <c r="C134" s="154">
        <v>5.6</v>
      </c>
      <c r="D134" s="154">
        <v>2.1</v>
      </c>
      <c r="E134" s="154">
        <v>17.3</v>
      </c>
      <c r="F134" s="171">
        <v>11.0</v>
      </c>
      <c r="G134" s="194"/>
      <c r="H134" s="154">
        <f t="shared" ref="H134:L134" si="133">$G134/100*B134</f>
        <v>0</v>
      </c>
      <c r="I134" s="154">
        <f t="shared" si="133"/>
        <v>0</v>
      </c>
      <c r="J134" s="154">
        <f t="shared" si="133"/>
        <v>0</v>
      </c>
      <c r="K134" s="154">
        <f t="shared" si="133"/>
        <v>0</v>
      </c>
      <c r="L134" s="171">
        <f t="shared" si="133"/>
        <v>0</v>
      </c>
      <c r="M134" s="167" t="s">
        <v>653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06" t="s">
        <v>785</v>
      </c>
      <c r="B135" s="154">
        <v>32.0</v>
      </c>
      <c r="C135" s="154">
        <v>0.6</v>
      </c>
      <c r="D135" s="154">
        <v>0.1</v>
      </c>
      <c r="E135" s="154">
        <v>8.1</v>
      </c>
      <c r="F135" s="171">
        <v>1.1</v>
      </c>
      <c r="G135" s="194"/>
      <c r="H135" s="154">
        <f t="shared" ref="H135:L135" si="134">$G135/100*B135</f>
        <v>0</v>
      </c>
      <c r="I135" s="154">
        <f t="shared" si="134"/>
        <v>0</v>
      </c>
      <c r="J135" s="154">
        <f t="shared" si="134"/>
        <v>0</v>
      </c>
      <c r="K135" s="154">
        <f t="shared" si="134"/>
        <v>0</v>
      </c>
      <c r="L135" s="171">
        <f t="shared" si="134"/>
        <v>0</v>
      </c>
      <c r="M135" s="167" t="s">
        <v>639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06" t="s">
        <v>786</v>
      </c>
      <c r="B136" s="154">
        <v>31.0</v>
      </c>
      <c r="C136" s="154">
        <v>1.8</v>
      </c>
      <c r="D136" s="154">
        <v>0.2</v>
      </c>
      <c r="E136" s="154">
        <v>7.0</v>
      </c>
      <c r="F136" s="171">
        <v>2.7</v>
      </c>
      <c r="G136" s="194"/>
      <c r="H136" s="154">
        <f t="shared" ref="H136:L136" si="135">$G136/100*B136</f>
        <v>0</v>
      </c>
      <c r="I136" s="154">
        <f t="shared" si="135"/>
        <v>0</v>
      </c>
      <c r="J136" s="154">
        <f t="shared" si="135"/>
        <v>0</v>
      </c>
      <c r="K136" s="154">
        <f t="shared" si="135"/>
        <v>0</v>
      </c>
      <c r="L136" s="171">
        <f t="shared" si="135"/>
        <v>0</v>
      </c>
      <c r="M136" s="167" t="s">
        <v>653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06" t="s">
        <v>787</v>
      </c>
      <c r="B137" s="154">
        <v>68.0</v>
      </c>
      <c r="C137" s="154">
        <v>2.6</v>
      </c>
      <c r="D137" s="154">
        <v>1.0</v>
      </c>
      <c r="E137" s="154">
        <v>14.3</v>
      </c>
      <c r="F137" s="171">
        <v>5.4</v>
      </c>
      <c r="G137" s="194"/>
      <c r="H137" s="154">
        <f t="shared" ref="H137:L137" si="136">$G137/100*B137</f>
        <v>0</v>
      </c>
      <c r="I137" s="154">
        <f t="shared" si="136"/>
        <v>0</v>
      </c>
      <c r="J137" s="154">
        <f t="shared" si="136"/>
        <v>0</v>
      </c>
      <c r="K137" s="154">
        <f t="shared" si="136"/>
        <v>0</v>
      </c>
      <c r="L137" s="171">
        <f t="shared" si="136"/>
        <v>0</v>
      </c>
      <c r="M137" s="167" t="s">
        <v>639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06" t="s">
        <v>788</v>
      </c>
      <c r="B138" s="154">
        <v>74.0</v>
      </c>
      <c r="C138" s="154">
        <v>16.3</v>
      </c>
      <c r="D138" s="154">
        <v>0.5</v>
      </c>
      <c r="E138" s="154">
        <v>0.0</v>
      </c>
      <c r="F138" s="171">
        <v>0.0</v>
      </c>
      <c r="G138" s="194"/>
      <c r="H138" s="154">
        <f t="shared" ref="H138:L138" si="137">$G138/100*B138</f>
        <v>0</v>
      </c>
      <c r="I138" s="154">
        <f t="shared" si="137"/>
        <v>0</v>
      </c>
      <c r="J138" s="154">
        <f t="shared" si="137"/>
        <v>0</v>
      </c>
      <c r="K138" s="154">
        <f t="shared" si="137"/>
        <v>0</v>
      </c>
      <c r="L138" s="171">
        <f t="shared" si="137"/>
        <v>0</v>
      </c>
      <c r="M138" s="167" t="s">
        <v>674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06" t="s">
        <v>789</v>
      </c>
      <c r="B139" s="154">
        <v>91.0</v>
      </c>
      <c r="C139" s="154">
        <v>18.6</v>
      </c>
      <c r="D139" s="154">
        <v>1.3</v>
      </c>
      <c r="E139" s="154">
        <v>0.0</v>
      </c>
      <c r="F139" s="171">
        <v>0.0</v>
      </c>
      <c r="G139" s="194"/>
      <c r="H139" s="154">
        <f t="shared" ref="H139:L139" si="138">$G139/100*B139</f>
        <v>0</v>
      </c>
      <c r="I139" s="154">
        <f t="shared" si="138"/>
        <v>0</v>
      </c>
      <c r="J139" s="154">
        <f t="shared" si="138"/>
        <v>0</v>
      </c>
      <c r="K139" s="154">
        <f t="shared" si="138"/>
        <v>0</v>
      </c>
      <c r="L139" s="171">
        <f t="shared" si="138"/>
        <v>0</v>
      </c>
      <c r="M139" s="167" t="s">
        <v>674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06" t="s">
        <v>790</v>
      </c>
      <c r="B140" s="154">
        <v>380.0</v>
      </c>
      <c r="C140" s="154">
        <v>13.3</v>
      </c>
      <c r="D140" s="154">
        <v>1.3</v>
      </c>
      <c r="E140" s="154">
        <v>72.2</v>
      </c>
      <c r="F140" s="171">
        <v>0.6</v>
      </c>
      <c r="G140" s="194"/>
      <c r="H140" s="154">
        <f t="shared" ref="H140:L140" si="139">$G140/100*B140</f>
        <v>0</v>
      </c>
      <c r="I140" s="154">
        <f t="shared" si="139"/>
        <v>0</v>
      </c>
      <c r="J140" s="154">
        <f t="shared" si="139"/>
        <v>0</v>
      </c>
      <c r="K140" s="154">
        <f t="shared" si="139"/>
        <v>0</v>
      </c>
      <c r="L140" s="171">
        <f t="shared" si="139"/>
        <v>0</v>
      </c>
      <c r="M140" s="167" t="s">
        <v>656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06" t="s">
        <v>791</v>
      </c>
      <c r="B141" s="154">
        <v>628.0</v>
      </c>
      <c r="C141" s="154">
        <v>15.0</v>
      </c>
      <c r="D141" s="154">
        <v>60.8</v>
      </c>
      <c r="E141" s="154">
        <v>16.7</v>
      </c>
      <c r="F141" s="171">
        <v>9.7</v>
      </c>
      <c r="G141" s="194"/>
      <c r="H141" s="154">
        <f t="shared" ref="H141:L141" si="140">$G141/100*B141</f>
        <v>0</v>
      </c>
      <c r="I141" s="154">
        <f t="shared" si="140"/>
        <v>0</v>
      </c>
      <c r="J141" s="154">
        <f t="shared" si="140"/>
        <v>0</v>
      </c>
      <c r="K141" s="154">
        <f t="shared" si="140"/>
        <v>0</v>
      </c>
      <c r="L141" s="171">
        <f t="shared" si="140"/>
        <v>0</v>
      </c>
      <c r="M141" s="167" t="s">
        <v>641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06" t="s">
        <v>792</v>
      </c>
      <c r="B142" s="154">
        <v>158.0</v>
      </c>
      <c r="C142" s="154">
        <v>18.0</v>
      </c>
      <c r="D142" s="154">
        <v>9.0</v>
      </c>
      <c r="E142" s="154">
        <v>0.0</v>
      </c>
      <c r="F142" s="171">
        <v>0.0</v>
      </c>
      <c r="G142" s="194"/>
      <c r="H142" s="154">
        <f t="shared" ref="H142:L142" si="141">$G142/100*B142</f>
        <v>0</v>
      </c>
      <c r="I142" s="154">
        <f t="shared" si="141"/>
        <v>0</v>
      </c>
      <c r="J142" s="154">
        <f t="shared" si="141"/>
        <v>0</v>
      </c>
      <c r="K142" s="154">
        <f t="shared" si="141"/>
        <v>0</v>
      </c>
      <c r="L142" s="171">
        <f t="shared" si="141"/>
        <v>0</v>
      </c>
      <c r="M142" s="167" t="s">
        <v>674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06" t="s">
        <v>793</v>
      </c>
      <c r="B143" s="154">
        <v>139.0</v>
      </c>
      <c r="C143" s="154">
        <v>10.6</v>
      </c>
      <c r="D143" s="154">
        <v>1.3</v>
      </c>
      <c r="E143" s="154">
        <v>56.2</v>
      </c>
      <c r="F143" s="171">
        <v>43.3</v>
      </c>
      <c r="G143" s="194"/>
      <c r="H143" s="154">
        <f t="shared" ref="H143:L143" si="142">$G143/100*B143</f>
        <v>0</v>
      </c>
      <c r="I143" s="154">
        <f t="shared" si="142"/>
        <v>0</v>
      </c>
      <c r="J143" s="154">
        <f t="shared" si="142"/>
        <v>0</v>
      </c>
      <c r="K143" s="154">
        <f t="shared" si="142"/>
        <v>0</v>
      </c>
      <c r="L143" s="171">
        <f t="shared" si="142"/>
        <v>0</v>
      </c>
      <c r="M143" s="167" t="s">
        <v>643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06" t="s">
        <v>794</v>
      </c>
      <c r="B144" s="154">
        <v>304.0</v>
      </c>
      <c r="C144" s="154">
        <v>0.3</v>
      </c>
      <c r="D144" s="154">
        <v>0.0</v>
      </c>
      <c r="E144" s="154">
        <v>82.4</v>
      </c>
      <c r="F144" s="171">
        <v>0.2</v>
      </c>
      <c r="G144" s="194"/>
      <c r="H144" s="154">
        <f t="shared" ref="H144:L144" si="143">$G144/100*B144</f>
        <v>0</v>
      </c>
      <c r="I144" s="154">
        <f t="shared" si="143"/>
        <v>0</v>
      </c>
      <c r="J144" s="154">
        <f t="shared" si="143"/>
        <v>0</v>
      </c>
      <c r="K144" s="154">
        <f t="shared" si="143"/>
        <v>0</v>
      </c>
      <c r="L144" s="171">
        <f t="shared" si="143"/>
        <v>0</v>
      </c>
      <c r="M144" s="167" t="s">
        <v>645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06" t="s">
        <v>795</v>
      </c>
      <c r="B145" s="154">
        <v>36.0</v>
      </c>
      <c r="C145" s="154">
        <v>0.5</v>
      </c>
      <c r="D145" s="154">
        <v>0.1</v>
      </c>
      <c r="E145" s="154">
        <v>9.1</v>
      </c>
      <c r="F145" s="171">
        <v>0.8</v>
      </c>
      <c r="G145" s="194"/>
      <c r="H145" s="154">
        <f t="shared" ref="H145:L145" si="144">$G145/100*B145</f>
        <v>0</v>
      </c>
      <c r="I145" s="154">
        <f t="shared" si="144"/>
        <v>0</v>
      </c>
      <c r="J145" s="154">
        <f t="shared" si="144"/>
        <v>0</v>
      </c>
      <c r="K145" s="154">
        <f t="shared" si="144"/>
        <v>0</v>
      </c>
      <c r="L145" s="171">
        <f t="shared" si="144"/>
        <v>0</v>
      </c>
      <c r="M145" s="167" t="s">
        <v>639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06" t="s">
        <v>796</v>
      </c>
      <c r="B146" s="154">
        <v>37.0</v>
      </c>
      <c r="C146" s="154">
        <v>2.1</v>
      </c>
      <c r="D146" s="154">
        <v>0.2</v>
      </c>
      <c r="E146" s="154">
        <v>8.5</v>
      </c>
      <c r="F146" s="171">
        <v>3.2</v>
      </c>
      <c r="G146" s="194"/>
      <c r="H146" s="154">
        <f t="shared" ref="H146:L146" si="145">$G146/100*B146</f>
        <v>0</v>
      </c>
      <c r="I146" s="154">
        <f t="shared" si="145"/>
        <v>0</v>
      </c>
      <c r="J146" s="154">
        <f t="shared" si="145"/>
        <v>0</v>
      </c>
      <c r="K146" s="154">
        <f t="shared" si="145"/>
        <v>0</v>
      </c>
      <c r="L146" s="171">
        <f t="shared" si="145"/>
        <v>0</v>
      </c>
      <c r="M146" s="167" t="s">
        <v>653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06" t="s">
        <v>797</v>
      </c>
      <c r="B147" s="154">
        <v>177.0</v>
      </c>
      <c r="C147" s="154">
        <v>4.9</v>
      </c>
      <c r="D147" s="154">
        <v>8.6</v>
      </c>
      <c r="E147" s="154">
        <v>16.1</v>
      </c>
      <c r="F147" s="171">
        <v>4.0</v>
      </c>
      <c r="G147" s="194"/>
      <c r="H147" s="154">
        <f t="shared" ref="H147:L147" si="146">$G147/100*B147</f>
        <v>0</v>
      </c>
      <c r="I147" s="154">
        <f t="shared" si="146"/>
        <v>0</v>
      </c>
      <c r="J147" s="154">
        <f t="shared" si="146"/>
        <v>0</v>
      </c>
      <c r="K147" s="154">
        <f t="shared" si="146"/>
        <v>0</v>
      </c>
      <c r="L147" s="171">
        <f t="shared" si="146"/>
        <v>0</v>
      </c>
      <c r="M147" s="167" t="s">
        <v>647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06" t="s">
        <v>798</v>
      </c>
      <c r="B148" s="154">
        <v>207.0</v>
      </c>
      <c r="C148" s="154">
        <v>3.5</v>
      </c>
      <c r="D148" s="154">
        <v>11.0</v>
      </c>
      <c r="E148" s="154">
        <v>23.6</v>
      </c>
      <c r="F148" s="171">
        <v>0.7</v>
      </c>
      <c r="G148" s="194"/>
      <c r="H148" s="154">
        <f t="shared" ref="H148:L148" si="147">$G148/100*B148</f>
        <v>0</v>
      </c>
      <c r="I148" s="154">
        <f t="shared" si="147"/>
        <v>0</v>
      </c>
      <c r="J148" s="154">
        <f t="shared" si="147"/>
        <v>0</v>
      </c>
      <c r="K148" s="154">
        <f t="shared" si="147"/>
        <v>0</v>
      </c>
      <c r="L148" s="171">
        <f t="shared" si="147"/>
        <v>0</v>
      </c>
      <c r="M148" s="167" t="s">
        <v>715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06" t="s">
        <v>799</v>
      </c>
      <c r="B149" s="154">
        <v>327.0</v>
      </c>
      <c r="C149" s="154">
        <v>68.2</v>
      </c>
      <c r="D149" s="154">
        <v>4.0</v>
      </c>
      <c r="E149" s="154">
        <v>0.0</v>
      </c>
      <c r="F149" s="171">
        <v>0.0</v>
      </c>
      <c r="G149" s="194"/>
      <c r="H149" s="154">
        <f t="shared" ref="H149:L149" si="148">$G149/100*B149</f>
        <v>0</v>
      </c>
      <c r="I149" s="154">
        <f t="shared" si="148"/>
        <v>0</v>
      </c>
      <c r="J149" s="154">
        <f t="shared" si="148"/>
        <v>0</v>
      </c>
      <c r="K149" s="154">
        <f t="shared" si="148"/>
        <v>0</v>
      </c>
      <c r="L149" s="171">
        <f t="shared" si="148"/>
        <v>0</v>
      </c>
      <c r="M149" s="167" t="s">
        <v>674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06" t="s">
        <v>800</v>
      </c>
      <c r="B150" s="154">
        <v>49.0</v>
      </c>
      <c r="C150" s="154">
        <v>1.5</v>
      </c>
      <c r="D150" s="154">
        <v>0.2</v>
      </c>
      <c r="E150" s="154">
        <v>12.3</v>
      </c>
      <c r="F150" s="171">
        <v>1.3</v>
      </c>
      <c r="G150" s="194"/>
      <c r="H150" s="154">
        <f t="shared" ref="H150:L150" si="149">$G150/100*B150</f>
        <v>0</v>
      </c>
      <c r="I150" s="154">
        <f t="shared" si="149"/>
        <v>0</v>
      </c>
      <c r="J150" s="154">
        <f t="shared" si="149"/>
        <v>0</v>
      </c>
      <c r="K150" s="154">
        <f t="shared" si="149"/>
        <v>0</v>
      </c>
      <c r="L150" s="171">
        <f t="shared" si="149"/>
        <v>0</v>
      </c>
      <c r="M150" s="167" t="s">
        <v>643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06" t="s">
        <v>801</v>
      </c>
      <c r="B151" s="154">
        <v>0.0</v>
      </c>
      <c r="C151" s="154">
        <v>2.1</v>
      </c>
      <c r="D151" s="154">
        <v>0.6</v>
      </c>
      <c r="E151" s="154">
        <v>11.5</v>
      </c>
      <c r="F151" s="171">
        <v>2.6</v>
      </c>
      <c r="G151" s="194"/>
      <c r="H151" s="154">
        <f t="shared" ref="H151:L151" si="150">$G151/100*B151</f>
        <v>0</v>
      </c>
      <c r="I151" s="154">
        <f t="shared" si="150"/>
        <v>0</v>
      </c>
      <c r="J151" s="154">
        <f t="shared" si="150"/>
        <v>0</v>
      </c>
      <c r="K151" s="154">
        <f t="shared" si="150"/>
        <v>0</v>
      </c>
      <c r="L151" s="171">
        <f t="shared" si="150"/>
        <v>0</v>
      </c>
      <c r="M151" s="167" t="s">
        <v>653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06" t="s">
        <v>802</v>
      </c>
      <c r="B152" s="154">
        <v>121.0</v>
      </c>
      <c r="C152" s="154">
        <v>2.8</v>
      </c>
      <c r="D152" s="154">
        <v>0.7</v>
      </c>
      <c r="E152" s="154">
        <v>26.7</v>
      </c>
      <c r="F152" s="171">
        <v>2.0</v>
      </c>
      <c r="G152" s="194"/>
      <c r="H152" s="154">
        <f t="shared" ref="H152:L152" si="151">$G152/100*B152</f>
        <v>0</v>
      </c>
      <c r="I152" s="154">
        <f t="shared" si="151"/>
        <v>0</v>
      </c>
      <c r="J152" s="154">
        <f t="shared" si="151"/>
        <v>0</v>
      </c>
      <c r="K152" s="154">
        <f t="shared" si="151"/>
        <v>0</v>
      </c>
      <c r="L152" s="171">
        <f t="shared" si="151"/>
        <v>0</v>
      </c>
      <c r="M152" s="167" t="s">
        <v>662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06" t="s">
        <v>803</v>
      </c>
      <c r="B153" s="154">
        <v>46.0</v>
      </c>
      <c r="C153" s="154">
        <v>0.1</v>
      </c>
      <c r="D153" s="154">
        <v>0.1</v>
      </c>
      <c r="E153" s="154">
        <v>11.3</v>
      </c>
      <c r="F153" s="171">
        <v>0.2</v>
      </c>
      <c r="G153" s="194"/>
      <c r="H153" s="154">
        <f t="shared" ref="H153:L153" si="152">$G153/100*B153</f>
        <v>0</v>
      </c>
      <c r="I153" s="154">
        <f t="shared" si="152"/>
        <v>0</v>
      </c>
      <c r="J153" s="154">
        <f t="shared" si="152"/>
        <v>0</v>
      </c>
      <c r="K153" s="154">
        <f t="shared" si="152"/>
        <v>0</v>
      </c>
      <c r="L153" s="171">
        <f t="shared" si="152"/>
        <v>0</v>
      </c>
      <c r="M153" s="167" t="s">
        <v>649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06" t="s">
        <v>804</v>
      </c>
      <c r="B154" s="154">
        <v>48.0</v>
      </c>
      <c r="C154" s="154">
        <v>0.6</v>
      </c>
      <c r="D154" s="154">
        <v>4.0</v>
      </c>
      <c r="E154" s="154">
        <v>12.3</v>
      </c>
      <c r="F154" s="171">
        <v>1.6</v>
      </c>
      <c r="G154" s="194"/>
      <c r="H154" s="154">
        <f t="shared" ref="H154:L154" si="153">$G154/100*B154</f>
        <v>0</v>
      </c>
      <c r="I154" s="154">
        <f t="shared" si="153"/>
        <v>0</v>
      </c>
      <c r="J154" s="154">
        <f t="shared" si="153"/>
        <v>0</v>
      </c>
      <c r="K154" s="154">
        <f t="shared" si="153"/>
        <v>0</v>
      </c>
      <c r="L154" s="171">
        <f t="shared" si="153"/>
        <v>0</v>
      </c>
      <c r="M154" s="167" t="s">
        <v>649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06" t="s">
        <v>805</v>
      </c>
      <c r="B155" s="154">
        <v>40.0</v>
      </c>
      <c r="C155" s="154">
        <v>1.0</v>
      </c>
      <c r="D155" s="154">
        <v>0.2</v>
      </c>
      <c r="E155" s="154">
        <v>9.3</v>
      </c>
      <c r="F155" s="171">
        <v>0.8</v>
      </c>
      <c r="G155" s="194"/>
      <c r="H155" s="154">
        <f t="shared" ref="H155:L155" si="154">$G155/100*B155</f>
        <v>0</v>
      </c>
      <c r="I155" s="154">
        <f t="shared" si="154"/>
        <v>0</v>
      </c>
      <c r="J155" s="154">
        <f t="shared" si="154"/>
        <v>0</v>
      </c>
      <c r="K155" s="154">
        <f t="shared" si="154"/>
        <v>0</v>
      </c>
      <c r="L155" s="171">
        <f t="shared" si="154"/>
        <v>0</v>
      </c>
      <c r="M155" s="167" t="s">
        <v>649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06" t="s">
        <v>806</v>
      </c>
      <c r="B156" s="154">
        <v>18.0</v>
      </c>
      <c r="C156" s="154">
        <v>0.8</v>
      </c>
      <c r="D156" s="154">
        <v>0.2</v>
      </c>
      <c r="E156" s="154">
        <v>4.0</v>
      </c>
      <c r="F156" s="171">
        <v>1.6</v>
      </c>
      <c r="G156" s="194"/>
      <c r="H156" s="154">
        <f t="shared" ref="H156:L156" si="155">$G156/100*B156</f>
        <v>0</v>
      </c>
      <c r="I156" s="154">
        <f t="shared" si="155"/>
        <v>0</v>
      </c>
      <c r="J156" s="154">
        <f t="shared" si="155"/>
        <v>0</v>
      </c>
      <c r="K156" s="154">
        <f t="shared" si="155"/>
        <v>0</v>
      </c>
      <c r="L156" s="171">
        <f t="shared" si="155"/>
        <v>0</v>
      </c>
      <c r="M156" s="167" t="s">
        <v>649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06" t="s">
        <v>807</v>
      </c>
      <c r="B157" s="154">
        <v>46.0</v>
      </c>
      <c r="C157" s="154">
        <v>0.4</v>
      </c>
      <c r="D157" s="154">
        <v>0.1</v>
      </c>
      <c r="E157" s="154">
        <v>12.2</v>
      </c>
      <c r="F157" s="171">
        <v>0.1</v>
      </c>
      <c r="G157" s="194"/>
      <c r="H157" s="154">
        <f t="shared" ref="H157:L157" si="156">$G157/100*B157</f>
        <v>0</v>
      </c>
      <c r="I157" s="154">
        <f t="shared" si="156"/>
        <v>0</v>
      </c>
      <c r="J157" s="154">
        <f t="shared" si="156"/>
        <v>0</v>
      </c>
      <c r="K157" s="154">
        <f t="shared" si="156"/>
        <v>0</v>
      </c>
      <c r="L157" s="171">
        <f t="shared" si="156"/>
        <v>0</v>
      </c>
      <c r="M157" s="167" t="s">
        <v>649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06" t="s">
        <v>808</v>
      </c>
      <c r="B158" s="154">
        <v>60.0</v>
      </c>
      <c r="C158" s="154">
        <v>0.4</v>
      </c>
      <c r="D158" s="154">
        <v>0.1</v>
      </c>
      <c r="E158" s="154">
        <v>14.8</v>
      </c>
      <c r="F158" s="171">
        <v>0.2</v>
      </c>
      <c r="G158" s="194"/>
      <c r="H158" s="154">
        <f t="shared" ref="H158:L158" si="157">$G158/100*B158</f>
        <v>0</v>
      </c>
      <c r="I158" s="154">
        <f t="shared" si="157"/>
        <v>0</v>
      </c>
      <c r="J158" s="154">
        <f t="shared" si="157"/>
        <v>0</v>
      </c>
      <c r="K158" s="154">
        <f t="shared" si="157"/>
        <v>0</v>
      </c>
      <c r="L158" s="171">
        <f t="shared" si="157"/>
        <v>0</v>
      </c>
      <c r="M158" s="167" t="s">
        <v>649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06" t="s">
        <v>809</v>
      </c>
      <c r="B159" s="154">
        <v>39.0</v>
      </c>
      <c r="C159" s="154">
        <v>0.5</v>
      </c>
      <c r="D159" s="154">
        <v>0.1</v>
      </c>
      <c r="E159" s="154">
        <v>9.2</v>
      </c>
      <c r="F159" s="171">
        <v>0.0</v>
      </c>
      <c r="G159" s="194"/>
      <c r="H159" s="154">
        <f t="shared" ref="H159:L159" si="158">$G159/100*B159</f>
        <v>0</v>
      </c>
      <c r="I159" s="154">
        <f t="shared" si="158"/>
        <v>0</v>
      </c>
      <c r="J159" s="154">
        <f t="shared" si="158"/>
        <v>0</v>
      </c>
      <c r="K159" s="154">
        <f t="shared" si="158"/>
        <v>0</v>
      </c>
      <c r="L159" s="171">
        <f t="shared" si="158"/>
        <v>0</v>
      </c>
      <c r="M159" s="167" t="s">
        <v>649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06" t="s">
        <v>810</v>
      </c>
      <c r="B160" s="154">
        <v>22.0</v>
      </c>
      <c r="C160" s="154">
        <v>0.4</v>
      </c>
      <c r="D160" s="154">
        <v>0.2</v>
      </c>
      <c r="E160" s="154">
        <v>6.9</v>
      </c>
      <c r="F160" s="171">
        <v>0.3</v>
      </c>
      <c r="G160" s="194"/>
      <c r="H160" s="154">
        <f t="shared" ref="H160:L160" si="159">$G160/100*B160</f>
        <v>0</v>
      </c>
      <c r="I160" s="154">
        <f t="shared" si="159"/>
        <v>0</v>
      </c>
      <c r="J160" s="154">
        <f t="shared" si="159"/>
        <v>0</v>
      </c>
      <c r="K160" s="154">
        <f t="shared" si="159"/>
        <v>0</v>
      </c>
      <c r="L160" s="171">
        <f t="shared" si="159"/>
        <v>0</v>
      </c>
      <c r="M160" s="167" t="s">
        <v>649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06" t="s">
        <v>811</v>
      </c>
      <c r="B161" s="154">
        <v>45.0</v>
      </c>
      <c r="C161" s="154">
        <v>0.7</v>
      </c>
      <c r="D161" s="154">
        <v>0.2</v>
      </c>
      <c r="E161" s="154">
        <v>10.4</v>
      </c>
      <c r="F161" s="171">
        <v>0.2</v>
      </c>
      <c r="G161" s="194"/>
      <c r="H161" s="154">
        <f t="shared" ref="H161:L161" si="160">$G161/100*B161</f>
        <v>0</v>
      </c>
      <c r="I161" s="154">
        <f t="shared" si="160"/>
        <v>0</v>
      </c>
      <c r="J161" s="154">
        <f t="shared" si="160"/>
        <v>0</v>
      </c>
      <c r="K161" s="154">
        <f t="shared" si="160"/>
        <v>0</v>
      </c>
      <c r="L161" s="171">
        <f t="shared" si="160"/>
        <v>0</v>
      </c>
      <c r="M161" s="167" t="s">
        <v>649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06" t="s">
        <v>812</v>
      </c>
      <c r="B162" s="154">
        <v>51.0</v>
      </c>
      <c r="C162" s="154">
        <v>0.4</v>
      </c>
      <c r="D162" s="154">
        <v>0.1</v>
      </c>
      <c r="E162" s="154">
        <v>13.6</v>
      </c>
      <c r="F162" s="171">
        <v>0.2</v>
      </c>
      <c r="G162" s="194"/>
      <c r="H162" s="154">
        <f t="shared" ref="H162:L162" si="161">$G162/100*B162</f>
        <v>0</v>
      </c>
      <c r="I162" s="154">
        <f t="shared" si="161"/>
        <v>0</v>
      </c>
      <c r="J162" s="154">
        <f t="shared" si="161"/>
        <v>0</v>
      </c>
      <c r="K162" s="154">
        <f t="shared" si="161"/>
        <v>0</v>
      </c>
      <c r="L162" s="171">
        <f t="shared" si="161"/>
        <v>0</v>
      </c>
      <c r="M162" s="167" t="s">
        <v>649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06" t="s">
        <v>813</v>
      </c>
      <c r="B163" s="154">
        <v>44.0</v>
      </c>
      <c r="C163" s="154">
        <v>0.6</v>
      </c>
      <c r="D163" s="154">
        <v>0.3</v>
      </c>
      <c r="E163" s="154">
        <v>11.6</v>
      </c>
      <c r="F163" s="171">
        <v>1.3</v>
      </c>
      <c r="G163" s="194"/>
      <c r="H163" s="154">
        <f t="shared" ref="H163:L163" si="162">$G163/100*B163</f>
        <v>0</v>
      </c>
      <c r="I163" s="154">
        <f t="shared" si="162"/>
        <v>0</v>
      </c>
      <c r="J163" s="154">
        <f t="shared" si="162"/>
        <v>0</v>
      </c>
      <c r="K163" s="154">
        <f t="shared" si="162"/>
        <v>0</v>
      </c>
      <c r="L163" s="171">
        <f t="shared" si="162"/>
        <v>0</v>
      </c>
      <c r="M163" s="167" t="s">
        <v>649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06" t="s">
        <v>814</v>
      </c>
      <c r="B164" s="154">
        <v>50.0</v>
      </c>
      <c r="C164" s="154">
        <v>0.3</v>
      </c>
      <c r="D164" s="154">
        <v>0.1</v>
      </c>
      <c r="E164" s="154">
        <v>12.9</v>
      </c>
      <c r="F164" s="171">
        <v>1.6</v>
      </c>
      <c r="G164" s="194"/>
      <c r="H164" s="154">
        <f t="shared" ref="H164:L164" si="163">$G164/100*B164</f>
        <v>0</v>
      </c>
      <c r="I164" s="154">
        <f t="shared" si="163"/>
        <v>0</v>
      </c>
      <c r="J164" s="154">
        <f t="shared" si="163"/>
        <v>0</v>
      </c>
      <c r="K164" s="154">
        <f t="shared" si="163"/>
        <v>0</v>
      </c>
      <c r="L164" s="171">
        <f t="shared" si="163"/>
        <v>0</v>
      </c>
      <c r="M164" s="167" t="s">
        <v>649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06" t="s">
        <v>815</v>
      </c>
      <c r="B165" s="154">
        <v>54.0</v>
      </c>
      <c r="C165" s="154">
        <v>0.2</v>
      </c>
      <c r="D165" s="154">
        <v>0.3</v>
      </c>
      <c r="E165" s="154">
        <v>13.1</v>
      </c>
      <c r="F165" s="171">
        <v>0.1</v>
      </c>
      <c r="G165" s="194"/>
      <c r="H165" s="154">
        <f t="shared" ref="H165:L165" si="164">$G165/100*B165</f>
        <v>0</v>
      </c>
      <c r="I165" s="154">
        <f t="shared" si="164"/>
        <v>0</v>
      </c>
      <c r="J165" s="154">
        <f t="shared" si="164"/>
        <v>0</v>
      </c>
      <c r="K165" s="154">
        <f t="shared" si="164"/>
        <v>0</v>
      </c>
      <c r="L165" s="171">
        <f t="shared" si="164"/>
        <v>0</v>
      </c>
      <c r="M165" s="167" t="s">
        <v>649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06" t="s">
        <v>816</v>
      </c>
      <c r="B166" s="154">
        <v>71.0</v>
      </c>
      <c r="C166" s="154">
        <v>0.6</v>
      </c>
      <c r="D166" s="154">
        <v>0.3</v>
      </c>
      <c r="E166" s="154">
        <v>17.5</v>
      </c>
      <c r="F166" s="171">
        <v>1.0</v>
      </c>
      <c r="G166" s="194"/>
      <c r="H166" s="154">
        <f t="shared" ref="H166:L166" si="165">$G166/100*B166</f>
        <v>0</v>
      </c>
      <c r="I166" s="154">
        <f t="shared" si="165"/>
        <v>0</v>
      </c>
      <c r="J166" s="154">
        <f t="shared" si="165"/>
        <v>0</v>
      </c>
      <c r="K166" s="154">
        <f t="shared" si="165"/>
        <v>0</v>
      </c>
      <c r="L166" s="171">
        <f t="shared" si="165"/>
        <v>0</v>
      </c>
      <c r="M166" s="167" t="s">
        <v>649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06" t="s">
        <v>817</v>
      </c>
      <c r="B167" s="154">
        <v>50.0</v>
      </c>
      <c r="C167" s="154">
        <v>3.3</v>
      </c>
      <c r="D167" s="154">
        <v>0.7</v>
      </c>
      <c r="E167" s="154">
        <v>10.0</v>
      </c>
      <c r="F167" s="171">
        <v>2.0</v>
      </c>
      <c r="G167" s="194"/>
      <c r="H167" s="154">
        <f t="shared" ref="H167:L167" si="166">$G167/100*B167</f>
        <v>0</v>
      </c>
      <c r="I167" s="154">
        <f t="shared" si="166"/>
        <v>0</v>
      </c>
      <c r="J167" s="154">
        <f t="shared" si="166"/>
        <v>0</v>
      </c>
      <c r="K167" s="154">
        <f t="shared" si="166"/>
        <v>0</v>
      </c>
      <c r="L167" s="171">
        <f t="shared" si="166"/>
        <v>0</v>
      </c>
      <c r="M167" s="167" t="s">
        <v>653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06" t="s">
        <v>818</v>
      </c>
      <c r="B168" s="154">
        <v>281.0</v>
      </c>
      <c r="C168" s="154">
        <v>7.1</v>
      </c>
      <c r="D168" s="154">
        <v>0.2</v>
      </c>
      <c r="E168" s="154">
        <v>67.9</v>
      </c>
      <c r="F168" s="171">
        <v>30.1</v>
      </c>
      <c r="G168" s="194"/>
      <c r="H168" s="154">
        <f t="shared" ref="H168:L168" si="167">$G168/100*B168</f>
        <v>0</v>
      </c>
      <c r="I168" s="154">
        <f t="shared" si="167"/>
        <v>0</v>
      </c>
      <c r="J168" s="154">
        <f t="shared" si="167"/>
        <v>0</v>
      </c>
      <c r="K168" s="154">
        <f t="shared" si="167"/>
        <v>0</v>
      </c>
      <c r="L168" s="171">
        <f t="shared" si="167"/>
        <v>0</v>
      </c>
      <c r="M168" s="167" t="s">
        <v>653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06" t="s">
        <v>819</v>
      </c>
      <c r="B169" s="154">
        <v>337.0</v>
      </c>
      <c r="C169" s="154">
        <v>14.7</v>
      </c>
      <c r="D169" s="154">
        <v>2.2</v>
      </c>
      <c r="E169" s="154">
        <v>70.4</v>
      </c>
      <c r="F169" s="171">
        <v>9.1</v>
      </c>
      <c r="G169" s="194"/>
      <c r="H169" s="154">
        <f t="shared" ref="H169:L169" si="168">$G169/100*B169</f>
        <v>0</v>
      </c>
      <c r="I169" s="154">
        <f t="shared" si="168"/>
        <v>0</v>
      </c>
      <c r="J169" s="154">
        <f t="shared" si="168"/>
        <v>0</v>
      </c>
      <c r="K169" s="154">
        <f t="shared" si="168"/>
        <v>0</v>
      </c>
      <c r="L169" s="171">
        <f t="shared" si="168"/>
        <v>0</v>
      </c>
      <c r="M169" s="167" t="s">
        <v>656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06" t="s">
        <v>820</v>
      </c>
      <c r="B170" s="154">
        <v>43.0</v>
      </c>
      <c r="C170" s="154">
        <v>1.7</v>
      </c>
      <c r="D170" s="154">
        <v>0.6</v>
      </c>
      <c r="E170" s="154">
        <v>9.6</v>
      </c>
      <c r="F170" s="171">
        <v>1.3</v>
      </c>
      <c r="G170" s="194"/>
      <c r="H170" s="154">
        <f t="shared" ref="H170:L170" si="169">$G170/100*B170</f>
        <v>0</v>
      </c>
      <c r="I170" s="154">
        <f t="shared" si="169"/>
        <v>0</v>
      </c>
      <c r="J170" s="154">
        <f t="shared" si="169"/>
        <v>0</v>
      </c>
      <c r="K170" s="154">
        <f t="shared" si="169"/>
        <v>0</v>
      </c>
      <c r="L170" s="171">
        <f t="shared" si="169"/>
        <v>0</v>
      </c>
      <c r="M170" s="167" t="s">
        <v>643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06" t="s">
        <v>821</v>
      </c>
      <c r="B171" s="154">
        <v>333.0</v>
      </c>
      <c r="C171" s="154">
        <v>23.6</v>
      </c>
      <c r="D171" s="154">
        <v>0.8</v>
      </c>
      <c r="E171" s="154">
        <v>60.1</v>
      </c>
      <c r="F171" s="171">
        <v>24.9</v>
      </c>
      <c r="G171" s="194"/>
      <c r="H171" s="154">
        <f t="shared" ref="H171:L171" si="170">$G171/100*B171</f>
        <v>0</v>
      </c>
      <c r="I171" s="154">
        <f t="shared" si="170"/>
        <v>0</v>
      </c>
      <c r="J171" s="154">
        <f t="shared" si="170"/>
        <v>0</v>
      </c>
      <c r="K171" s="154">
        <f t="shared" si="170"/>
        <v>0</v>
      </c>
      <c r="L171" s="171">
        <f t="shared" si="170"/>
        <v>0</v>
      </c>
      <c r="M171" s="167" t="s">
        <v>647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06" t="s">
        <v>822</v>
      </c>
      <c r="B172" s="154">
        <v>437.0</v>
      </c>
      <c r="C172" s="154">
        <v>35.5</v>
      </c>
      <c r="D172" s="154">
        <v>23.4</v>
      </c>
      <c r="E172" s="154">
        <v>31.0</v>
      </c>
      <c r="F172" s="171">
        <v>16.9</v>
      </c>
      <c r="G172" s="194"/>
      <c r="H172" s="154">
        <f t="shared" ref="H172:L172" si="171">$G172/100*B172</f>
        <v>0</v>
      </c>
      <c r="I172" s="154">
        <f t="shared" si="171"/>
        <v>0</v>
      </c>
      <c r="J172" s="154">
        <f t="shared" si="171"/>
        <v>0</v>
      </c>
      <c r="K172" s="154">
        <f t="shared" si="171"/>
        <v>0</v>
      </c>
      <c r="L172" s="171">
        <f t="shared" si="171"/>
        <v>0</v>
      </c>
      <c r="M172" s="167" t="s">
        <v>647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06" t="s">
        <v>823</v>
      </c>
      <c r="B173" s="154">
        <v>60.0</v>
      </c>
      <c r="C173" s="154">
        <v>1.2</v>
      </c>
      <c r="D173" s="154">
        <v>0.6</v>
      </c>
      <c r="E173" s="154">
        <v>14.2</v>
      </c>
      <c r="F173" s="171">
        <v>2.0</v>
      </c>
      <c r="G173" s="194"/>
      <c r="H173" s="154">
        <f t="shared" ref="H173:L173" si="172">$G173/100*B173</f>
        <v>0</v>
      </c>
      <c r="I173" s="154">
        <f t="shared" si="172"/>
        <v>0</v>
      </c>
      <c r="J173" s="154">
        <f t="shared" si="172"/>
        <v>0</v>
      </c>
      <c r="K173" s="154">
        <f t="shared" si="172"/>
        <v>0</v>
      </c>
      <c r="L173" s="171">
        <f t="shared" si="172"/>
        <v>0</v>
      </c>
      <c r="M173" s="167" t="s">
        <v>639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06" t="s">
        <v>824</v>
      </c>
      <c r="B174" s="154">
        <v>27.0</v>
      </c>
      <c r="C174" s="154">
        <v>1.7</v>
      </c>
      <c r="D174" s="154">
        <v>0.1</v>
      </c>
      <c r="E174" s="154">
        <v>6.2</v>
      </c>
      <c r="F174" s="171">
        <v>3.6</v>
      </c>
      <c r="G174" s="194"/>
      <c r="H174" s="154">
        <f t="shared" ref="H174:L174" si="173">$G174/100*B174</f>
        <v>0</v>
      </c>
      <c r="I174" s="154">
        <f t="shared" si="173"/>
        <v>0</v>
      </c>
      <c r="J174" s="154">
        <f t="shared" si="173"/>
        <v>0</v>
      </c>
      <c r="K174" s="154">
        <f t="shared" si="173"/>
        <v>0</v>
      </c>
      <c r="L174" s="171">
        <f t="shared" si="173"/>
        <v>0</v>
      </c>
      <c r="M174" s="167" t="s">
        <v>653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06" t="s">
        <v>825</v>
      </c>
      <c r="B175" s="154">
        <v>295.0</v>
      </c>
      <c r="C175" s="154">
        <v>5.8</v>
      </c>
      <c r="D175" s="154">
        <v>1.7</v>
      </c>
      <c r="E175" s="154">
        <v>59.2</v>
      </c>
      <c r="F175" s="171">
        <v>1.4</v>
      </c>
      <c r="G175" s="194"/>
      <c r="H175" s="154">
        <f t="shared" ref="H175:L175" si="174">$G175/100*B175</f>
        <v>0</v>
      </c>
      <c r="I175" s="154">
        <f t="shared" si="174"/>
        <v>0</v>
      </c>
      <c r="J175" s="154">
        <f t="shared" si="174"/>
        <v>0</v>
      </c>
      <c r="K175" s="154">
        <f t="shared" si="174"/>
        <v>0</v>
      </c>
      <c r="L175" s="171">
        <f t="shared" si="174"/>
        <v>0</v>
      </c>
      <c r="M175" s="167" t="s">
        <v>656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06" t="s">
        <v>826</v>
      </c>
      <c r="B176" s="154">
        <v>140.0</v>
      </c>
      <c r="C176" s="154">
        <v>3.3</v>
      </c>
      <c r="D176" s="154">
        <v>1.5</v>
      </c>
      <c r="E176" s="154">
        <v>53.5</v>
      </c>
      <c r="F176" s="171">
        <v>36.8</v>
      </c>
      <c r="G176" s="194"/>
      <c r="H176" s="154">
        <f t="shared" ref="H176:L176" si="175">$G176/100*B176</f>
        <v>0</v>
      </c>
      <c r="I176" s="154">
        <f t="shared" si="175"/>
        <v>0</v>
      </c>
      <c r="J176" s="154">
        <f t="shared" si="175"/>
        <v>0</v>
      </c>
      <c r="K176" s="154">
        <f t="shared" si="175"/>
        <v>0</v>
      </c>
      <c r="L176" s="171">
        <f t="shared" si="175"/>
        <v>0</v>
      </c>
      <c r="M176" s="167" t="s">
        <v>643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06" t="s">
        <v>827</v>
      </c>
      <c r="B177" s="154">
        <v>71.0</v>
      </c>
      <c r="C177" s="154">
        <v>1.9</v>
      </c>
      <c r="D177" s="154">
        <v>0.9</v>
      </c>
      <c r="E177" s="154">
        <v>15.9</v>
      </c>
      <c r="F177" s="171">
        <v>6.5</v>
      </c>
      <c r="G177" s="194"/>
      <c r="H177" s="154">
        <f t="shared" ref="H177:L177" si="176">$G177/100*B177</f>
        <v>0</v>
      </c>
      <c r="I177" s="154">
        <f t="shared" si="176"/>
        <v>0</v>
      </c>
      <c r="J177" s="154">
        <f t="shared" si="176"/>
        <v>0</v>
      </c>
      <c r="K177" s="154">
        <f t="shared" si="176"/>
        <v>0</v>
      </c>
      <c r="L177" s="171">
        <f t="shared" si="176"/>
        <v>0</v>
      </c>
      <c r="M177" s="167" t="s">
        <v>639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06" t="s">
        <v>828</v>
      </c>
      <c r="B178" s="154">
        <v>0.0</v>
      </c>
      <c r="C178" s="154">
        <v>13.3</v>
      </c>
      <c r="D178" s="154">
        <v>2.2</v>
      </c>
      <c r="E178" s="154">
        <v>321.0</v>
      </c>
      <c r="F178" s="171">
        <v>31.4</v>
      </c>
      <c r="G178" s="194"/>
      <c r="H178" s="154">
        <f t="shared" ref="H178:L178" si="177">$G178/100*B178</f>
        <v>0</v>
      </c>
      <c r="I178" s="154">
        <f t="shared" si="177"/>
        <v>0</v>
      </c>
      <c r="J178" s="154">
        <f t="shared" si="177"/>
        <v>0</v>
      </c>
      <c r="K178" s="154">
        <f t="shared" si="177"/>
        <v>0</v>
      </c>
      <c r="L178" s="171">
        <f t="shared" si="177"/>
        <v>0</v>
      </c>
      <c r="M178" s="167" t="s">
        <v>662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06" t="s">
        <v>829</v>
      </c>
      <c r="B179" s="154">
        <v>336.0</v>
      </c>
      <c r="C179" s="154">
        <v>0.2</v>
      </c>
      <c r="D179" s="154">
        <v>0.1</v>
      </c>
      <c r="E179" s="154">
        <v>83.1</v>
      </c>
      <c r="F179" s="171">
        <v>0.0</v>
      </c>
      <c r="G179" s="194"/>
      <c r="H179" s="154">
        <f t="shared" ref="H179:L179" si="178">$G179/100*B179</f>
        <v>0</v>
      </c>
      <c r="I179" s="154">
        <f t="shared" si="178"/>
        <v>0</v>
      </c>
      <c r="J179" s="154">
        <f t="shared" si="178"/>
        <v>0</v>
      </c>
      <c r="K179" s="154">
        <f t="shared" si="178"/>
        <v>0</v>
      </c>
      <c r="L179" s="171">
        <f t="shared" si="178"/>
        <v>0</v>
      </c>
      <c r="M179" s="167" t="s">
        <v>662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06" t="s">
        <v>830</v>
      </c>
      <c r="B180" s="154">
        <v>665.0</v>
      </c>
      <c r="C180" s="154">
        <v>6.7</v>
      </c>
      <c r="D180" s="154">
        <v>70.7</v>
      </c>
      <c r="E180" s="154">
        <v>0.0</v>
      </c>
      <c r="F180" s="171">
        <v>0.0</v>
      </c>
      <c r="G180" s="194"/>
      <c r="H180" s="154">
        <f t="shared" ref="H180:L180" si="179">$G180/100*B180</f>
        <v>0</v>
      </c>
      <c r="I180" s="154">
        <f t="shared" si="179"/>
        <v>0</v>
      </c>
      <c r="J180" s="154">
        <f t="shared" si="179"/>
        <v>0</v>
      </c>
      <c r="K180" s="154">
        <f t="shared" si="179"/>
        <v>0</v>
      </c>
      <c r="L180" s="171">
        <f t="shared" si="179"/>
        <v>0</v>
      </c>
      <c r="M180" s="167" t="s">
        <v>676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06" t="s">
        <v>831</v>
      </c>
      <c r="B181" s="154">
        <v>902.0</v>
      </c>
      <c r="C181" s="154">
        <v>0.0</v>
      </c>
      <c r="D181" s="154">
        <v>100.0</v>
      </c>
      <c r="E181" s="154">
        <v>0.0</v>
      </c>
      <c r="F181" s="171">
        <v>0.0</v>
      </c>
      <c r="G181" s="194"/>
      <c r="H181" s="154">
        <f t="shared" ref="H181:L181" si="180">$G181/100*B181</f>
        <v>0</v>
      </c>
      <c r="I181" s="154">
        <f t="shared" si="180"/>
        <v>0</v>
      </c>
      <c r="J181" s="154">
        <f t="shared" si="180"/>
        <v>0</v>
      </c>
      <c r="K181" s="154">
        <f t="shared" si="180"/>
        <v>0</v>
      </c>
      <c r="L181" s="171">
        <f t="shared" si="180"/>
        <v>0</v>
      </c>
      <c r="M181" s="167" t="s">
        <v>667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06" t="s">
        <v>832</v>
      </c>
      <c r="B182" s="154">
        <v>61.0</v>
      </c>
      <c r="C182" s="154">
        <v>1.5</v>
      </c>
      <c r="D182" s="154">
        <v>0.3</v>
      </c>
      <c r="E182" s="154">
        <v>14.2</v>
      </c>
      <c r="F182" s="171">
        <v>1.8</v>
      </c>
      <c r="G182" s="194"/>
      <c r="H182" s="154">
        <f t="shared" ref="H182:L182" si="181">$G182/100*B182</f>
        <v>0</v>
      </c>
      <c r="I182" s="154">
        <f t="shared" si="181"/>
        <v>0</v>
      </c>
      <c r="J182" s="154">
        <f t="shared" si="181"/>
        <v>0</v>
      </c>
      <c r="K182" s="154">
        <f t="shared" si="181"/>
        <v>0</v>
      </c>
      <c r="L182" s="171">
        <f t="shared" si="181"/>
        <v>0</v>
      </c>
      <c r="M182" s="167" t="s">
        <v>653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06" t="s">
        <v>833</v>
      </c>
      <c r="B183" s="154">
        <v>29.0</v>
      </c>
      <c r="C183" s="154">
        <v>1.1</v>
      </c>
      <c r="D183" s="154">
        <v>0.3</v>
      </c>
      <c r="E183" s="154">
        <v>9.3</v>
      </c>
      <c r="F183" s="171">
        <v>2.8</v>
      </c>
      <c r="G183" s="194"/>
      <c r="H183" s="154">
        <f t="shared" ref="H183:L183" si="182">$G183/100*B183</f>
        <v>0</v>
      </c>
      <c r="I183" s="154">
        <f t="shared" si="182"/>
        <v>0</v>
      </c>
      <c r="J183" s="154">
        <f t="shared" si="182"/>
        <v>0</v>
      </c>
      <c r="K183" s="154">
        <f t="shared" si="182"/>
        <v>0</v>
      </c>
      <c r="L183" s="171">
        <f t="shared" si="182"/>
        <v>0</v>
      </c>
      <c r="M183" s="167" t="s">
        <v>639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06" t="s">
        <v>834</v>
      </c>
      <c r="B184" s="154">
        <v>106.0</v>
      </c>
      <c r="C184" s="154">
        <v>9.0</v>
      </c>
      <c r="D184" s="154">
        <v>0.6</v>
      </c>
      <c r="E184" s="154">
        <v>22.1</v>
      </c>
      <c r="F184" s="171">
        <v>0.0</v>
      </c>
      <c r="G184" s="194"/>
      <c r="H184" s="154">
        <f t="shared" ref="H184:L184" si="183">$G184/100*B184</f>
        <v>0</v>
      </c>
      <c r="I184" s="154">
        <f t="shared" si="183"/>
        <v>0</v>
      </c>
      <c r="J184" s="154">
        <f t="shared" si="183"/>
        <v>0</v>
      </c>
      <c r="K184" s="154">
        <f t="shared" si="183"/>
        <v>0</v>
      </c>
      <c r="L184" s="171">
        <f t="shared" si="183"/>
        <v>0</v>
      </c>
      <c r="M184" s="167" t="s">
        <v>653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06" t="s">
        <v>835</v>
      </c>
      <c r="B185" s="154">
        <v>353.0</v>
      </c>
      <c r="C185" s="154">
        <v>25.8</v>
      </c>
      <c r="D185" s="154">
        <v>1.1</v>
      </c>
      <c r="E185" s="154">
        <v>60.1</v>
      </c>
      <c r="F185" s="171">
        <v>30.5</v>
      </c>
      <c r="G185" s="194"/>
      <c r="H185" s="154">
        <f t="shared" ref="H185:L185" si="184">$G185/100*B185</f>
        <v>0</v>
      </c>
      <c r="I185" s="154">
        <f t="shared" si="184"/>
        <v>0</v>
      </c>
      <c r="J185" s="154">
        <f t="shared" si="184"/>
        <v>0</v>
      </c>
      <c r="K185" s="154">
        <f t="shared" si="184"/>
        <v>0</v>
      </c>
      <c r="L185" s="171">
        <f t="shared" si="184"/>
        <v>0</v>
      </c>
      <c r="M185" s="167" t="s">
        <v>647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06" t="s">
        <v>836</v>
      </c>
      <c r="B186" s="154">
        <v>345.0</v>
      </c>
      <c r="C186" s="154">
        <v>25.0</v>
      </c>
      <c r="D186" s="154">
        <v>2.2</v>
      </c>
      <c r="E186" s="154">
        <v>59.2</v>
      </c>
      <c r="F186" s="171">
        <v>10.8</v>
      </c>
      <c r="G186" s="194"/>
      <c r="H186" s="154">
        <f t="shared" ref="H186:L186" si="185">$G186/100*B186</f>
        <v>0</v>
      </c>
      <c r="I186" s="154">
        <f t="shared" si="185"/>
        <v>0</v>
      </c>
      <c r="J186" s="154">
        <f t="shared" si="185"/>
        <v>0</v>
      </c>
      <c r="K186" s="154">
        <f t="shared" si="185"/>
        <v>0</v>
      </c>
      <c r="L186" s="171">
        <f t="shared" si="185"/>
        <v>0</v>
      </c>
      <c r="M186" s="167" t="s">
        <v>647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06" t="s">
        <v>837</v>
      </c>
      <c r="B187" s="154">
        <v>13.0</v>
      </c>
      <c r="C187" s="154">
        <v>1.4</v>
      </c>
      <c r="D187" s="154">
        <v>0.2</v>
      </c>
      <c r="E187" s="154">
        <v>2.2</v>
      </c>
      <c r="F187" s="171">
        <v>1.1</v>
      </c>
      <c r="G187" s="194"/>
      <c r="H187" s="154">
        <f t="shared" ref="H187:L187" si="186">$G187/100*B187</f>
        <v>0</v>
      </c>
      <c r="I187" s="154">
        <f t="shared" si="186"/>
        <v>0</v>
      </c>
      <c r="J187" s="154">
        <f t="shared" si="186"/>
        <v>0</v>
      </c>
      <c r="K187" s="154">
        <f t="shared" si="186"/>
        <v>0</v>
      </c>
      <c r="L187" s="171">
        <f t="shared" si="186"/>
        <v>0</v>
      </c>
      <c r="M187" s="167" t="s">
        <v>653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06" t="s">
        <v>838</v>
      </c>
      <c r="B188" s="154">
        <v>15.0</v>
      </c>
      <c r="C188" s="154">
        <v>1.4</v>
      </c>
      <c r="D188" s="154">
        <v>0.2</v>
      </c>
      <c r="E188" s="154">
        <v>2.9</v>
      </c>
      <c r="F188" s="171">
        <v>1.3</v>
      </c>
      <c r="G188" s="194"/>
      <c r="H188" s="154">
        <f t="shared" ref="H188:L188" si="187">$G188/100*B188</f>
        <v>0</v>
      </c>
      <c r="I188" s="154">
        <f t="shared" si="187"/>
        <v>0</v>
      </c>
      <c r="J188" s="154">
        <f t="shared" si="187"/>
        <v>0</v>
      </c>
      <c r="K188" s="154">
        <f t="shared" si="187"/>
        <v>0</v>
      </c>
      <c r="L188" s="171">
        <f t="shared" si="187"/>
        <v>0</v>
      </c>
      <c r="M188" s="167" t="s">
        <v>653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06" t="s">
        <v>839</v>
      </c>
      <c r="B189" s="154">
        <v>14.0</v>
      </c>
      <c r="C189" s="154">
        <v>0.9</v>
      </c>
      <c r="D189" s="154">
        <v>0.1</v>
      </c>
      <c r="E189" s="154">
        <v>3.0</v>
      </c>
      <c r="F189" s="171">
        <v>1.2</v>
      </c>
      <c r="G189" s="194"/>
      <c r="H189" s="154">
        <f t="shared" ref="H189:L189" si="188">$G189/100*B189</f>
        <v>0</v>
      </c>
      <c r="I189" s="154">
        <f t="shared" si="188"/>
        <v>0</v>
      </c>
      <c r="J189" s="154">
        <f t="shared" si="188"/>
        <v>0</v>
      </c>
      <c r="K189" s="154">
        <f t="shared" si="188"/>
        <v>0</v>
      </c>
      <c r="L189" s="171">
        <f t="shared" si="188"/>
        <v>0</v>
      </c>
      <c r="M189" s="167" t="s">
        <v>653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06" t="s">
        <v>840</v>
      </c>
      <c r="B190" s="154">
        <v>17.0</v>
      </c>
      <c r="C190" s="154">
        <v>1.2</v>
      </c>
      <c r="D190" s="154">
        <v>0.3</v>
      </c>
      <c r="E190" s="154">
        <v>3.3</v>
      </c>
      <c r="F190" s="171">
        <v>2.1</v>
      </c>
      <c r="G190" s="194"/>
      <c r="H190" s="154">
        <f t="shared" ref="H190:L190" si="189">$G190/100*B190</f>
        <v>0</v>
      </c>
      <c r="I190" s="154">
        <f t="shared" si="189"/>
        <v>0</v>
      </c>
      <c r="J190" s="154">
        <f t="shared" si="189"/>
        <v>0</v>
      </c>
      <c r="K190" s="154">
        <f t="shared" si="189"/>
        <v>0</v>
      </c>
      <c r="L190" s="171">
        <f t="shared" si="189"/>
        <v>0</v>
      </c>
      <c r="M190" s="167" t="s">
        <v>653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06" t="s">
        <v>841</v>
      </c>
      <c r="B191" s="154">
        <v>338.0</v>
      </c>
      <c r="C191" s="154">
        <v>21.5</v>
      </c>
      <c r="D191" s="154">
        <v>0.7</v>
      </c>
      <c r="E191" s="154">
        <v>63.4</v>
      </c>
      <c r="F191" s="171">
        <v>19.0</v>
      </c>
      <c r="G191" s="194"/>
      <c r="H191" s="154">
        <f t="shared" ref="H191:L191" si="190">$G191/100*B191</f>
        <v>0</v>
      </c>
      <c r="I191" s="154">
        <f t="shared" si="190"/>
        <v>0</v>
      </c>
      <c r="J191" s="154">
        <f t="shared" si="190"/>
        <v>0</v>
      </c>
      <c r="K191" s="154">
        <f t="shared" si="190"/>
        <v>0</v>
      </c>
      <c r="L191" s="171">
        <f t="shared" si="190"/>
        <v>0</v>
      </c>
      <c r="M191" s="167" t="s">
        <v>647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06" t="s">
        <v>842</v>
      </c>
      <c r="B192" s="154">
        <v>30.0</v>
      </c>
      <c r="C192" s="154">
        <v>0.7</v>
      </c>
      <c r="D192" s="154">
        <v>0.2</v>
      </c>
      <c r="E192" s="154">
        <v>10.5</v>
      </c>
      <c r="F192" s="171">
        <v>2.8</v>
      </c>
      <c r="G192" s="194"/>
      <c r="H192" s="154">
        <f t="shared" ref="H192:L192" si="191">$G192/100*B192</f>
        <v>0</v>
      </c>
      <c r="I192" s="154">
        <f t="shared" si="191"/>
        <v>0</v>
      </c>
      <c r="J192" s="154">
        <f t="shared" si="191"/>
        <v>0</v>
      </c>
      <c r="K192" s="154">
        <f t="shared" si="191"/>
        <v>0</v>
      </c>
      <c r="L192" s="171">
        <f t="shared" si="191"/>
        <v>0</v>
      </c>
      <c r="M192" s="167" t="s">
        <v>639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06" t="s">
        <v>843</v>
      </c>
      <c r="B193" s="154">
        <v>0.0</v>
      </c>
      <c r="C193" s="154">
        <v>0.8</v>
      </c>
      <c r="D193" s="154">
        <v>1.2</v>
      </c>
      <c r="E193" s="154">
        <v>7.2</v>
      </c>
      <c r="F193" s="171">
        <v>3.7</v>
      </c>
      <c r="G193" s="194"/>
      <c r="H193" s="154">
        <f t="shared" ref="H193:L193" si="192">$G193/100*B193</f>
        <v>0</v>
      </c>
      <c r="I193" s="154">
        <f t="shared" si="192"/>
        <v>0</v>
      </c>
      <c r="J193" s="154">
        <f t="shared" si="192"/>
        <v>0</v>
      </c>
      <c r="K193" s="154">
        <f t="shared" si="192"/>
        <v>0</v>
      </c>
      <c r="L193" s="171">
        <f t="shared" si="192"/>
        <v>0</v>
      </c>
      <c r="M193" s="167" t="s">
        <v>639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06" t="s">
        <v>844</v>
      </c>
      <c r="B194" s="154">
        <v>77.0</v>
      </c>
      <c r="C194" s="154">
        <v>16.5</v>
      </c>
      <c r="D194" s="154">
        <v>0.8</v>
      </c>
      <c r="E194" s="154">
        <v>0.0</v>
      </c>
      <c r="F194" s="171">
        <v>0.0</v>
      </c>
      <c r="G194" s="194"/>
      <c r="H194" s="154">
        <f t="shared" ref="H194:L194" si="193">$G194/100*B194</f>
        <v>0</v>
      </c>
      <c r="I194" s="154">
        <f t="shared" si="193"/>
        <v>0</v>
      </c>
      <c r="J194" s="154">
        <f t="shared" si="193"/>
        <v>0</v>
      </c>
      <c r="K194" s="154">
        <f t="shared" si="193"/>
        <v>0</v>
      </c>
      <c r="L194" s="171">
        <f t="shared" si="193"/>
        <v>0</v>
      </c>
      <c r="M194" s="167" t="s">
        <v>637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06" t="s">
        <v>845</v>
      </c>
      <c r="B195" s="154">
        <v>74.0</v>
      </c>
      <c r="C195" s="154">
        <v>2.6</v>
      </c>
      <c r="D195" s="154">
        <v>0.1</v>
      </c>
      <c r="E195" s="154">
        <v>17.2</v>
      </c>
      <c r="F195" s="171">
        <v>4.9</v>
      </c>
      <c r="G195" s="194"/>
      <c r="H195" s="154">
        <f t="shared" ref="H195:L195" si="194">$G195/100*B195</f>
        <v>0</v>
      </c>
      <c r="I195" s="154">
        <f t="shared" si="194"/>
        <v>0</v>
      </c>
      <c r="J195" s="154">
        <f t="shared" si="194"/>
        <v>0</v>
      </c>
      <c r="K195" s="154">
        <f t="shared" si="194"/>
        <v>0</v>
      </c>
      <c r="L195" s="171">
        <f t="shared" si="194"/>
        <v>0</v>
      </c>
      <c r="M195" s="167" t="s">
        <v>653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06" t="s">
        <v>846</v>
      </c>
      <c r="B196" s="154">
        <v>89.0</v>
      </c>
      <c r="C196" s="154">
        <v>4.1</v>
      </c>
      <c r="D196" s="154">
        <v>0.5</v>
      </c>
      <c r="E196" s="154">
        <v>17.3</v>
      </c>
      <c r="F196" s="171">
        <v>0.0</v>
      </c>
      <c r="G196" s="194"/>
      <c r="H196" s="154">
        <f t="shared" ref="H196:L196" si="195">$G196/100*B196</f>
        <v>0</v>
      </c>
      <c r="I196" s="154">
        <f t="shared" si="195"/>
        <v>0</v>
      </c>
      <c r="J196" s="154">
        <f t="shared" si="195"/>
        <v>0</v>
      </c>
      <c r="K196" s="154">
        <f t="shared" si="195"/>
        <v>0</v>
      </c>
      <c r="L196" s="171">
        <f t="shared" si="195"/>
        <v>0</v>
      </c>
      <c r="M196" s="167" t="s">
        <v>725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06" t="s">
        <v>847</v>
      </c>
      <c r="B197" s="154">
        <v>66.0</v>
      </c>
      <c r="C197" s="154">
        <v>0.8</v>
      </c>
      <c r="D197" s="154">
        <v>0.4</v>
      </c>
      <c r="E197" s="154">
        <v>16.5</v>
      </c>
      <c r="F197" s="171">
        <v>1.3</v>
      </c>
      <c r="G197" s="194"/>
      <c r="H197" s="154">
        <f t="shared" ref="H197:L197" si="196">$G197/100*B197</f>
        <v>0</v>
      </c>
      <c r="I197" s="154">
        <f t="shared" si="196"/>
        <v>0</v>
      </c>
      <c r="J197" s="154">
        <f t="shared" si="196"/>
        <v>0</v>
      </c>
      <c r="K197" s="154">
        <f t="shared" si="196"/>
        <v>0</v>
      </c>
      <c r="L197" s="171">
        <f t="shared" si="196"/>
        <v>0</v>
      </c>
      <c r="M197" s="167" t="s">
        <v>639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06" t="s">
        <v>848</v>
      </c>
      <c r="B198" s="154">
        <v>718.0</v>
      </c>
      <c r="C198" s="154">
        <v>7.9</v>
      </c>
      <c r="D198" s="154">
        <v>75.8</v>
      </c>
      <c r="E198" s="154">
        <v>13.8</v>
      </c>
      <c r="F198" s="171">
        <v>8.6</v>
      </c>
      <c r="G198" s="194"/>
      <c r="H198" s="154">
        <f t="shared" ref="H198:L198" si="197">$G198/100*B198</f>
        <v>0</v>
      </c>
      <c r="I198" s="154">
        <f t="shared" si="197"/>
        <v>0</v>
      </c>
      <c r="J198" s="154">
        <f t="shared" si="197"/>
        <v>0</v>
      </c>
      <c r="K198" s="154">
        <f t="shared" si="197"/>
        <v>0</v>
      </c>
      <c r="L198" s="171">
        <f t="shared" si="197"/>
        <v>0</v>
      </c>
      <c r="M198" s="167" t="s">
        <v>641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06" t="s">
        <v>849</v>
      </c>
      <c r="B199" s="154">
        <v>205.0</v>
      </c>
      <c r="C199" s="154">
        <v>18.6</v>
      </c>
      <c r="D199" s="154">
        <v>13.9</v>
      </c>
      <c r="E199" s="154">
        <v>0.0</v>
      </c>
      <c r="F199" s="171">
        <v>0.0</v>
      </c>
      <c r="G199" s="194"/>
      <c r="H199" s="154">
        <f t="shared" ref="H199:L199" si="198">$G199/100*B199</f>
        <v>0</v>
      </c>
      <c r="I199" s="154">
        <f t="shared" si="198"/>
        <v>0</v>
      </c>
      <c r="J199" s="154">
        <f t="shared" si="198"/>
        <v>0</v>
      </c>
      <c r="K199" s="154">
        <f t="shared" si="198"/>
        <v>0</v>
      </c>
      <c r="L199" s="171">
        <f t="shared" si="198"/>
        <v>0</v>
      </c>
      <c r="M199" s="167" t="s">
        <v>674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06" t="s">
        <v>850</v>
      </c>
      <c r="B200" s="154">
        <v>60.0</v>
      </c>
      <c r="C200" s="154">
        <v>0.8</v>
      </c>
      <c r="D200" s="154">
        <v>0.4</v>
      </c>
      <c r="E200" s="154">
        <v>15.0</v>
      </c>
      <c r="F200" s="171">
        <v>1.6</v>
      </c>
      <c r="G200" s="194"/>
      <c r="H200" s="154">
        <f t="shared" ref="H200:L200" si="199">$G200/100*B200</f>
        <v>0</v>
      </c>
      <c r="I200" s="154">
        <f t="shared" si="199"/>
        <v>0</v>
      </c>
      <c r="J200" s="154">
        <f t="shared" si="199"/>
        <v>0</v>
      </c>
      <c r="K200" s="154">
        <f t="shared" si="199"/>
        <v>0</v>
      </c>
      <c r="L200" s="171">
        <f t="shared" si="199"/>
        <v>0</v>
      </c>
      <c r="M200" s="167" t="s">
        <v>639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06" t="s">
        <v>851</v>
      </c>
      <c r="B201" s="154">
        <v>354.0</v>
      </c>
      <c r="C201" s="154">
        <v>0.1</v>
      </c>
      <c r="D201" s="154">
        <v>0.2</v>
      </c>
      <c r="E201" s="154">
        <v>90.9</v>
      </c>
      <c r="F201" s="171">
        <v>0.0</v>
      </c>
      <c r="G201" s="194"/>
      <c r="H201" s="154">
        <f t="shared" ref="H201:L201" si="200">$G201/100*B201</f>
        <v>0</v>
      </c>
      <c r="I201" s="154">
        <f t="shared" si="200"/>
        <v>0</v>
      </c>
      <c r="J201" s="154">
        <f t="shared" si="200"/>
        <v>0</v>
      </c>
      <c r="K201" s="154">
        <f t="shared" si="200"/>
        <v>0</v>
      </c>
      <c r="L201" s="171">
        <f t="shared" si="200"/>
        <v>0</v>
      </c>
      <c r="M201" s="167" t="s">
        <v>645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06" t="s">
        <v>852</v>
      </c>
      <c r="B202" s="154">
        <v>717.0</v>
      </c>
      <c r="C202" s="154">
        <v>0.2</v>
      </c>
      <c r="D202" s="154">
        <v>80.7</v>
      </c>
      <c r="E202" s="154">
        <v>0.7</v>
      </c>
      <c r="F202" s="171">
        <v>0.0</v>
      </c>
      <c r="G202" s="194"/>
      <c r="H202" s="154">
        <f t="shared" ref="H202:L202" si="201">$G202/100*B202</f>
        <v>0</v>
      </c>
      <c r="I202" s="154">
        <f t="shared" si="201"/>
        <v>0</v>
      </c>
      <c r="J202" s="154">
        <f t="shared" si="201"/>
        <v>0</v>
      </c>
      <c r="K202" s="154">
        <f t="shared" si="201"/>
        <v>0</v>
      </c>
      <c r="L202" s="171">
        <f t="shared" si="201"/>
        <v>0</v>
      </c>
      <c r="M202" s="167" t="s">
        <v>667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06" t="s">
        <v>853</v>
      </c>
      <c r="B203" s="154">
        <v>688.0</v>
      </c>
      <c r="C203" s="154">
        <v>0.0</v>
      </c>
      <c r="D203" s="154">
        <v>77.8</v>
      </c>
      <c r="E203" s="154">
        <v>0.3</v>
      </c>
      <c r="F203" s="171">
        <v>0.0</v>
      </c>
      <c r="G203" s="194"/>
      <c r="H203" s="154">
        <f t="shared" ref="H203:L203" si="202">$G203/100*B203</f>
        <v>0</v>
      </c>
      <c r="I203" s="154">
        <f t="shared" si="202"/>
        <v>0</v>
      </c>
      <c r="J203" s="154">
        <f t="shared" si="202"/>
        <v>0</v>
      </c>
      <c r="K203" s="154">
        <f t="shared" si="202"/>
        <v>0</v>
      </c>
      <c r="L203" s="171">
        <f t="shared" si="202"/>
        <v>0</v>
      </c>
      <c r="M203" s="167" t="s">
        <v>710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06" t="s">
        <v>854</v>
      </c>
      <c r="B204" s="154">
        <v>40.0</v>
      </c>
      <c r="C204" s="154">
        <v>3.3</v>
      </c>
      <c r="D204" s="154">
        <v>0.9</v>
      </c>
      <c r="E204" s="154">
        <v>4.8</v>
      </c>
      <c r="F204" s="171">
        <v>0.0</v>
      </c>
      <c r="G204" s="194"/>
      <c r="H204" s="154">
        <f t="shared" ref="H204:L204" si="203">$G204/100*B204</f>
        <v>0</v>
      </c>
      <c r="I204" s="154">
        <f t="shared" si="203"/>
        <v>0</v>
      </c>
      <c r="J204" s="154">
        <f t="shared" si="203"/>
        <v>0</v>
      </c>
      <c r="K204" s="154">
        <f t="shared" si="203"/>
        <v>0</v>
      </c>
      <c r="L204" s="171">
        <f t="shared" si="203"/>
        <v>0</v>
      </c>
      <c r="M204" s="167" t="s">
        <v>715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06" t="s">
        <v>855</v>
      </c>
      <c r="B205" s="154">
        <v>321.0</v>
      </c>
      <c r="C205" s="154">
        <v>7.9</v>
      </c>
      <c r="D205" s="154">
        <v>8.7</v>
      </c>
      <c r="E205" s="154">
        <v>54.4</v>
      </c>
      <c r="F205" s="171">
        <v>0.0</v>
      </c>
      <c r="G205" s="194"/>
      <c r="H205" s="154">
        <f t="shared" ref="H205:L205" si="204">$G205/100*B205</f>
        <v>0</v>
      </c>
      <c r="I205" s="154">
        <f t="shared" si="204"/>
        <v>0</v>
      </c>
      <c r="J205" s="154">
        <f t="shared" si="204"/>
        <v>0</v>
      </c>
      <c r="K205" s="154">
        <f t="shared" si="204"/>
        <v>0</v>
      </c>
      <c r="L205" s="171">
        <f t="shared" si="204"/>
        <v>0</v>
      </c>
      <c r="M205" s="167" t="s">
        <v>715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06" t="s">
        <v>856</v>
      </c>
      <c r="B206" s="154">
        <v>69.0</v>
      </c>
      <c r="C206" s="154">
        <v>3.6</v>
      </c>
      <c r="D206" s="154">
        <v>4.1</v>
      </c>
      <c r="E206" s="154">
        <v>4.5</v>
      </c>
      <c r="F206" s="171">
        <v>0.0</v>
      </c>
      <c r="G206" s="194"/>
      <c r="H206" s="154">
        <f t="shared" ref="H206:L206" si="205">$G206/100*B206</f>
        <v>0</v>
      </c>
      <c r="I206" s="154">
        <f t="shared" si="205"/>
        <v>0</v>
      </c>
      <c r="J206" s="154">
        <f t="shared" si="205"/>
        <v>0</v>
      </c>
      <c r="K206" s="154">
        <f t="shared" si="205"/>
        <v>0</v>
      </c>
      <c r="L206" s="171">
        <f t="shared" si="205"/>
        <v>0</v>
      </c>
      <c r="M206" s="167" t="s">
        <v>715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06" t="s">
        <v>857</v>
      </c>
      <c r="B207" s="154">
        <v>70.0</v>
      </c>
      <c r="C207" s="154">
        <v>1.0</v>
      </c>
      <c r="D207" s="154">
        <v>4.4</v>
      </c>
      <c r="E207" s="154">
        <v>6.9</v>
      </c>
      <c r="F207" s="171">
        <v>0.0</v>
      </c>
      <c r="G207" s="194"/>
      <c r="H207" s="154">
        <f t="shared" ref="H207:L207" si="206">$G207/100*B207</f>
        <v>0</v>
      </c>
      <c r="I207" s="154">
        <f t="shared" si="206"/>
        <v>0</v>
      </c>
      <c r="J207" s="154">
        <f t="shared" si="206"/>
        <v>0</v>
      </c>
      <c r="K207" s="154">
        <f t="shared" si="206"/>
        <v>0</v>
      </c>
      <c r="L207" s="171">
        <f t="shared" si="206"/>
        <v>0</v>
      </c>
      <c r="M207" s="167" t="s">
        <v>715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06" t="s">
        <v>858</v>
      </c>
      <c r="B208" s="154">
        <v>50.0</v>
      </c>
      <c r="C208" s="154">
        <v>3.3</v>
      </c>
      <c r="D208" s="154">
        <v>2.0</v>
      </c>
      <c r="E208" s="154">
        <v>4.8</v>
      </c>
      <c r="F208" s="171">
        <v>0.0</v>
      </c>
      <c r="G208" s="194"/>
      <c r="H208" s="154">
        <f t="shared" ref="H208:L208" si="207">$G208/100*B208</f>
        <v>0</v>
      </c>
      <c r="I208" s="154">
        <f t="shared" si="207"/>
        <v>0</v>
      </c>
      <c r="J208" s="154">
        <f t="shared" si="207"/>
        <v>0</v>
      </c>
      <c r="K208" s="154">
        <f t="shared" si="207"/>
        <v>0</v>
      </c>
      <c r="L208" s="171">
        <f t="shared" si="207"/>
        <v>0</v>
      </c>
      <c r="M208" s="167" t="s">
        <v>715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06" t="s">
        <v>859</v>
      </c>
      <c r="B209" s="154">
        <v>61.0</v>
      </c>
      <c r="C209" s="154">
        <v>3.2</v>
      </c>
      <c r="D209" s="154">
        <v>3.2</v>
      </c>
      <c r="E209" s="154">
        <v>4.8</v>
      </c>
      <c r="F209" s="171">
        <v>0.0</v>
      </c>
      <c r="G209" s="194"/>
      <c r="H209" s="154">
        <f t="shared" ref="H209:L209" si="208">$G209/100*B209</f>
        <v>0</v>
      </c>
      <c r="I209" s="154">
        <f t="shared" si="208"/>
        <v>0</v>
      </c>
      <c r="J209" s="154">
        <f t="shared" si="208"/>
        <v>0</v>
      </c>
      <c r="K209" s="154">
        <f t="shared" si="208"/>
        <v>0</v>
      </c>
      <c r="L209" s="171">
        <f t="shared" si="208"/>
        <v>0</v>
      </c>
      <c r="M209" s="167" t="s">
        <v>715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06" t="s">
        <v>859</v>
      </c>
      <c r="B210" s="154">
        <v>61.0</v>
      </c>
      <c r="C210" s="154">
        <v>3.2</v>
      </c>
      <c r="D210" s="154">
        <v>3.2</v>
      </c>
      <c r="E210" s="154">
        <v>4.8</v>
      </c>
      <c r="F210" s="171">
        <v>0.0</v>
      </c>
      <c r="G210" s="194"/>
      <c r="H210" s="154">
        <f t="shared" ref="H210:L210" si="209">$G210/100*B210</f>
        <v>0</v>
      </c>
      <c r="I210" s="154">
        <f t="shared" si="209"/>
        <v>0</v>
      </c>
      <c r="J210" s="154">
        <f t="shared" si="209"/>
        <v>0</v>
      </c>
      <c r="K210" s="154">
        <f t="shared" si="209"/>
        <v>0</v>
      </c>
      <c r="L210" s="171">
        <f t="shared" si="209"/>
        <v>0</v>
      </c>
      <c r="M210" s="167" t="s">
        <v>715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06" t="s">
        <v>859</v>
      </c>
      <c r="B211" s="154">
        <v>61.0</v>
      </c>
      <c r="C211" s="154">
        <v>3.2</v>
      </c>
      <c r="D211" s="154">
        <v>3.2</v>
      </c>
      <c r="E211" s="154">
        <v>4.8</v>
      </c>
      <c r="F211" s="171">
        <v>0.0</v>
      </c>
      <c r="G211" s="194"/>
      <c r="H211" s="154">
        <f t="shared" ref="H211:L211" si="210">$G211/100*B211</f>
        <v>0</v>
      </c>
      <c r="I211" s="154">
        <f t="shared" si="210"/>
        <v>0</v>
      </c>
      <c r="J211" s="154">
        <f t="shared" si="210"/>
        <v>0</v>
      </c>
      <c r="K211" s="154">
        <f t="shared" si="210"/>
        <v>0</v>
      </c>
      <c r="L211" s="171">
        <f t="shared" si="210"/>
        <v>0</v>
      </c>
      <c r="M211" s="167" t="s">
        <v>715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06" t="s">
        <v>860</v>
      </c>
      <c r="B212" s="154">
        <v>366.0</v>
      </c>
      <c r="C212" s="154">
        <v>10.6</v>
      </c>
      <c r="D212" s="154">
        <v>1.7</v>
      </c>
      <c r="E212" s="154">
        <v>72.1</v>
      </c>
      <c r="F212" s="171">
        <v>1.7</v>
      </c>
      <c r="G212" s="194"/>
      <c r="H212" s="154">
        <f t="shared" ref="H212:L212" si="211">$G212/100*B212</f>
        <v>0</v>
      </c>
      <c r="I212" s="154">
        <f t="shared" si="211"/>
        <v>0</v>
      </c>
      <c r="J212" s="154">
        <f t="shared" si="211"/>
        <v>0</v>
      </c>
      <c r="K212" s="154">
        <f t="shared" si="211"/>
        <v>0</v>
      </c>
      <c r="L212" s="171">
        <f t="shared" si="211"/>
        <v>0</v>
      </c>
      <c r="M212" s="167" t="s">
        <v>656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06" t="s">
        <v>861</v>
      </c>
      <c r="B213" s="154">
        <v>378.0</v>
      </c>
      <c r="C213" s="154">
        <v>11.0</v>
      </c>
      <c r="D213" s="154">
        <v>4.2</v>
      </c>
      <c r="E213" s="154">
        <v>72.9</v>
      </c>
      <c r="F213" s="171">
        <v>8.5</v>
      </c>
      <c r="G213" s="194"/>
      <c r="H213" s="154">
        <f t="shared" ref="H213:L213" si="212">$G213/100*B213</f>
        <v>0</v>
      </c>
      <c r="I213" s="154">
        <f t="shared" si="212"/>
        <v>0</v>
      </c>
      <c r="J213" s="154">
        <f t="shared" si="212"/>
        <v>0</v>
      </c>
      <c r="K213" s="154">
        <f t="shared" si="212"/>
        <v>0</v>
      </c>
      <c r="L213" s="171">
        <f t="shared" si="212"/>
        <v>0</v>
      </c>
      <c r="M213" s="167" t="s">
        <v>656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06" t="s">
        <v>862</v>
      </c>
      <c r="B214" s="154">
        <v>373.0</v>
      </c>
      <c r="C214" s="154">
        <v>10.8</v>
      </c>
      <c r="D214" s="154">
        <v>4.3</v>
      </c>
      <c r="E214" s="154">
        <v>73.1</v>
      </c>
      <c r="F214" s="171">
        <v>3.5</v>
      </c>
      <c r="G214" s="194"/>
      <c r="H214" s="154">
        <f t="shared" ref="H214:L214" si="213">$G214/100*B214</f>
        <v>0</v>
      </c>
      <c r="I214" s="154">
        <f t="shared" si="213"/>
        <v>0</v>
      </c>
      <c r="J214" s="154">
        <f t="shared" si="213"/>
        <v>0</v>
      </c>
      <c r="K214" s="154">
        <f t="shared" si="213"/>
        <v>0</v>
      </c>
      <c r="L214" s="171">
        <f t="shared" si="213"/>
        <v>0</v>
      </c>
      <c r="M214" s="167" t="s">
        <v>656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06" t="s">
        <v>863</v>
      </c>
      <c r="B215" s="154">
        <v>241.0</v>
      </c>
      <c r="C215" s="154">
        <v>0.3</v>
      </c>
      <c r="D215" s="154">
        <v>0.0</v>
      </c>
      <c r="E215" s="154">
        <v>43.2</v>
      </c>
      <c r="F215" s="171">
        <v>0.0</v>
      </c>
      <c r="G215" s="194"/>
      <c r="H215" s="154">
        <f t="shared" ref="H215:L215" si="214">$G215/100*B215</f>
        <v>0</v>
      </c>
      <c r="I215" s="154">
        <f t="shared" si="214"/>
        <v>0</v>
      </c>
      <c r="J215" s="154">
        <f t="shared" si="214"/>
        <v>0</v>
      </c>
      <c r="K215" s="154">
        <f t="shared" si="214"/>
        <v>0</v>
      </c>
      <c r="L215" s="171">
        <f t="shared" si="214"/>
        <v>0</v>
      </c>
      <c r="M215" s="167" t="s">
        <v>710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06" t="s">
        <v>864</v>
      </c>
      <c r="B216" s="154">
        <v>199.0</v>
      </c>
      <c r="C216" s="154">
        <v>11.7</v>
      </c>
      <c r="D216" s="154">
        <v>6.0</v>
      </c>
      <c r="E216" s="154">
        <v>26.5</v>
      </c>
      <c r="F216" s="171">
        <v>5.4</v>
      </c>
      <c r="G216" s="194"/>
      <c r="H216" s="154">
        <f t="shared" ref="H216:L216" si="215">$G216/100*B216</f>
        <v>0</v>
      </c>
      <c r="I216" s="154">
        <f t="shared" si="215"/>
        <v>0</v>
      </c>
      <c r="J216" s="154">
        <f t="shared" si="215"/>
        <v>0</v>
      </c>
      <c r="K216" s="154">
        <f t="shared" si="215"/>
        <v>0</v>
      </c>
      <c r="L216" s="171">
        <f t="shared" si="215"/>
        <v>0</v>
      </c>
      <c r="M216" s="167" t="s">
        <v>647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06" t="s">
        <v>865</v>
      </c>
      <c r="B217" s="154">
        <v>235.0</v>
      </c>
      <c r="C217" s="154">
        <v>4.2</v>
      </c>
      <c r="D217" s="154">
        <v>0.8</v>
      </c>
      <c r="E217" s="154">
        <v>50.3</v>
      </c>
      <c r="F217" s="171">
        <v>0.8</v>
      </c>
      <c r="G217" s="194"/>
      <c r="H217" s="154">
        <f t="shared" ref="H217:L217" si="216">$G217/100*B217</f>
        <v>0</v>
      </c>
      <c r="I217" s="154">
        <f t="shared" si="216"/>
        <v>0</v>
      </c>
      <c r="J217" s="154">
        <f t="shared" si="216"/>
        <v>0</v>
      </c>
      <c r="K217" s="154">
        <f t="shared" si="216"/>
        <v>0</v>
      </c>
      <c r="L217" s="171">
        <f t="shared" si="216"/>
        <v>0</v>
      </c>
      <c r="M217" s="167" t="s">
        <v>656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06" t="s">
        <v>866</v>
      </c>
      <c r="B218" s="154">
        <v>290.0</v>
      </c>
      <c r="C218" s="154">
        <v>0.0</v>
      </c>
      <c r="D218" s="154">
        <v>0.1</v>
      </c>
      <c r="E218" s="154">
        <v>74.7</v>
      </c>
      <c r="F218" s="171">
        <v>0.0</v>
      </c>
      <c r="G218" s="194"/>
      <c r="H218" s="154">
        <f t="shared" ref="H218:L218" si="217">$G218/100*B218</f>
        <v>0</v>
      </c>
      <c r="I218" s="154">
        <f t="shared" si="217"/>
        <v>0</v>
      </c>
      <c r="J218" s="154">
        <f t="shared" si="217"/>
        <v>0</v>
      </c>
      <c r="K218" s="154">
        <f t="shared" si="217"/>
        <v>0</v>
      </c>
      <c r="L218" s="171">
        <f t="shared" si="217"/>
        <v>0</v>
      </c>
      <c r="M218" s="167" t="s">
        <v>645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06" t="s">
        <v>867</v>
      </c>
      <c r="B219" s="154">
        <v>117.0</v>
      </c>
      <c r="C219" s="154">
        <v>19.4</v>
      </c>
      <c r="D219" s="154">
        <v>3.8</v>
      </c>
      <c r="E219" s="154">
        <v>0.0</v>
      </c>
      <c r="F219" s="171">
        <v>0.0</v>
      </c>
      <c r="G219" s="194"/>
      <c r="H219" s="154">
        <f t="shared" ref="H219:L219" si="218">$G219/100*B219</f>
        <v>0</v>
      </c>
      <c r="I219" s="154">
        <f t="shared" si="218"/>
        <v>0</v>
      </c>
      <c r="J219" s="154">
        <f t="shared" si="218"/>
        <v>0</v>
      </c>
      <c r="K219" s="154">
        <f t="shared" si="218"/>
        <v>0</v>
      </c>
      <c r="L219" s="171">
        <f t="shared" si="218"/>
        <v>0</v>
      </c>
      <c r="M219" s="167" t="s">
        <v>674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06" t="s">
        <v>868</v>
      </c>
      <c r="B220" s="154">
        <v>347.0</v>
      </c>
      <c r="C220" s="154">
        <v>23.9</v>
      </c>
      <c r="D220" s="154">
        <v>1.2</v>
      </c>
      <c r="E220" s="154">
        <v>62.6</v>
      </c>
      <c r="F220" s="171">
        <v>16.3</v>
      </c>
      <c r="G220" s="194"/>
      <c r="H220" s="154">
        <f t="shared" ref="H220:L220" si="219">$G220/100*B220</f>
        <v>0</v>
      </c>
      <c r="I220" s="154">
        <f t="shared" si="219"/>
        <v>0</v>
      </c>
      <c r="J220" s="154">
        <f t="shared" si="219"/>
        <v>0</v>
      </c>
      <c r="K220" s="154">
        <f t="shared" si="219"/>
        <v>0</v>
      </c>
      <c r="L220" s="171">
        <f t="shared" si="219"/>
        <v>0</v>
      </c>
      <c r="M220" s="167" t="s">
        <v>647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06" t="s">
        <v>869</v>
      </c>
      <c r="B221" s="154">
        <v>38.0</v>
      </c>
      <c r="C221" s="154">
        <v>1.5</v>
      </c>
      <c r="D221" s="154">
        <v>0.5</v>
      </c>
      <c r="E221" s="154">
        <v>6.9</v>
      </c>
      <c r="F221" s="171">
        <v>3.8</v>
      </c>
      <c r="G221" s="194"/>
      <c r="H221" s="154">
        <f t="shared" ref="H221:L221" si="220">$G221/100*B221</f>
        <v>0</v>
      </c>
      <c r="I221" s="154">
        <f t="shared" si="220"/>
        <v>0</v>
      </c>
      <c r="J221" s="154">
        <f t="shared" si="220"/>
        <v>0</v>
      </c>
      <c r="K221" s="154">
        <f t="shared" si="220"/>
        <v>0</v>
      </c>
      <c r="L221" s="171">
        <f t="shared" si="220"/>
        <v>0</v>
      </c>
      <c r="M221" s="167" t="s">
        <v>653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06" t="s">
        <v>870</v>
      </c>
      <c r="B222" s="154">
        <v>22.0</v>
      </c>
      <c r="C222" s="154">
        <v>2.5</v>
      </c>
      <c r="D222" s="154">
        <v>0.1</v>
      </c>
      <c r="E222" s="154">
        <v>4.3</v>
      </c>
      <c r="F222" s="171">
        <v>0.6</v>
      </c>
      <c r="G222" s="194"/>
      <c r="H222" s="154">
        <f t="shared" ref="H222:L222" si="221">$G222/100*B222</f>
        <v>0</v>
      </c>
      <c r="I222" s="154">
        <f t="shared" si="221"/>
        <v>0</v>
      </c>
      <c r="J222" s="154">
        <f t="shared" si="221"/>
        <v>0</v>
      </c>
      <c r="K222" s="154">
        <f t="shared" si="221"/>
        <v>0</v>
      </c>
      <c r="L222" s="171">
        <f t="shared" si="221"/>
        <v>0</v>
      </c>
      <c r="M222" s="167" t="s">
        <v>653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06" t="s">
        <v>871</v>
      </c>
      <c r="B223" s="154">
        <v>37.0</v>
      </c>
      <c r="C223" s="154">
        <v>2.7</v>
      </c>
      <c r="D223" s="154">
        <v>0.3</v>
      </c>
      <c r="E223" s="154">
        <v>7.8</v>
      </c>
      <c r="F223" s="171">
        <v>2.7</v>
      </c>
      <c r="G223" s="194"/>
      <c r="H223" s="154">
        <f t="shared" ref="H223:L223" si="222">$G223/100*B223</f>
        <v>0</v>
      </c>
      <c r="I223" s="154">
        <f t="shared" si="222"/>
        <v>0</v>
      </c>
      <c r="J223" s="154">
        <f t="shared" si="222"/>
        <v>0</v>
      </c>
      <c r="K223" s="154">
        <f t="shared" si="222"/>
        <v>0</v>
      </c>
      <c r="L223" s="171">
        <f t="shared" si="222"/>
        <v>0</v>
      </c>
      <c r="M223" s="167" t="s">
        <v>653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06" t="s">
        <v>872</v>
      </c>
      <c r="B224" s="154">
        <v>31.0</v>
      </c>
      <c r="C224" s="154">
        <v>1.9</v>
      </c>
      <c r="D224" s="154">
        <v>0.2</v>
      </c>
      <c r="E224" s="154">
        <v>7.0</v>
      </c>
      <c r="F224" s="171">
        <v>2.7</v>
      </c>
      <c r="G224" s="194"/>
      <c r="H224" s="154">
        <f t="shared" ref="H224:L224" si="223">$G224/100*B224</f>
        <v>0</v>
      </c>
      <c r="I224" s="154">
        <f t="shared" si="223"/>
        <v>0</v>
      </c>
      <c r="J224" s="154">
        <f t="shared" si="223"/>
        <v>0</v>
      </c>
      <c r="K224" s="154">
        <f t="shared" si="223"/>
        <v>0</v>
      </c>
      <c r="L224" s="171">
        <f t="shared" si="223"/>
        <v>0</v>
      </c>
      <c r="M224" s="167" t="s">
        <v>653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06" t="s">
        <v>873</v>
      </c>
      <c r="B225" s="154">
        <v>31.0</v>
      </c>
      <c r="C225" s="154">
        <v>3.1</v>
      </c>
      <c r="D225" s="154">
        <v>0.6</v>
      </c>
      <c r="E225" s="154">
        <v>5.1</v>
      </c>
      <c r="F225" s="171">
        <v>2.8</v>
      </c>
      <c r="G225" s="194"/>
      <c r="H225" s="154">
        <f t="shared" ref="H225:L225" si="224">$G225/100*B225</f>
        <v>0</v>
      </c>
      <c r="I225" s="154">
        <f t="shared" si="224"/>
        <v>0</v>
      </c>
      <c r="J225" s="154">
        <f t="shared" si="224"/>
        <v>0</v>
      </c>
      <c r="K225" s="154">
        <f t="shared" si="224"/>
        <v>0</v>
      </c>
      <c r="L225" s="171">
        <f t="shared" si="224"/>
        <v>0</v>
      </c>
      <c r="M225" s="167" t="s">
        <v>653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06" t="s">
        <v>874</v>
      </c>
      <c r="B226" s="154">
        <v>33.0</v>
      </c>
      <c r="C226" s="154">
        <v>3.3</v>
      </c>
      <c r="D226" s="154">
        <v>0.4</v>
      </c>
      <c r="E226" s="154">
        <v>6.1</v>
      </c>
      <c r="F226" s="171">
        <v>2.3</v>
      </c>
      <c r="G226" s="194"/>
      <c r="H226" s="154">
        <f t="shared" ref="H226:L226" si="225">$G226/100*B226</f>
        <v>0</v>
      </c>
      <c r="I226" s="154">
        <f t="shared" si="225"/>
        <v>0</v>
      </c>
      <c r="J226" s="154">
        <f t="shared" si="225"/>
        <v>0</v>
      </c>
      <c r="K226" s="154">
        <f t="shared" si="225"/>
        <v>0</v>
      </c>
      <c r="L226" s="171">
        <f t="shared" si="225"/>
        <v>0</v>
      </c>
      <c r="M226" s="167" t="s">
        <v>653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06" t="s">
        <v>875</v>
      </c>
      <c r="B227" s="154">
        <v>22.0</v>
      </c>
      <c r="C227" s="154">
        <v>2.1</v>
      </c>
      <c r="D227" s="154">
        <v>0.4</v>
      </c>
      <c r="E227" s="154">
        <v>3.9</v>
      </c>
      <c r="F227" s="171">
        <v>1.3</v>
      </c>
      <c r="G227" s="194"/>
      <c r="H227" s="154">
        <f t="shared" ref="H227:L227" si="226">$G227/100*B227</f>
        <v>0</v>
      </c>
      <c r="I227" s="154">
        <f t="shared" si="226"/>
        <v>0</v>
      </c>
      <c r="J227" s="154">
        <f t="shared" si="226"/>
        <v>0</v>
      </c>
      <c r="K227" s="154">
        <f t="shared" si="226"/>
        <v>0</v>
      </c>
      <c r="L227" s="171">
        <f t="shared" si="226"/>
        <v>0</v>
      </c>
      <c r="M227" s="167" t="s">
        <v>653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06" t="s">
        <v>876</v>
      </c>
      <c r="B228" s="154">
        <v>296.0</v>
      </c>
      <c r="C228" s="154">
        <v>9.6</v>
      </c>
      <c r="D228" s="154">
        <v>1.0</v>
      </c>
      <c r="E228" s="154">
        <v>75.4</v>
      </c>
      <c r="F228" s="171">
        <v>11.5</v>
      </c>
      <c r="G228" s="194"/>
      <c r="H228" s="154">
        <f t="shared" ref="H228:L228" si="227">$G228/100*B228</f>
        <v>0</v>
      </c>
      <c r="I228" s="154">
        <f t="shared" si="227"/>
        <v>0</v>
      </c>
      <c r="J228" s="154">
        <f t="shared" si="227"/>
        <v>0</v>
      </c>
      <c r="K228" s="154">
        <f t="shared" si="227"/>
        <v>0</v>
      </c>
      <c r="L228" s="171">
        <f t="shared" si="227"/>
        <v>0</v>
      </c>
      <c r="M228" s="167" t="s">
        <v>653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06" t="s">
        <v>877</v>
      </c>
      <c r="B229" s="154">
        <v>34.0</v>
      </c>
      <c r="C229" s="154">
        <v>2.2</v>
      </c>
      <c r="D229" s="154">
        <v>0.5</v>
      </c>
      <c r="E229" s="154">
        <v>68.0</v>
      </c>
      <c r="F229" s="171">
        <v>2.5</v>
      </c>
      <c r="G229" s="194"/>
      <c r="H229" s="154">
        <f t="shared" ref="H229:L229" si="228">$G229/100*B229</f>
        <v>0</v>
      </c>
      <c r="I229" s="154">
        <f t="shared" si="228"/>
        <v>0</v>
      </c>
      <c r="J229" s="154">
        <f t="shared" si="228"/>
        <v>0</v>
      </c>
      <c r="K229" s="154">
        <f t="shared" si="228"/>
        <v>0</v>
      </c>
      <c r="L229" s="171">
        <f t="shared" si="228"/>
        <v>0</v>
      </c>
      <c r="M229" s="167" t="s">
        <v>653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06" t="s">
        <v>878</v>
      </c>
      <c r="B230" s="154">
        <v>22.0</v>
      </c>
      <c r="C230" s="154">
        <v>3.1</v>
      </c>
      <c r="D230" s="154">
        <v>0.3</v>
      </c>
      <c r="E230" s="154">
        <v>3.3</v>
      </c>
      <c r="F230" s="171">
        <v>1.0</v>
      </c>
      <c r="G230" s="194"/>
      <c r="H230" s="154">
        <f t="shared" ref="H230:L230" si="229">$G230/100*B230</f>
        <v>0</v>
      </c>
      <c r="I230" s="154">
        <f t="shared" si="229"/>
        <v>0</v>
      </c>
      <c r="J230" s="154">
        <f t="shared" si="229"/>
        <v>0</v>
      </c>
      <c r="K230" s="154">
        <f t="shared" si="229"/>
        <v>0</v>
      </c>
      <c r="L230" s="171">
        <f t="shared" si="229"/>
        <v>0</v>
      </c>
      <c r="M230" s="167" t="s">
        <v>653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06" t="s">
        <v>879</v>
      </c>
      <c r="B231" s="154">
        <v>86.0</v>
      </c>
      <c r="C231" s="154">
        <v>11.9</v>
      </c>
      <c r="D231" s="154">
        <v>2.2</v>
      </c>
      <c r="E231" s="154">
        <v>3.7</v>
      </c>
      <c r="F231" s="171">
        <v>0.0</v>
      </c>
      <c r="G231" s="194"/>
      <c r="H231" s="154">
        <f t="shared" ref="H231:L231" si="230">$G231/100*B231</f>
        <v>0</v>
      </c>
      <c r="I231" s="154">
        <f t="shared" si="230"/>
        <v>0</v>
      </c>
      <c r="J231" s="154">
        <f t="shared" si="230"/>
        <v>0</v>
      </c>
      <c r="K231" s="154">
        <f t="shared" si="230"/>
        <v>0</v>
      </c>
      <c r="L231" s="171">
        <f t="shared" si="230"/>
        <v>0</v>
      </c>
      <c r="M231" s="167" t="s">
        <v>637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06" t="s">
        <v>880</v>
      </c>
      <c r="B232" s="154">
        <v>67.0</v>
      </c>
      <c r="C232" s="154">
        <v>4.4</v>
      </c>
      <c r="D232" s="154">
        <v>4.0</v>
      </c>
      <c r="E232" s="154">
        <v>3.6</v>
      </c>
      <c r="F232" s="171">
        <v>3.3</v>
      </c>
      <c r="G232" s="194"/>
      <c r="H232" s="154">
        <f t="shared" ref="H232:L232" si="231">$G232/100*B232</f>
        <v>0</v>
      </c>
      <c r="I232" s="154">
        <f t="shared" si="231"/>
        <v>0</v>
      </c>
      <c r="J232" s="154">
        <f t="shared" si="231"/>
        <v>0</v>
      </c>
      <c r="K232" s="154">
        <f t="shared" si="231"/>
        <v>0</v>
      </c>
      <c r="L232" s="171">
        <f t="shared" si="231"/>
        <v>0</v>
      </c>
      <c r="M232" s="167" t="s">
        <v>710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06" t="s">
        <v>881</v>
      </c>
      <c r="B233" s="154">
        <v>26.0</v>
      </c>
      <c r="C233" s="154">
        <v>2.7</v>
      </c>
      <c r="D233" s="154">
        <v>0.2</v>
      </c>
      <c r="E233" s="154">
        <v>4.9</v>
      </c>
      <c r="F233" s="171">
        <v>3.3</v>
      </c>
      <c r="G233" s="194"/>
      <c r="H233" s="154">
        <f t="shared" ref="H233:L233" si="232">$G233/100*B233</f>
        <v>0</v>
      </c>
      <c r="I233" s="154">
        <f t="shared" si="232"/>
        <v>0</v>
      </c>
      <c r="J233" s="154">
        <f t="shared" si="232"/>
        <v>0</v>
      </c>
      <c r="K233" s="154">
        <f t="shared" si="232"/>
        <v>0</v>
      </c>
      <c r="L233" s="171">
        <f t="shared" si="232"/>
        <v>0</v>
      </c>
      <c r="M233" s="167" t="s">
        <v>653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06" t="s">
        <v>882</v>
      </c>
      <c r="B234" s="154">
        <v>109.0</v>
      </c>
      <c r="C234" s="154">
        <v>20.6</v>
      </c>
      <c r="D234" s="154">
        <v>2.3</v>
      </c>
      <c r="E234" s="154">
        <v>0.0</v>
      </c>
      <c r="F234" s="171">
        <v>0.0</v>
      </c>
      <c r="G234" s="194"/>
      <c r="H234" s="154">
        <f t="shared" ref="H234:L234" si="233">$G234/100*B234</f>
        <v>0</v>
      </c>
      <c r="I234" s="154">
        <f t="shared" si="233"/>
        <v>0</v>
      </c>
      <c r="J234" s="154">
        <f t="shared" si="233"/>
        <v>0</v>
      </c>
      <c r="K234" s="154">
        <f t="shared" si="233"/>
        <v>0</v>
      </c>
      <c r="L234" s="171">
        <f t="shared" si="233"/>
        <v>0</v>
      </c>
      <c r="M234" s="167" t="s">
        <v>676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06" t="s">
        <v>883</v>
      </c>
      <c r="B235" s="154">
        <v>212.0</v>
      </c>
      <c r="C235" s="154">
        <v>17.7</v>
      </c>
      <c r="D235" s="154">
        <v>5.4</v>
      </c>
      <c r="E235" s="154">
        <v>14.4</v>
      </c>
      <c r="F235" s="171">
        <v>5.4</v>
      </c>
      <c r="G235" s="194"/>
      <c r="H235" s="154">
        <f t="shared" ref="H235:L235" si="234">$G235/100*B235</f>
        <v>0</v>
      </c>
      <c r="I235" s="154">
        <f t="shared" si="234"/>
        <v>0</v>
      </c>
      <c r="J235" s="154">
        <f t="shared" si="234"/>
        <v>0</v>
      </c>
      <c r="K235" s="154">
        <f t="shared" si="234"/>
        <v>0</v>
      </c>
      <c r="L235" s="171">
        <f t="shared" si="234"/>
        <v>0</v>
      </c>
      <c r="M235" s="167" t="s">
        <v>647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06" t="s">
        <v>884</v>
      </c>
      <c r="B236" s="154">
        <v>337.0</v>
      </c>
      <c r="C236" s="154">
        <v>22.3</v>
      </c>
      <c r="D236" s="154">
        <v>1.5</v>
      </c>
      <c r="E236" s="154">
        <v>60.8</v>
      </c>
      <c r="F236" s="171">
        <v>24.4</v>
      </c>
      <c r="G236" s="194"/>
      <c r="H236" s="154">
        <f t="shared" ref="H236:L236" si="235">$G236/100*B236</f>
        <v>0</v>
      </c>
      <c r="I236" s="154">
        <f t="shared" si="235"/>
        <v>0</v>
      </c>
      <c r="J236" s="154">
        <f t="shared" si="235"/>
        <v>0</v>
      </c>
      <c r="K236" s="154">
        <f t="shared" si="235"/>
        <v>0</v>
      </c>
      <c r="L236" s="171">
        <f t="shared" si="235"/>
        <v>0</v>
      </c>
      <c r="M236" s="167" t="s">
        <v>647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06" t="s">
        <v>885</v>
      </c>
      <c r="B237" s="154">
        <v>44.0</v>
      </c>
      <c r="C237" s="154">
        <v>1.1</v>
      </c>
      <c r="D237" s="154">
        <v>0.3</v>
      </c>
      <c r="E237" s="154">
        <v>10.6</v>
      </c>
      <c r="F237" s="171">
        <v>1.7</v>
      </c>
      <c r="G237" s="194"/>
      <c r="H237" s="154">
        <f t="shared" ref="H237:L237" si="236">$G237/100*B237</f>
        <v>0</v>
      </c>
      <c r="I237" s="154">
        <f t="shared" si="236"/>
        <v>0</v>
      </c>
      <c r="J237" s="154">
        <f t="shared" si="236"/>
        <v>0</v>
      </c>
      <c r="K237" s="154">
        <f t="shared" si="236"/>
        <v>0</v>
      </c>
      <c r="L237" s="171">
        <f t="shared" si="236"/>
        <v>0</v>
      </c>
      <c r="M237" s="167" t="s">
        <v>639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06" t="s">
        <v>886</v>
      </c>
      <c r="B238" s="154">
        <v>436.0</v>
      </c>
      <c r="C238" s="154">
        <v>10.5</v>
      </c>
      <c r="D238" s="154">
        <v>15.6</v>
      </c>
      <c r="E238" s="154">
        <v>63.4</v>
      </c>
      <c r="F238" s="171">
        <v>2.3</v>
      </c>
      <c r="G238" s="194"/>
      <c r="H238" s="154">
        <f t="shared" ref="H238:L238" si="237">$G238/100*B238</f>
        <v>0</v>
      </c>
      <c r="I238" s="154">
        <f t="shared" si="237"/>
        <v>0</v>
      </c>
      <c r="J238" s="154">
        <f t="shared" si="237"/>
        <v>0</v>
      </c>
      <c r="K238" s="154">
        <f t="shared" si="237"/>
        <v>0</v>
      </c>
      <c r="L238" s="171">
        <f t="shared" si="237"/>
        <v>0</v>
      </c>
      <c r="M238" s="167" t="s">
        <v>656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06" t="s">
        <v>887</v>
      </c>
      <c r="B239" s="154">
        <v>338.0</v>
      </c>
      <c r="C239" s="154">
        <v>14.4</v>
      </c>
      <c r="D239" s="154">
        <v>0.7</v>
      </c>
      <c r="E239" s="154">
        <v>74.6</v>
      </c>
      <c r="F239" s="171">
        <v>0.0</v>
      </c>
      <c r="G239" s="194"/>
      <c r="H239" s="154">
        <f t="shared" ref="H239:L239" si="238">$G239/100*B239</f>
        <v>0</v>
      </c>
      <c r="I239" s="154">
        <f t="shared" si="238"/>
        <v>0</v>
      </c>
      <c r="J239" s="154">
        <f t="shared" si="238"/>
        <v>0</v>
      </c>
      <c r="K239" s="154">
        <f t="shared" si="238"/>
        <v>0</v>
      </c>
      <c r="L239" s="171">
        <f t="shared" si="238"/>
        <v>0</v>
      </c>
      <c r="M239" s="167" t="s">
        <v>656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06" t="s">
        <v>888</v>
      </c>
      <c r="B240" s="154">
        <v>356.0</v>
      </c>
      <c r="C240" s="154">
        <v>11.4</v>
      </c>
      <c r="D240" s="154">
        <v>0.8</v>
      </c>
      <c r="E240" s="154">
        <v>74.1</v>
      </c>
      <c r="F240" s="171">
        <v>4.3</v>
      </c>
      <c r="G240" s="194"/>
      <c r="H240" s="154">
        <f t="shared" ref="H240:L240" si="239">$G240/100*B240</f>
        <v>0</v>
      </c>
      <c r="I240" s="154">
        <f t="shared" si="239"/>
        <v>0</v>
      </c>
      <c r="J240" s="154">
        <f t="shared" si="239"/>
        <v>0</v>
      </c>
      <c r="K240" s="154">
        <f t="shared" si="239"/>
        <v>0</v>
      </c>
      <c r="L240" s="171">
        <f t="shared" si="239"/>
        <v>0</v>
      </c>
      <c r="M240" s="167" t="s">
        <v>656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06" t="s">
        <v>889</v>
      </c>
      <c r="B241" s="154">
        <v>270.0</v>
      </c>
      <c r="C241" s="154">
        <v>6.1</v>
      </c>
      <c r="D241" s="154">
        <v>0.6</v>
      </c>
      <c r="E241" s="154">
        <v>56.8</v>
      </c>
      <c r="F241" s="171">
        <v>1.2</v>
      </c>
      <c r="G241" s="194"/>
      <c r="H241" s="154">
        <f t="shared" ref="H241:L241" si="240">$G241/100*B241</f>
        <v>0</v>
      </c>
      <c r="I241" s="154">
        <f t="shared" si="240"/>
        <v>0</v>
      </c>
      <c r="J241" s="154">
        <f t="shared" si="240"/>
        <v>0</v>
      </c>
      <c r="K241" s="154">
        <f t="shared" si="240"/>
        <v>0</v>
      </c>
      <c r="L241" s="171">
        <f t="shared" si="240"/>
        <v>0</v>
      </c>
      <c r="M241" s="167" t="s">
        <v>656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06" t="s">
        <v>890</v>
      </c>
      <c r="B242" s="154">
        <v>35.0</v>
      </c>
      <c r="C242" s="154">
        <v>5.8</v>
      </c>
      <c r="D242" s="154">
        <v>0.3</v>
      </c>
      <c r="E242" s="154">
        <v>5.1</v>
      </c>
      <c r="F242" s="171">
        <v>0.3</v>
      </c>
      <c r="G242" s="194"/>
      <c r="H242" s="154">
        <f t="shared" ref="H242:L242" si="241">$G242/100*B242</f>
        <v>0</v>
      </c>
      <c r="I242" s="154">
        <f t="shared" si="241"/>
        <v>0</v>
      </c>
      <c r="J242" s="154">
        <f t="shared" si="241"/>
        <v>0</v>
      </c>
      <c r="K242" s="154">
        <f t="shared" si="241"/>
        <v>0</v>
      </c>
      <c r="L242" s="171">
        <f t="shared" si="241"/>
        <v>0</v>
      </c>
      <c r="M242" s="167" t="s">
        <v>643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06" t="s">
        <v>891</v>
      </c>
      <c r="B243" s="154">
        <v>380.0</v>
      </c>
      <c r="C243" s="154">
        <v>13.7</v>
      </c>
      <c r="D243" s="154">
        <v>5.7</v>
      </c>
      <c r="E243" s="154">
        <v>69.1</v>
      </c>
      <c r="F243" s="171">
        <v>9.4</v>
      </c>
      <c r="G243" s="194"/>
      <c r="H243" s="154">
        <f t="shared" ref="H243:L243" si="242">$G243/100*B243</f>
        <v>0</v>
      </c>
      <c r="I243" s="154">
        <f t="shared" si="242"/>
        <v>0</v>
      </c>
      <c r="J243" s="154">
        <f t="shared" si="242"/>
        <v>0</v>
      </c>
      <c r="K243" s="154">
        <f t="shared" si="242"/>
        <v>0</v>
      </c>
      <c r="L243" s="171">
        <f t="shared" si="242"/>
        <v>0</v>
      </c>
      <c r="M243" s="167" t="s">
        <v>656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06" t="s">
        <v>892</v>
      </c>
      <c r="B244" s="154">
        <v>389.0</v>
      </c>
      <c r="C244" s="154">
        <v>16.9</v>
      </c>
      <c r="D244" s="154">
        <v>6.9</v>
      </c>
      <c r="E244" s="154">
        <v>66.3</v>
      </c>
      <c r="F244" s="171">
        <v>10.6</v>
      </c>
      <c r="G244" s="194"/>
      <c r="H244" s="154">
        <f t="shared" ref="H244:L244" si="243">$G244/100*B244</f>
        <v>0</v>
      </c>
      <c r="I244" s="154">
        <f t="shared" si="243"/>
        <v>0</v>
      </c>
      <c r="J244" s="154">
        <f t="shared" si="243"/>
        <v>0</v>
      </c>
      <c r="K244" s="154">
        <f t="shared" si="243"/>
        <v>0</v>
      </c>
      <c r="L244" s="171">
        <f t="shared" si="243"/>
        <v>0</v>
      </c>
      <c r="M244" s="167" t="s">
        <v>656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06" t="s">
        <v>893</v>
      </c>
      <c r="B245" s="154">
        <v>82.0</v>
      </c>
      <c r="C245" s="154">
        <v>14.9</v>
      </c>
      <c r="D245" s="154">
        <v>1.0</v>
      </c>
      <c r="E245" s="154">
        <v>1.6</v>
      </c>
      <c r="F245" s="171">
        <v>0.0</v>
      </c>
      <c r="G245" s="194"/>
      <c r="H245" s="154">
        <f t="shared" ref="H245:L245" si="244">$G245/100*B245</f>
        <v>0</v>
      </c>
      <c r="I245" s="154">
        <f t="shared" si="244"/>
        <v>0</v>
      </c>
      <c r="J245" s="154">
        <f t="shared" si="244"/>
        <v>0</v>
      </c>
      <c r="K245" s="154">
        <f t="shared" si="244"/>
        <v>0</v>
      </c>
      <c r="L245" s="171">
        <f t="shared" si="244"/>
        <v>0</v>
      </c>
      <c r="M245" s="167" t="s">
        <v>637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06" t="s">
        <v>894</v>
      </c>
      <c r="B246" s="154">
        <v>77.0</v>
      </c>
      <c r="C246" s="154">
        <v>3.2</v>
      </c>
      <c r="D246" s="154">
        <v>1.7</v>
      </c>
      <c r="E246" s="154">
        <v>12.5</v>
      </c>
      <c r="F246" s="171">
        <v>0.0</v>
      </c>
      <c r="G246" s="194"/>
      <c r="H246" s="154">
        <f t="shared" ref="H246:L246" si="245">$G246/100*B246</f>
        <v>0</v>
      </c>
      <c r="I246" s="154">
        <f t="shared" si="245"/>
        <v>0</v>
      </c>
      <c r="J246" s="154">
        <f t="shared" si="245"/>
        <v>0</v>
      </c>
      <c r="K246" s="154">
        <f t="shared" si="245"/>
        <v>0</v>
      </c>
      <c r="L246" s="171">
        <f t="shared" si="245"/>
        <v>0</v>
      </c>
      <c r="M246" s="167" t="s">
        <v>647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06" t="s">
        <v>895</v>
      </c>
      <c r="B247" s="154">
        <v>31.0</v>
      </c>
      <c r="C247" s="154">
        <v>2.0</v>
      </c>
      <c r="D247" s="154">
        <v>0.1</v>
      </c>
      <c r="E247" s="154">
        <v>7.0</v>
      </c>
      <c r="F247" s="171">
        <v>3.2</v>
      </c>
      <c r="G247" s="194"/>
      <c r="H247" s="154">
        <f t="shared" ref="H247:L247" si="246">$G247/100*B247</f>
        <v>0</v>
      </c>
      <c r="I247" s="154">
        <f t="shared" si="246"/>
        <v>0</v>
      </c>
      <c r="J247" s="154">
        <f t="shared" si="246"/>
        <v>0</v>
      </c>
      <c r="K247" s="154">
        <f t="shared" si="246"/>
        <v>0</v>
      </c>
      <c r="L247" s="171">
        <f t="shared" si="246"/>
        <v>0</v>
      </c>
      <c r="M247" s="167" t="s">
        <v>653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06" t="s">
        <v>896</v>
      </c>
      <c r="B248" s="154">
        <v>115.0</v>
      </c>
      <c r="C248" s="154">
        <v>0.8</v>
      </c>
      <c r="D248" s="154">
        <v>10.7</v>
      </c>
      <c r="E248" s="154">
        <v>6.3</v>
      </c>
      <c r="F248" s="171">
        <v>3.2</v>
      </c>
      <c r="G248" s="194"/>
      <c r="H248" s="154">
        <f t="shared" ref="H248:L248" si="247">$G248/100*B248</f>
        <v>0</v>
      </c>
      <c r="I248" s="154">
        <f t="shared" si="247"/>
        <v>0</v>
      </c>
      <c r="J248" s="154">
        <f t="shared" si="247"/>
        <v>0</v>
      </c>
      <c r="K248" s="154">
        <f t="shared" si="247"/>
        <v>0</v>
      </c>
      <c r="L248" s="171">
        <f t="shared" si="247"/>
        <v>0</v>
      </c>
      <c r="M248" s="167" t="s">
        <v>639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06" t="s">
        <v>897</v>
      </c>
      <c r="B249" s="154">
        <v>884.0</v>
      </c>
      <c r="C249" s="154">
        <v>0.0</v>
      </c>
      <c r="D249" s="154">
        <v>100.0</v>
      </c>
      <c r="E249" s="154">
        <v>0.0</v>
      </c>
      <c r="F249" s="171">
        <v>0.0</v>
      </c>
      <c r="G249" s="194"/>
      <c r="H249" s="154">
        <f t="shared" ref="H249:L249" si="248">$G249/100*B249</f>
        <v>0</v>
      </c>
      <c r="I249" s="154">
        <f t="shared" si="248"/>
        <v>0</v>
      </c>
      <c r="J249" s="154">
        <f t="shared" si="248"/>
        <v>0</v>
      </c>
      <c r="K249" s="154">
        <f t="shared" si="248"/>
        <v>0</v>
      </c>
      <c r="L249" s="171">
        <f t="shared" si="248"/>
        <v>0</v>
      </c>
      <c r="M249" s="167" t="s">
        <v>667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06" t="s">
        <v>898</v>
      </c>
      <c r="B250" s="154">
        <v>40.0</v>
      </c>
      <c r="C250" s="154">
        <v>1.1</v>
      </c>
      <c r="D250" s="154">
        <v>0.1</v>
      </c>
      <c r="E250" s="154">
        <v>9.3</v>
      </c>
      <c r="F250" s="171">
        <v>1.7</v>
      </c>
      <c r="G250" s="194"/>
      <c r="H250" s="154">
        <f t="shared" ref="H250:L250" si="249">$G250/100*B250</f>
        <v>0</v>
      </c>
      <c r="I250" s="154">
        <f t="shared" si="249"/>
        <v>0</v>
      </c>
      <c r="J250" s="154">
        <f t="shared" si="249"/>
        <v>0</v>
      </c>
      <c r="K250" s="154">
        <f t="shared" si="249"/>
        <v>0</v>
      </c>
      <c r="L250" s="171">
        <f t="shared" si="249"/>
        <v>0</v>
      </c>
      <c r="M250" s="167" t="s">
        <v>653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06" t="s">
        <v>899</v>
      </c>
      <c r="B251" s="154">
        <v>46.0</v>
      </c>
      <c r="C251" s="154">
        <v>0.7</v>
      </c>
      <c r="D251" s="154">
        <v>0.2</v>
      </c>
      <c r="E251" s="154">
        <v>11.5</v>
      </c>
      <c r="F251" s="171">
        <v>2.4</v>
      </c>
      <c r="G251" s="194"/>
      <c r="H251" s="154">
        <f t="shared" ref="H251:L251" si="250">$G251/100*B251</f>
        <v>0</v>
      </c>
      <c r="I251" s="154">
        <f t="shared" si="250"/>
        <v>0</v>
      </c>
      <c r="J251" s="154">
        <f t="shared" si="250"/>
        <v>0</v>
      </c>
      <c r="K251" s="154">
        <f t="shared" si="250"/>
        <v>0</v>
      </c>
      <c r="L251" s="171">
        <f t="shared" si="250"/>
        <v>0</v>
      </c>
      <c r="M251" s="167" t="s">
        <v>639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06" t="s">
        <v>900</v>
      </c>
      <c r="B252" s="154">
        <v>51.0</v>
      </c>
      <c r="C252" s="154">
        <v>5.7</v>
      </c>
      <c r="D252" s="154">
        <v>1.7</v>
      </c>
      <c r="E252" s="154">
        <v>2.7</v>
      </c>
      <c r="F252" s="171">
        <v>0.0</v>
      </c>
      <c r="G252" s="194"/>
      <c r="H252" s="154">
        <f t="shared" ref="H252:L252" si="251">$G252/100*B252</f>
        <v>0</v>
      </c>
      <c r="I252" s="154">
        <f t="shared" si="251"/>
        <v>0</v>
      </c>
      <c r="J252" s="154">
        <f t="shared" si="251"/>
        <v>0</v>
      </c>
      <c r="K252" s="154">
        <f t="shared" si="251"/>
        <v>0</v>
      </c>
      <c r="L252" s="171">
        <f t="shared" si="251"/>
        <v>0</v>
      </c>
      <c r="M252" s="167" t="s">
        <v>637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06" t="s">
        <v>901</v>
      </c>
      <c r="B253" s="154">
        <v>884.0</v>
      </c>
      <c r="C253" s="154">
        <v>0.0</v>
      </c>
      <c r="D253" s="154">
        <v>100.0</v>
      </c>
      <c r="E253" s="154">
        <v>0.0</v>
      </c>
      <c r="F253" s="171">
        <v>0.0</v>
      </c>
      <c r="G253" s="194"/>
      <c r="H253" s="154">
        <f t="shared" ref="H253:L253" si="252">$G253/100*B253</f>
        <v>0</v>
      </c>
      <c r="I253" s="154">
        <f t="shared" si="252"/>
        <v>0</v>
      </c>
      <c r="J253" s="154">
        <f t="shared" si="252"/>
        <v>0</v>
      </c>
      <c r="K253" s="154">
        <f t="shared" si="252"/>
        <v>0</v>
      </c>
      <c r="L253" s="171">
        <f t="shared" si="252"/>
        <v>0</v>
      </c>
      <c r="M253" s="167" t="s">
        <v>667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06" t="s">
        <v>902</v>
      </c>
      <c r="B254" s="154">
        <v>43.0</v>
      </c>
      <c r="C254" s="154">
        <v>0.5</v>
      </c>
      <c r="D254" s="154">
        <v>0.3</v>
      </c>
      <c r="E254" s="154">
        <v>10.8</v>
      </c>
      <c r="F254" s="171">
        <v>1.7</v>
      </c>
      <c r="G254" s="194"/>
      <c r="H254" s="154">
        <f t="shared" ref="H254:L254" si="253">$G254/100*B254</f>
        <v>0</v>
      </c>
      <c r="I254" s="154">
        <f t="shared" si="253"/>
        <v>0</v>
      </c>
      <c r="J254" s="154">
        <f t="shared" si="253"/>
        <v>0</v>
      </c>
      <c r="K254" s="154">
        <f t="shared" si="253"/>
        <v>0</v>
      </c>
      <c r="L254" s="171">
        <f t="shared" si="253"/>
        <v>0</v>
      </c>
      <c r="M254" s="167" t="s">
        <v>639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06" t="s">
        <v>903</v>
      </c>
      <c r="B255" s="154">
        <v>36.0</v>
      </c>
      <c r="C255" s="154">
        <v>3.0</v>
      </c>
      <c r="D255" s="154">
        <v>0.8</v>
      </c>
      <c r="E255" s="154">
        <v>6.3</v>
      </c>
      <c r="F255" s="171">
        <v>3.3</v>
      </c>
      <c r="G255" s="194"/>
      <c r="H255" s="154">
        <f t="shared" ref="H255:L255" si="254">$G255/100*B255</f>
        <v>0</v>
      </c>
      <c r="I255" s="154">
        <f t="shared" si="254"/>
        <v>0</v>
      </c>
      <c r="J255" s="154">
        <f t="shared" si="254"/>
        <v>0</v>
      </c>
      <c r="K255" s="154">
        <f t="shared" si="254"/>
        <v>0</v>
      </c>
      <c r="L255" s="171">
        <f t="shared" si="254"/>
        <v>0</v>
      </c>
      <c r="M255" s="167" t="s">
        <v>653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06" t="s">
        <v>904</v>
      </c>
      <c r="B256" s="154">
        <v>75.0</v>
      </c>
      <c r="C256" s="154">
        <v>1.2</v>
      </c>
      <c r="D256" s="154">
        <v>0.3</v>
      </c>
      <c r="E256" s="154">
        <v>18.0</v>
      </c>
      <c r="F256" s="171">
        <v>4.9</v>
      </c>
      <c r="G256" s="194"/>
      <c r="H256" s="154">
        <f t="shared" ref="H256:L256" si="255">$G256/100*B256</f>
        <v>0</v>
      </c>
      <c r="I256" s="154">
        <f t="shared" si="255"/>
        <v>0</v>
      </c>
      <c r="J256" s="154">
        <f t="shared" si="255"/>
        <v>0</v>
      </c>
      <c r="K256" s="154">
        <f t="shared" si="255"/>
        <v>0</v>
      </c>
      <c r="L256" s="171">
        <f t="shared" si="255"/>
        <v>0</v>
      </c>
      <c r="M256" s="167" t="s">
        <v>653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06" t="s">
        <v>905</v>
      </c>
      <c r="B257" s="154">
        <v>39.0</v>
      </c>
      <c r="C257" s="154">
        <v>0.9</v>
      </c>
      <c r="D257" s="154">
        <v>0.3</v>
      </c>
      <c r="E257" s="154">
        <v>9.5</v>
      </c>
      <c r="F257" s="171">
        <v>1.5</v>
      </c>
      <c r="G257" s="194"/>
      <c r="H257" s="154">
        <f t="shared" ref="H257:L257" si="256">$G257/100*B257</f>
        <v>0</v>
      </c>
      <c r="I257" s="154">
        <f t="shared" si="256"/>
        <v>0</v>
      </c>
      <c r="J257" s="154">
        <f t="shared" si="256"/>
        <v>0</v>
      </c>
      <c r="K257" s="154">
        <f t="shared" si="256"/>
        <v>0</v>
      </c>
      <c r="L257" s="171">
        <f t="shared" si="256"/>
        <v>0</v>
      </c>
      <c r="M257" s="167" t="s">
        <v>639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06" t="s">
        <v>906</v>
      </c>
      <c r="B258" s="154">
        <v>567.0</v>
      </c>
      <c r="C258" s="154">
        <v>25.8</v>
      </c>
      <c r="D258" s="154">
        <v>49.2</v>
      </c>
      <c r="E258" s="154">
        <v>16.1</v>
      </c>
      <c r="F258" s="171">
        <v>8.5</v>
      </c>
      <c r="G258" s="194"/>
      <c r="H258" s="154">
        <f t="shared" ref="H258:L258" si="257">$G258/100*B258</f>
        <v>0</v>
      </c>
      <c r="I258" s="154">
        <f t="shared" si="257"/>
        <v>0</v>
      </c>
      <c r="J258" s="154">
        <f t="shared" si="257"/>
        <v>0</v>
      </c>
      <c r="K258" s="154">
        <f t="shared" si="257"/>
        <v>0</v>
      </c>
      <c r="L258" s="171">
        <f t="shared" si="257"/>
        <v>0</v>
      </c>
      <c r="M258" s="167" t="s">
        <v>641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06" t="s">
        <v>907</v>
      </c>
      <c r="B259" s="154">
        <v>589.0</v>
      </c>
      <c r="C259" s="154">
        <v>24.1</v>
      </c>
      <c r="D259" s="154">
        <v>50.0</v>
      </c>
      <c r="E259" s="154">
        <v>21.6</v>
      </c>
      <c r="F259" s="171">
        <v>8.0</v>
      </c>
      <c r="G259" s="194"/>
      <c r="H259" s="154">
        <f t="shared" ref="H259:L259" si="258">$G259/100*B259</f>
        <v>0</v>
      </c>
      <c r="I259" s="154">
        <f t="shared" si="258"/>
        <v>0</v>
      </c>
      <c r="J259" s="154">
        <f t="shared" si="258"/>
        <v>0</v>
      </c>
      <c r="K259" s="154">
        <f t="shared" si="258"/>
        <v>0</v>
      </c>
      <c r="L259" s="171">
        <f t="shared" si="258"/>
        <v>0</v>
      </c>
      <c r="M259" s="167" t="s">
        <v>641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06" t="s">
        <v>908</v>
      </c>
      <c r="B260" s="154">
        <v>58.0</v>
      </c>
      <c r="C260" s="154">
        <v>0.4</v>
      </c>
      <c r="D260" s="154">
        <v>0.1</v>
      </c>
      <c r="E260" s="154">
        <v>15.5</v>
      </c>
      <c r="F260" s="171">
        <v>3.1</v>
      </c>
      <c r="G260" s="194"/>
      <c r="H260" s="154">
        <f t="shared" ref="H260:L260" si="259">$G260/100*B260</f>
        <v>0</v>
      </c>
      <c r="I260" s="154">
        <f t="shared" si="259"/>
        <v>0</v>
      </c>
      <c r="J260" s="154">
        <f t="shared" si="259"/>
        <v>0</v>
      </c>
      <c r="K260" s="154">
        <f t="shared" si="259"/>
        <v>0</v>
      </c>
      <c r="L260" s="171">
        <f t="shared" si="259"/>
        <v>0</v>
      </c>
      <c r="M260" s="167" t="s">
        <v>639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06" t="s">
        <v>909</v>
      </c>
      <c r="B261" s="154">
        <v>336.0</v>
      </c>
      <c r="C261" s="154">
        <v>23.5</v>
      </c>
      <c r="D261" s="154">
        <v>1.3</v>
      </c>
      <c r="E261" s="154">
        <v>60.0</v>
      </c>
      <c r="F261" s="171">
        <v>10.6</v>
      </c>
      <c r="G261" s="194"/>
      <c r="H261" s="154">
        <f t="shared" ref="H261:L261" si="260">$G261/100*B261</f>
        <v>0</v>
      </c>
      <c r="I261" s="154">
        <f t="shared" si="260"/>
        <v>0</v>
      </c>
      <c r="J261" s="154">
        <f t="shared" si="260"/>
        <v>0</v>
      </c>
      <c r="K261" s="154">
        <f t="shared" si="260"/>
        <v>0</v>
      </c>
      <c r="L261" s="171">
        <f t="shared" si="260"/>
        <v>0</v>
      </c>
      <c r="M261" s="167" t="s">
        <v>647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06" t="s">
        <v>910</v>
      </c>
      <c r="B262" s="154">
        <v>42.0</v>
      </c>
      <c r="C262" s="154">
        <v>2.8</v>
      </c>
      <c r="D262" s="154">
        <v>0.2</v>
      </c>
      <c r="E262" s="154">
        <v>7.6</v>
      </c>
      <c r="F262" s="171">
        <v>2.6</v>
      </c>
      <c r="G262" s="194"/>
      <c r="H262" s="154">
        <f t="shared" ref="H262:L262" si="261">$G262/100*B262</f>
        <v>0</v>
      </c>
      <c r="I262" s="154">
        <f t="shared" si="261"/>
        <v>0</v>
      </c>
      <c r="J262" s="154">
        <f t="shared" si="261"/>
        <v>0</v>
      </c>
      <c r="K262" s="154">
        <f t="shared" si="261"/>
        <v>0</v>
      </c>
      <c r="L262" s="171">
        <f t="shared" si="261"/>
        <v>0</v>
      </c>
      <c r="M262" s="167" t="s">
        <v>653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06" t="s">
        <v>911</v>
      </c>
      <c r="B263" s="154">
        <v>81.0</v>
      </c>
      <c r="C263" s="154">
        <v>5.4</v>
      </c>
      <c r="D263" s="154">
        <v>0.4</v>
      </c>
      <c r="E263" s="154">
        <v>14.5</v>
      </c>
      <c r="F263" s="171">
        <v>5.1</v>
      </c>
      <c r="G263" s="194"/>
      <c r="H263" s="154">
        <f t="shared" ref="H263:L263" si="262">$G263/100*B263</f>
        <v>0</v>
      </c>
      <c r="I263" s="154">
        <f t="shared" si="262"/>
        <v>0</v>
      </c>
      <c r="J263" s="154">
        <f t="shared" si="262"/>
        <v>0</v>
      </c>
      <c r="K263" s="154">
        <f t="shared" si="262"/>
        <v>0</v>
      </c>
      <c r="L263" s="171">
        <f t="shared" si="262"/>
        <v>0</v>
      </c>
      <c r="M263" s="167" t="s">
        <v>653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06" t="s">
        <v>912</v>
      </c>
      <c r="B264" s="154">
        <v>341.0</v>
      </c>
      <c r="C264" s="154">
        <v>24.6</v>
      </c>
      <c r="D264" s="154">
        <v>1.2</v>
      </c>
      <c r="E264" s="154">
        <v>60.4</v>
      </c>
      <c r="F264" s="171">
        <v>25.5</v>
      </c>
      <c r="G264" s="194"/>
      <c r="H264" s="154">
        <f t="shared" ref="H264:L264" si="263">$G264/100*B264</f>
        <v>0</v>
      </c>
      <c r="I264" s="154">
        <f t="shared" si="263"/>
        <v>0</v>
      </c>
      <c r="J264" s="154">
        <f t="shared" si="263"/>
        <v>0</v>
      </c>
      <c r="K264" s="154">
        <f t="shared" si="263"/>
        <v>0</v>
      </c>
      <c r="L264" s="171">
        <f t="shared" si="263"/>
        <v>0</v>
      </c>
      <c r="M264" s="167" t="s">
        <v>647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06" t="s">
        <v>913</v>
      </c>
      <c r="B265" s="154">
        <v>691.0</v>
      </c>
      <c r="C265" s="154">
        <v>9.1</v>
      </c>
      <c r="D265" s="154">
        <v>71.8</v>
      </c>
      <c r="E265" s="154">
        <v>13.9</v>
      </c>
      <c r="F265" s="171">
        <v>9.6</v>
      </c>
      <c r="G265" s="194"/>
      <c r="H265" s="154">
        <f t="shared" ref="H265:L265" si="264">$G265/100*B265</f>
        <v>0</v>
      </c>
      <c r="I265" s="154">
        <f t="shared" si="264"/>
        <v>0</v>
      </c>
      <c r="J265" s="154">
        <f t="shared" si="264"/>
        <v>0</v>
      </c>
      <c r="K265" s="154">
        <f t="shared" si="264"/>
        <v>0</v>
      </c>
      <c r="L265" s="171">
        <f t="shared" si="264"/>
        <v>0</v>
      </c>
      <c r="M265" s="167" t="s">
        <v>641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06" t="s">
        <v>914</v>
      </c>
      <c r="B266" s="154">
        <v>251.0</v>
      </c>
      <c r="C266" s="154">
        <v>10.4</v>
      </c>
      <c r="D266" s="154">
        <v>3.3</v>
      </c>
      <c r="E266" s="154">
        <v>64.0</v>
      </c>
      <c r="F266" s="171">
        <v>25.3</v>
      </c>
      <c r="G266" s="194"/>
      <c r="H266" s="154">
        <f t="shared" ref="H266:L266" si="265">$G266/100*B266</f>
        <v>0</v>
      </c>
      <c r="I266" s="154">
        <f t="shared" si="265"/>
        <v>0</v>
      </c>
      <c r="J266" s="154">
        <f t="shared" si="265"/>
        <v>0</v>
      </c>
      <c r="K266" s="154">
        <f t="shared" si="265"/>
        <v>0</v>
      </c>
      <c r="L266" s="171">
        <f t="shared" si="265"/>
        <v>0</v>
      </c>
      <c r="M266" s="167" t="s">
        <v>710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06" t="s">
        <v>915</v>
      </c>
      <c r="B267" s="154">
        <v>318.0</v>
      </c>
      <c r="C267" s="154">
        <v>12.0</v>
      </c>
      <c r="D267" s="154">
        <v>17.3</v>
      </c>
      <c r="E267" s="154">
        <v>56.6</v>
      </c>
      <c r="F267" s="171">
        <v>27.2</v>
      </c>
      <c r="G267" s="194"/>
      <c r="H267" s="154">
        <f t="shared" ref="H267:L267" si="266">$G267/100*B267</f>
        <v>0</v>
      </c>
      <c r="I267" s="154">
        <f t="shared" si="266"/>
        <v>0</v>
      </c>
      <c r="J267" s="154">
        <f t="shared" si="266"/>
        <v>0</v>
      </c>
      <c r="K267" s="154">
        <f t="shared" si="266"/>
        <v>0</v>
      </c>
      <c r="L267" s="171">
        <f t="shared" si="266"/>
        <v>0</v>
      </c>
      <c r="M267" s="167" t="s">
        <v>710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06" t="s">
        <v>916</v>
      </c>
      <c r="B268" s="154">
        <v>296.0</v>
      </c>
      <c r="C268" s="154">
        <v>10.4</v>
      </c>
      <c r="D268" s="154">
        <v>2.1</v>
      </c>
      <c r="E268" s="154">
        <v>68.6</v>
      </c>
      <c r="F268" s="171">
        <v>26.2</v>
      </c>
      <c r="G268" s="194"/>
      <c r="H268" s="154">
        <f t="shared" ref="H268:L268" si="267">$G268/100*B268</f>
        <v>0</v>
      </c>
      <c r="I268" s="154">
        <f t="shared" si="267"/>
        <v>0</v>
      </c>
      <c r="J268" s="154">
        <f t="shared" si="267"/>
        <v>0</v>
      </c>
      <c r="K268" s="154">
        <f t="shared" si="267"/>
        <v>0</v>
      </c>
      <c r="L268" s="171">
        <f t="shared" si="267"/>
        <v>0</v>
      </c>
      <c r="M268" s="167" t="s">
        <v>710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06" t="s">
        <v>917</v>
      </c>
      <c r="B269" s="154">
        <v>20.0</v>
      </c>
      <c r="C269" s="154">
        <v>0.9</v>
      </c>
      <c r="D269" s="154">
        <v>0.2</v>
      </c>
      <c r="E269" s="154">
        <v>4.6</v>
      </c>
      <c r="F269" s="171">
        <v>1.7</v>
      </c>
      <c r="G269" s="194"/>
      <c r="H269" s="154">
        <f t="shared" ref="H269:L269" si="268">$G269/100*B269</f>
        <v>0</v>
      </c>
      <c r="I269" s="154">
        <f t="shared" si="268"/>
        <v>0</v>
      </c>
      <c r="J269" s="154">
        <f t="shared" si="268"/>
        <v>0</v>
      </c>
      <c r="K269" s="154">
        <f t="shared" si="268"/>
        <v>0</v>
      </c>
      <c r="L269" s="171">
        <f t="shared" si="268"/>
        <v>0</v>
      </c>
      <c r="M269" s="167" t="s">
        <v>653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06" t="s">
        <v>918</v>
      </c>
      <c r="B270" s="154">
        <v>40.0</v>
      </c>
      <c r="C270" s="154">
        <v>1.9</v>
      </c>
      <c r="D270" s="154">
        <v>0.4</v>
      </c>
      <c r="E270" s="154">
        <v>8.8</v>
      </c>
      <c r="F270" s="171">
        <v>1.5</v>
      </c>
      <c r="G270" s="194"/>
      <c r="H270" s="154">
        <f t="shared" ref="H270:L270" si="269">$G270/100*B270</f>
        <v>0</v>
      </c>
      <c r="I270" s="154">
        <f t="shared" si="269"/>
        <v>0</v>
      </c>
      <c r="J270" s="154">
        <f t="shared" si="269"/>
        <v>0</v>
      </c>
      <c r="K270" s="154">
        <f t="shared" si="269"/>
        <v>0</v>
      </c>
      <c r="L270" s="171">
        <f t="shared" si="269"/>
        <v>0</v>
      </c>
      <c r="M270" s="167" t="s">
        <v>653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06" t="s">
        <v>919</v>
      </c>
      <c r="B271" s="154">
        <v>29.0</v>
      </c>
      <c r="C271" s="154">
        <v>0.9</v>
      </c>
      <c r="D271" s="154">
        <v>0.4</v>
      </c>
      <c r="E271" s="154">
        <v>6.5</v>
      </c>
      <c r="F271" s="171">
        <v>2.8</v>
      </c>
      <c r="G271" s="194"/>
      <c r="H271" s="154">
        <f t="shared" ref="H271:L271" si="270">$G271/100*B271</f>
        <v>0</v>
      </c>
      <c r="I271" s="154">
        <f t="shared" si="270"/>
        <v>0</v>
      </c>
      <c r="J271" s="154">
        <f t="shared" si="270"/>
        <v>0</v>
      </c>
      <c r="K271" s="154">
        <f t="shared" si="270"/>
        <v>0</v>
      </c>
      <c r="L271" s="171">
        <f t="shared" si="270"/>
        <v>0</v>
      </c>
      <c r="M271" s="167" t="s">
        <v>653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06" t="s">
        <v>920</v>
      </c>
      <c r="B272" s="154">
        <v>31.0</v>
      </c>
      <c r="C272" s="154">
        <v>1.0</v>
      </c>
      <c r="D272" s="154">
        <v>0.3</v>
      </c>
      <c r="E272" s="154">
        <v>6.0</v>
      </c>
      <c r="F272" s="171">
        <v>2.1</v>
      </c>
      <c r="G272" s="194"/>
      <c r="H272" s="154">
        <f t="shared" ref="H272:L272" si="271">$G272/100*B272</f>
        <v>0</v>
      </c>
      <c r="I272" s="154">
        <f t="shared" si="271"/>
        <v>0</v>
      </c>
      <c r="J272" s="154">
        <f t="shared" si="271"/>
        <v>0</v>
      </c>
      <c r="K272" s="154">
        <f t="shared" si="271"/>
        <v>0</v>
      </c>
      <c r="L272" s="171">
        <f t="shared" si="271"/>
        <v>0</v>
      </c>
      <c r="M272" s="167" t="s">
        <v>653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06" t="s">
        <v>921</v>
      </c>
      <c r="B273" s="154">
        <v>91.0</v>
      </c>
      <c r="C273" s="154">
        <v>19.4</v>
      </c>
      <c r="D273" s="154">
        <v>0.0</v>
      </c>
      <c r="E273" s="154">
        <v>0.0</v>
      </c>
      <c r="F273" s="171">
        <v>0.0</v>
      </c>
      <c r="G273" s="194"/>
      <c r="H273" s="154">
        <f t="shared" ref="H273:L273" si="272">$G273/100*B273</f>
        <v>0</v>
      </c>
      <c r="I273" s="154">
        <f t="shared" si="272"/>
        <v>0</v>
      </c>
      <c r="J273" s="154">
        <f t="shared" si="272"/>
        <v>0</v>
      </c>
      <c r="K273" s="154">
        <f t="shared" si="272"/>
        <v>0</v>
      </c>
      <c r="L273" s="171">
        <f t="shared" si="272"/>
        <v>0</v>
      </c>
      <c r="M273" s="167" t="s">
        <v>674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06" t="s">
        <v>922</v>
      </c>
      <c r="B274" s="154">
        <v>127.0</v>
      </c>
      <c r="C274" s="154">
        <v>0.8</v>
      </c>
      <c r="D274" s="154">
        <v>0.4</v>
      </c>
      <c r="E274" s="154">
        <v>33.5</v>
      </c>
      <c r="F274" s="171">
        <v>0.0</v>
      </c>
      <c r="G274" s="194"/>
      <c r="H274" s="154">
        <f t="shared" ref="H274:L274" si="273">$G274/100*B274</f>
        <v>0</v>
      </c>
      <c r="I274" s="154">
        <f t="shared" si="273"/>
        <v>0</v>
      </c>
      <c r="J274" s="154">
        <f t="shared" si="273"/>
        <v>0</v>
      </c>
      <c r="K274" s="154">
        <f t="shared" si="273"/>
        <v>0</v>
      </c>
      <c r="L274" s="171">
        <f t="shared" si="273"/>
        <v>0</v>
      </c>
      <c r="M274" s="167" t="s">
        <v>639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06" t="s">
        <v>923</v>
      </c>
      <c r="B275" s="154">
        <v>458.0</v>
      </c>
      <c r="C275" s="154">
        <v>11.6</v>
      </c>
      <c r="D275" s="154">
        <v>45.0</v>
      </c>
      <c r="E275" s="154">
        <v>0.7</v>
      </c>
      <c r="F275" s="171">
        <v>0.0</v>
      </c>
      <c r="G275" s="194"/>
      <c r="H275" s="154">
        <f t="shared" ref="H275:L275" si="274">$G275/100*B275</f>
        <v>0</v>
      </c>
      <c r="I275" s="154">
        <f t="shared" si="274"/>
        <v>0</v>
      </c>
      <c r="J275" s="154">
        <f t="shared" si="274"/>
        <v>0</v>
      </c>
      <c r="K275" s="154">
        <f t="shared" si="274"/>
        <v>0</v>
      </c>
      <c r="L275" s="171">
        <f t="shared" si="274"/>
        <v>0</v>
      </c>
      <c r="M275" s="167" t="s">
        <v>676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06" t="s">
        <v>924</v>
      </c>
      <c r="B276" s="154">
        <v>245.0</v>
      </c>
      <c r="C276" s="154">
        <v>17.4</v>
      </c>
      <c r="D276" s="154">
        <v>18.9</v>
      </c>
      <c r="E276" s="154">
        <v>0.0</v>
      </c>
      <c r="F276" s="171">
        <v>0.0</v>
      </c>
      <c r="G276" s="194"/>
      <c r="H276" s="154">
        <f t="shared" ref="H276:L276" si="275">$G276/100*B276</f>
        <v>0</v>
      </c>
      <c r="I276" s="154">
        <f t="shared" si="275"/>
        <v>0</v>
      </c>
      <c r="J276" s="154">
        <f t="shared" si="275"/>
        <v>0</v>
      </c>
      <c r="K276" s="154">
        <f t="shared" si="275"/>
        <v>0</v>
      </c>
      <c r="L276" s="171">
        <f t="shared" si="275"/>
        <v>0</v>
      </c>
      <c r="M276" s="167" t="s">
        <v>676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06" t="s">
        <v>925</v>
      </c>
      <c r="B277" s="154">
        <v>304.0</v>
      </c>
      <c r="C277" s="154">
        <v>15.1</v>
      </c>
      <c r="D277" s="154">
        <v>26.5</v>
      </c>
      <c r="E277" s="154">
        <v>0.0</v>
      </c>
      <c r="F277" s="171">
        <v>0.0</v>
      </c>
      <c r="G277" s="194"/>
      <c r="H277" s="154">
        <f t="shared" ref="H277:L277" si="276">$G277/100*B277</f>
        <v>0</v>
      </c>
      <c r="I277" s="154">
        <f t="shared" si="276"/>
        <v>0</v>
      </c>
      <c r="J277" s="154">
        <f t="shared" si="276"/>
        <v>0</v>
      </c>
      <c r="K277" s="154">
        <f t="shared" si="276"/>
        <v>0</v>
      </c>
      <c r="L277" s="171">
        <f t="shared" si="276"/>
        <v>0</v>
      </c>
      <c r="M277" s="167" t="s">
        <v>676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06" t="s">
        <v>926</v>
      </c>
      <c r="B278" s="154">
        <v>458.0</v>
      </c>
      <c r="C278" s="154">
        <v>11.6</v>
      </c>
      <c r="D278" s="154">
        <v>45.0</v>
      </c>
      <c r="E278" s="154">
        <v>0.0</v>
      </c>
      <c r="F278" s="171">
        <v>0.0</v>
      </c>
      <c r="G278" s="194"/>
      <c r="H278" s="154">
        <f t="shared" ref="H278:L278" si="277">$G278/100*B278</f>
        <v>0</v>
      </c>
      <c r="I278" s="154">
        <f t="shared" si="277"/>
        <v>0</v>
      </c>
      <c r="J278" s="154">
        <f t="shared" si="277"/>
        <v>0</v>
      </c>
      <c r="K278" s="154">
        <f t="shared" si="277"/>
        <v>0</v>
      </c>
      <c r="L278" s="171">
        <f t="shared" si="277"/>
        <v>0</v>
      </c>
      <c r="M278" s="167" t="s">
        <v>676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06" t="s">
        <v>927</v>
      </c>
      <c r="B279" s="154">
        <v>673.0</v>
      </c>
      <c r="C279" s="154">
        <v>13.7</v>
      </c>
      <c r="D279" s="154">
        <v>68.4</v>
      </c>
      <c r="E279" s="154">
        <v>13.1</v>
      </c>
      <c r="F279" s="171">
        <v>3.7</v>
      </c>
      <c r="G279" s="194"/>
      <c r="H279" s="154">
        <f t="shared" ref="H279:L279" si="278">$G279/100*B279</f>
        <v>0</v>
      </c>
      <c r="I279" s="154">
        <f t="shared" si="278"/>
        <v>0</v>
      </c>
      <c r="J279" s="154">
        <f t="shared" si="278"/>
        <v>0</v>
      </c>
      <c r="K279" s="154">
        <f t="shared" si="278"/>
        <v>0</v>
      </c>
      <c r="L279" s="171">
        <f t="shared" si="278"/>
        <v>0</v>
      </c>
      <c r="M279" s="167" t="s">
        <v>641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06" t="s">
        <v>928</v>
      </c>
      <c r="B280" s="154">
        <v>50.0</v>
      </c>
      <c r="C280" s="154">
        <v>0.5</v>
      </c>
      <c r="D280" s="154">
        <v>0.4</v>
      </c>
      <c r="E280" s="154">
        <v>11.6</v>
      </c>
      <c r="F280" s="171">
        <v>1.4</v>
      </c>
      <c r="G280" s="194"/>
      <c r="H280" s="154">
        <f t="shared" ref="H280:L280" si="279">$G280/100*B280</f>
        <v>0</v>
      </c>
      <c r="I280" s="154">
        <f t="shared" si="279"/>
        <v>0</v>
      </c>
      <c r="J280" s="154">
        <f t="shared" si="279"/>
        <v>0</v>
      </c>
      <c r="K280" s="154">
        <f t="shared" si="279"/>
        <v>0</v>
      </c>
      <c r="L280" s="171">
        <f t="shared" si="279"/>
        <v>0</v>
      </c>
      <c r="M280" s="167" t="s">
        <v>639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06" t="s">
        <v>929</v>
      </c>
      <c r="B281" s="154">
        <v>347.0</v>
      </c>
      <c r="C281" s="154">
        <v>21.4</v>
      </c>
      <c r="D281" s="154">
        <v>1.2</v>
      </c>
      <c r="E281" s="154">
        <v>62.6</v>
      </c>
      <c r="F281" s="171">
        <v>15.5</v>
      </c>
      <c r="G281" s="194"/>
      <c r="H281" s="154">
        <f t="shared" ref="H281:L281" si="280">$G281/100*B281</f>
        <v>0</v>
      </c>
      <c r="I281" s="154">
        <f t="shared" si="280"/>
        <v>0</v>
      </c>
      <c r="J281" s="154">
        <f t="shared" si="280"/>
        <v>0</v>
      </c>
      <c r="K281" s="154">
        <f t="shared" si="280"/>
        <v>0</v>
      </c>
      <c r="L281" s="171">
        <f t="shared" si="280"/>
        <v>0</v>
      </c>
      <c r="M281" s="167" t="s">
        <v>647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06" t="s">
        <v>930</v>
      </c>
      <c r="B282" s="154">
        <v>562.0</v>
      </c>
      <c r="C282" s="154">
        <v>20.3</v>
      </c>
      <c r="D282" s="154">
        <v>45.4</v>
      </c>
      <c r="E282" s="154">
        <v>27.5</v>
      </c>
      <c r="F282" s="171">
        <v>10.3</v>
      </c>
      <c r="G282" s="194"/>
      <c r="H282" s="154">
        <f t="shared" ref="H282:L282" si="281">$G282/100*B282</f>
        <v>0</v>
      </c>
      <c r="I282" s="154">
        <f t="shared" si="281"/>
        <v>0</v>
      </c>
      <c r="J282" s="154">
        <f t="shared" si="281"/>
        <v>0</v>
      </c>
      <c r="K282" s="154">
        <f t="shared" si="281"/>
        <v>0</v>
      </c>
      <c r="L282" s="171">
        <f t="shared" si="281"/>
        <v>0</v>
      </c>
      <c r="M282" s="167" t="s">
        <v>641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06" t="s">
        <v>931</v>
      </c>
      <c r="B283" s="154">
        <v>46.0</v>
      </c>
      <c r="C283" s="154">
        <v>0.7</v>
      </c>
      <c r="D283" s="154">
        <v>0.3</v>
      </c>
      <c r="E283" s="154">
        <v>11.4</v>
      </c>
      <c r="F283" s="171">
        <v>1.4</v>
      </c>
      <c r="G283" s="194"/>
      <c r="H283" s="154">
        <f t="shared" ref="H283:L283" si="282">$G283/100*B283</f>
        <v>0</v>
      </c>
      <c r="I283" s="154">
        <f t="shared" si="282"/>
        <v>0</v>
      </c>
      <c r="J283" s="154">
        <f t="shared" si="282"/>
        <v>0</v>
      </c>
      <c r="K283" s="154">
        <f t="shared" si="282"/>
        <v>0</v>
      </c>
      <c r="L283" s="171">
        <f t="shared" si="282"/>
        <v>0</v>
      </c>
      <c r="M283" s="167" t="s">
        <v>639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06" t="s">
        <v>932</v>
      </c>
      <c r="B284" s="154">
        <v>500.0</v>
      </c>
      <c r="C284" s="154">
        <v>9.0</v>
      </c>
      <c r="D284" s="154">
        <v>28.1</v>
      </c>
      <c r="E284" s="154">
        <v>57.2</v>
      </c>
      <c r="F284" s="171">
        <v>10.0</v>
      </c>
      <c r="G284" s="194"/>
      <c r="H284" s="154">
        <f t="shared" ref="H284:L284" si="283">$G284/100*B284</f>
        <v>0</v>
      </c>
      <c r="I284" s="154">
        <f t="shared" si="283"/>
        <v>0</v>
      </c>
      <c r="J284" s="154">
        <f t="shared" si="283"/>
        <v>0</v>
      </c>
      <c r="K284" s="154">
        <f t="shared" si="283"/>
        <v>0</v>
      </c>
      <c r="L284" s="171">
        <f t="shared" si="283"/>
        <v>0</v>
      </c>
      <c r="M284" s="167" t="s">
        <v>656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06" t="s">
        <v>933</v>
      </c>
      <c r="B285" s="154">
        <v>525.0</v>
      </c>
      <c r="C285" s="154">
        <v>18.0</v>
      </c>
      <c r="D285" s="154">
        <v>41.6</v>
      </c>
      <c r="E285" s="154">
        <v>28.1</v>
      </c>
      <c r="F285" s="171">
        <v>19.5</v>
      </c>
      <c r="G285" s="194"/>
      <c r="H285" s="154">
        <f t="shared" ref="H285:L285" si="284">$G285/100*B285</f>
        <v>0</v>
      </c>
      <c r="I285" s="154">
        <f t="shared" si="284"/>
        <v>0</v>
      </c>
      <c r="J285" s="154">
        <f t="shared" si="284"/>
        <v>0</v>
      </c>
      <c r="K285" s="154">
        <f t="shared" si="284"/>
        <v>0</v>
      </c>
      <c r="L285" s="171">
        <f t="shared" si="284"/>
        <v>0</v>
      </c>
      <c r="M285" s="167" t="s">
        <v>725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06" t="s">
        <v>934</v>
      </c>
      <c r="B286" s="154">
        <v>86.0</v>
      </c>
      <c r="C286" s="154">
        <v>1.6</v>
      </c>
      <c r="D286" s="154">
        <v>0.1</v>
      </c>
      <c r="E286" s="154">
        <v>20.1</v>
      </c>
      <c r="F286" s="171">
        <v>3.0</v>
      </c>
      <c r="G286" s="194"/>
      <c r="H286" s="154">
        <f t="shared" ref="H286:L286" si="285">$G286/100*B286</f>
        <v>0</v>
      </c>
      <c r="I286" s="154">
        <f t="shared" si="285"/>
        <v>0</v>
      </c>
      <c r="J286" s="154">
        <f t="shared" si="285"/>
        <v>0</v>
      </c>
      <c r="K286" s="154">
        <f t="shared" si="285"/>
        <v>0</v>
      </c>
      <c r="L286" s="171">
        <f t="shared" si="285"/>
        <v>0</v>
      </c>
      <c r="M286" s="167" t="s">
        <v>662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06" t="s">
        <v>935</v>
      </c>
      <c r="B287" s="154">
        <v>77.0</v>
      </c>
      <c r="C287" s="154">
        <v>2.0</v>
      </c>
      <c r="D287" s="154">
        <v>0.1</v>
      </c>
      <c r="E287" s="154">
        <v>17.5</v>
      </c>
      <c r="F287" s="171">
        <v>2.2</v>
      </c>
      <c r="G287" s="194"/>
      <c r="H287" s="154">
        <f t="shared" ref="H287:L287" si="286">$G287/100*B287</f>
        <v>0</v>
      </c>
      <c r="I287" s="154">
        <f t="shared" si="286"/>
        <v>0</v>
      </c>
      <c r="J287" s="154">
        <f t="shared" si="286"/>
        <v>0</v>
      </c>
      <c r="K287" s="154">
        <f t="shared" si="286"/>
        <v>0</v>
      </c>
      <c r="L287" s="171">
        <f t="shared" si="286"/>
        <v>0</v>
      </c>
      <c r="M287" s="167" t="s">
        <v>662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06" t="s">
        <v>936</v>
      </c>
      <c r="B288" s="154">
        <v>41.0</v>
      </c>
      <c r="C288" s="154">
        <v>0.7</v>
      </c>
      <c r="D288" s="154">
        <v>0.5</v>
      </c>
      <c r="E288" s="154">
        <v>6.0</v>
      </c>
      <c r="F288" s="171">
        <v>3.6</v>
      </c>
      <c r="G288" s="194"/>
      <c r="H288" s="154">
        <f t="shared" ref="H288:L288" si="287">$G288/100*B288</f>
        <v>0</v>
      </c>
      <c r="I288" s="154">
        <f t="shared" si="287"/>
        <v>0</v>
      </c>
      <c r="J288" s="154">
        <f t="shared" si="287"/>
        <v>0</v>
      </c>
      <c r="K288" s="154">
        <f t="shared" si="287"/>
        <v>0</v>
      </c>
      <c r="L288" s="171">
        <f t="shared" si="287"/>
        <v>0</v>
      </c>
      <c r="M288" s="167" t="s">
        <v>639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06" t="s">
        <v>937</v>
      </c>
      <c r="B289" s="154">
        <v>26.0</v>
      </c>
      <c r="C289" s="154">
        <v>1.0</v>
      </c>
      <c r="D289" s="154">
        <v>0.1</v>
      </c>
      <c r="E289" s="154">
        <v>6.5</v>
      </c>
      <c r="F289" s="171">
        <v>0.5</v>
      </c>
      <c r="G289" s="194"/>
      <c r="H289" s="154">
        <f t="shared" ref="H289:L289" si="288">$G289/100*B289</f>
        <v>0</v>
      </c>
      <c r="I289" s="154">
        <f t="shared" si="288"/>
        <v>0</v>
      </c>
      <c r="J289" s="154">
        <f t="shared" si="288"/>
        <v>0</v>
      </c>
      <c r="K289" s="154">
        <f t="shared" si="288"/>
        <v>0</v>
      </c>
      <c r="L289" s="171">
        <f t="shared" si="288"/>
        <v>0</v>
      </c>
      <c r="M289" s="167" t="s">
        <v>653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06" t="s">
        <v>938</v>
      </c>
      <c r="B290" s="154">
        <v>559.0</v>
      </c>
      <c r="C290" s="154">
        <v>30.2</v>
      </c>
      <c r="D290" s="154">
        <v>49.1</v>
      </c>
      <c r="E290" s="154">
        <v>10.7</v>
      </c>
      <c r="F290" s="171">
        <v>6.0</v>
      </c>
      <c r="G290" s="194"/>
      <c r="H290" s="154">
        <f t="shared" ref="H290:L290" si="289">$G290/100*B290</f>
        <v>0</v>
      </c>
      <c r="I290" s="154">
        <f t="shared" si="289"/>
        <v>0</v>
      </c>
      <c r="J290" s="154">
        <f t="shared" si="289"/>
        <v>0</v>
      </c>
      <c r="K290" s="154">
        <f t="shared" si="289"/>
        <v>0</v>
      </c>
      <c r="L290" s="171">
        <f t="shared" si="289"/>
        <v>0</v>
      </c>
      <c r="M290" s="167" t="s">
        <v>725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06" t="s">
        <v>939</v>
      </c>
      <c r="B291" s="154">
        <v>57.0</v>
      </c>
      <c r="C291" s="154">
        <v>0.4</v>
      </c>
      <c r="D291" s="154">
        <v>0.1</v>
      </c>
      <c r="E291" s="154">
        <v>15.3</v>
      </c>
      <c r="F291" s="171">
        <v>1.9</v>
      </c>
      <c r="G291" s="194"/>
      <c r="H291" s="154">
        <f t="shared" ref="H291:L291" si="290">$G291/100*B291</f>
        <v>0</v>
      </c>
      <c r="I291" s="154">
        <f t="shared" si="290"/>
        <v>0</v>
      </c>
      <c r="J291" s="154">
        <f t="shared" si="290"/>
        <v>0</v>
      </c>
      <c r="K291" s="154">
        <f t="shared" si="290"/>
        <v>0</v>
      </c>
      <c r="L291" s="171">
        <f t="shared" si="290"/>
        <v>0</v>
      </c>
      <c r="M291" s="167" t="s">
        <v>639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06" t="s">
        <v>940</v>
      </c>
      <c r="B292" s="154">
        <v>368.0</v>
      </c>
      <c r="C292" s="154">
        <v>14.1</v>
      </c>
      <c r="D292" s="154">
        <v>6.1</v>
      </c>
      <c r="E292" s="154">
        <v>64.2</v>
      </c>
      <c r="F292" s="171">
        <v>7.0</v>
      </c>
      <c r="G292" s="194"/>
      <c r="H292" s="154">
        <f t="shared" ref="H292:L292" si="291">$G292/100*B292</f>
        <v>0</v>
      </c>
      <c r="I292" s="154">
        <f t="shared" si="291"/>
        <v>0</v>
      </c>
      <c r="J292" s="154">
        <f t="shared" si="291"/>
        <v>0</v>
      </c>
      <c r="K292" s="154">
        <f t="shared" si="291"/>
        <v>0</v>
      </c>
      <c r="L292" s="171">
        <f t="shared" si="291"/>
        <v>0</v>
      </c>
      <c r="M292" s="167" t="s">
        <v>656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06" t="s">
        <v>941</v>
      </c>
      <c r="B293" s="154">
        <v>16.0</v>
      </c>
      <c r="C293" s="154">
        <v>0.7</v>
      </c>
      <c r="D293" s="154">
        <v>0.1</v>
      </c>
      <c r="E293" s="154">
        <v>3.4</v>
      </c>
      <c r="F293" s="171">
        <v>1.6</v>
      </c>
      <c r="G293" s="194"/>
      <c r="H293" s="154">
        <f t="shared" ref="H293:L293" si="292">$G293/100*B293</f>
        <v>0</v>
      </c>
      <c r="I293" s="154">
        <f t="shared" si="292"/>
        <v>0</v>
      </c>
      <c r="J293" s="154">
        <f t="shared" si="292"/>
        <v>0</v>
      </c>
      <c r="K293" s="154">
        <f t="shared" si="292"/>
        <v>0</v>
      </c>
      <c r="L293" s="171">
        <f t="shared" si="292"/>
        <v>0</v>
      </c>
      <c r="M293" s="167" t="s">
        <v>653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06" t="s">
        <v>942</v>
      </c>
      <c r="B294" s="154">
        <v>296.0</v>
      </c>
      <c r="C294" s="154">
        <v>2.5</v>
      </c>
      <c r="D294" s="154">
        <v>0.5</v>
      </c>
      <c r="E294" s="154">
        <v>78.5</v>
      </c>
      <c r="F294" s="171">
        <v>6.8</v>
      </c>
      <c r="G294" s="194"/>
      <c r="H294" s="154">
        <f t="shared" ref="H294:L294" si="293">$G294/100*B294</f>
        <v>0</v>
      </c>
      <c r="I294" s="154">
        <f t="shared" si="293"/>
        <v>0</v>
      </c>
      <c r="J294" s="154">
        <f t="shared" si="293"/>
        <v>0</v>
      </c>
      <c r="K294" s="154">
        <f t="shared" si="293"/>
        <v>0</v>
      </c>
      <c r="L294" s="171">
        <f t="shared" si="293"/>
        <v>0</v>
      </c>
      <c r="M294" s="167" t="s">
        <v>639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06" t="s">
        <v>943</v>
      </c>
      <c r="B295" s="154">
        <v>52.0</v>
      </c>
      <c r="C295" s="154">
        <v>1.2</v>
      </c>
      <c r="D295" s="154">
        <v>0.7</v>
      </c>
      <c r="E295" s="154">
        <v>11.9</v>
      </c>
      <c r="F295" s="171">
        <v>6.5</v>
      </c>
      <c r="G295" s="194"/>
      <c r="H295" s="154">
        <f t="shared" ref="H295:L295" si="294">$G295/100*B295</f>
        <v>0</v>
      </c>
      <c r="I295" s="154">
        <f t="shared" si="294"/>
        <v>0</v>
      </c>
      <c r="J295" s="154">
        <f t="shared" si="294"/>
        <v>0</v>
      </c>
      <c r="K295" s="154">
        <f t="shared" si="294"/>
        <v>0</v>
      </c>
      <c r="L295" s="171">
        <f t="shared" si="294"/>
        <v>0</v>
      </c>
      <c r="M295" s="167" t="s">
        <v>639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06" t="s">
        <v>944</v>
      </c>
      <c r="B296" s="154">
        <v>21.0</v>
      </c>
      <c r="C296" s="154">
        <v>0.9</v>
      </c>
      <c r="D296" s="154">
        <v>0.2</v>
      </c>
      <c r="E296" s="154">
        <v>4.5</v>
      </c>
      <c r="F296" s="171">
        <v>1.8</v>
      </c>
      <c r="G296" s="194"/>
      <c r="H296" s="154">
        <f t="shared" ref="H296:L296" si="295">$G296/100*B296</f>
        <v>0</v>
      </c>
      <c r="I296" s="154">
        <f t="shared" si="295"/>
        <v>0</v>
      </c>
      <c r="J296" s="154">
        <f t="shared" si="295"/>
        <v>0</v>
      </c>
      <c r="K296" s="154">
        <f t="shared" si="295"/>
        <v>0</v>
      </c>
      <c r="L296" s="171">
        <f t="shared" si="295"/>
        <v>0</v>
      </c>
      <c r="M296" s="167" t="s">
        <v>639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06" t="s">
        <v>945</v>
      </c>
      <c r="B297" s="154">
        <v>364.0</v>
      </c>
      <c r="C297" s="154">
        <v>3.4</v>
      </c>
      <c r="D297" s="154">
        <v>0.6</v>
      </c>
      <c r="E297" s="154">
        <v>83.2</v>
      </c>
      <c r="F297" s="171">
        <v>1.6</v>
      </c>
      <c r="G297" s="194"/>
      <c r="H297" s="154">
        <f t="shared" ref="H297:L297" si="296">$G297/100*B297</f>
        <v>0</v>
      </c>
      <c r="I297" s="154">
        <f t="shared" si="296"/>
        <v>0</v>
      </c>
      <c r="J297" s="154">
        <f t="shared" si="296"/>
        <v>0</v>
      </c>
      <c r="K297" s="154">
        <f t="shared" si="296"/>
        <v>0</v>
      </c>
      <c r="L297" s="171">
        <f t="shared" si="296"/>
        <v>0</v>
      </c>
      <c r="M297" s="167" t="s">
        <v>656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06" t="s">
        <v>946</v>
      </c>
      <c r="B298" s="154">
        <v>362.0</v>
      </c>
      <c r="C298" s="154">
        <v>7.5</v>
      </c>
      <c r="D298" s="154">
        <v>2.7</v>
      </c>
      <c r="E298" s="154">
        <v>76.2</v>
      </c>
      <c r="F298" s="171">
        <v>3.4</v>
      </c>
      <c r="G298" s="194"/>
      <c r="H298" s="154">
        <f t="shared" ref="H298:L298" si="297">$G298/100*B298</f>
        <v>0</v>
      </c>
      <c r="I298" s="154">
        <f t="shared" si="297"/>
        <v>0</v>
      </c>
      <c r="J298" s="154">
        <f t="shared" si="297"/>
        <v>0</v>
      </c>
      <c r="K298" s="154">
        <f t="shared" si="297"/>
        <v>0</v>
      </c>
      <c r="L298" s="171">
        <f t="shared" si="297"/>
        <v>0</v>
      </c>
      <c r="M298" s="167" t="s">
        <v>656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06" t="s">
        <v>947</v>
      </c>
      <c r="B299" s="154">
        <v>365.0</v>
      </c>
      <c r="C299" s="154">
        <v>7.1</v>
      </c>
      <c r="D299" s="154">
        <v>0.7</v>
      </c>
      <c r="E299" s="154">
        <v>80.0</v>
      </c>
      <c r="F299" s="171">
        <v>1.3</v>
      </c>
      <c r="G299" s="194"/>
      <c r="H299" s="154">
        <f t="shared" ref="H299:L299" si="298">$G299/100*B299</f>
        <v>0</v>
      </c>
      <c r="I299" s="154">
        <f t="shared" si="298"/>
        <v>0</v>
      </c>
      <c r="J299" s="154">
        <f t="shared" si="298"/>
        <v>0</v>
      </c>
      <c r="K299" s="154">
        <f t="shared" si="298"/>
        <v>0</v>
      </c>
      <c r="L299" s="171">
        <f t="shared" si="298"/>
        <v>0</v>
      </c>
      <c r="M299" s="167" t="s">
        <v>656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06" t="s">
        <v>948</v>
      </c>
      <c r="B300" s="154">
        <v>321.0</v>
      </c>
      <c r="C300" s="154">
        <v>0.0</v>
      </c>
      <c r="D300" s="154">
        <v>0.0</v>
      </c>
      <c r="E300" s="154">
        <v>83.0</v>
      </c>
      <c r="F300" s="171">
        <v>0.0</v>
      </c>
      <c r="G300" s="194"/>
      <c r="H300" s="154">
        <f t="shared" ref="H300:L300" si="299">$G300/100*B300</f>
        <v>0</v>
      </c>
      <c r="I300" s="154">
        <f t="shared" si="299"/>
        <v>0</v>
      </c>
      <c r="J300" s="154">
        <f t="shared" si="299"/>
        <v>0</v>
      </c>
      <c r="K300" s="154">
        <f t="shared" si="299"/>
        <v>0</v>
      </c>
      <c r="L300" s="171">
        <f t="shared" si="299"/>
        <v>0</v>
      </c>
      <c r="M300" s="167" t="s">
        <v>645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06" t="s">
        <v>949</v>
      </c>
      <c r="B301" s="154">
        <v>162.0</v>
      </c>
      <c r="C301" s="154">
        <v>0.6</v>
      </c>
      <c r="D301" s="154">
        <v>0.5</v>
      </c>
      <c r="E301" s="154">
        <v>8.6</v>
      </c>
      <c r="F301" s="171">
        <v>6.1</v>
      </c>
      <c r="G301" s="194"/>
      <c r="H301" s="154">
        <f t="shared" ref="H301:L301" si="300">$G301/100*B301</f>
        <v>0</v>
      </c>
      <c r="I301" s="154">
        <f t="shared" si="300"/>
        <v>0</v>
      </c>
      <c r="J301" s="154">
        <f t="shared" si="300"/>
        <v>0</v>
      </c>
      <c r="K301" s="154">
        <f t="shared" si="300"/>
        <v>0</v>
      </c>
      <c r="L301" s="171">
        <f t="shared" si="300"/>
        <v>0</v>
      </c>
      <c r="M301" s="167" t="s">
        <v>639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06" t="s">
        <v>950</v>
      </c>
      <c r="B302" s="154">
        <v>36.0</v>
      </c>
      <c r="C302" s="154">
        <v>1.2</v>
      </c>
      <c r="D302" s="154">
        <v>0.2</v>
      </c>
      <c r="E302" s="154">
        <v>8.1</v>
      </c>
      <c r="F302" s="171">
        <v>2.5</v>
      </c>
      <c r="G302" s="194"/>
      <c r="H302" s="154">
        <f t="shared" ref="H302:L302" si="301">$G302/100*B302</f>
        <v>0</v>
      </c>
      <c r="I302" s="154">
        <f t="shared" si="301"/>
        <v>0</v>
      </c>
      <c r="J302" s="154">
        <f t="shared" si="301"/>
        <v>0</v>
      </c>
      <c r="K302" s="154">
        <f t="shared" si="301"/>
        <v>0</v>
      </c>
      <c r="L302" s="171">
        <f t="shared" si="301"/>
        <v>0</v>
      </c>
      <c r="M302" s="167" t="s">
        <v>653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06" t="s">
        <v>951</v>
      </c>
      <c r="B303" s="154">
        <v>338.0</v>
      </c>
      <c r="C303" s="154">
        <v>10.3</v>
      </c>
      <c r="D303" s="154">
        <v>1.6</v>
      </c>
      <c r="E303" s="154">
        <v>75.9</v>
      </c>
      <c r="F303" s="171">
        <v>15.1</v>
      </c>
      <c r="G303" s="194"/>
      <c r="H303" s="154">
        <f t="shared" ref="H303:L303" si="302">$G303/100*B303</f>
        <v>0</v>
      </c>
      <c r="I303" s="154">
        <f t="shared" si="302"/>
        <v>0</v>
      </c>
      <c r="J303" s="154">
        <f t="shared" si="302"/>
        <v>0</v>
      </c>
      <c r="K303" s="154">
        <f t="shared" si="302"/>
        <v>0</v>
      </c>
      <c r="L303" s="171">
        <f t="shared" si="302"/>
        <v>0</v>
      </c>
      <c r="M303" s="167" t="s">
        <v>656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06" t="s">
        <v>952</v>
      </c>
      <c r="B304" s="154">
        <v>325.0</v>
      </c>
      <c r="C304" s="154">
        <v>15.9</v>
      </c>
      <c r="D304" s="154">
        <v>2.2</v>
      </c>
      <c r="E304" s="154">
        <v>68.6</v>
      </c>
      <c r="F304" s="171">
        <v>23.8</v>
      </c>
      <c r="G304" s="194"/>
      <c r="H304" s="154">
        <f t="shared" ref="H304:L304" si="303">$G304/100*B304</f>
        <v>0</v>
      </c>
      <c r="I304" s="154">
        <f t="shared" si="303"/>
        <v>0</v>
      </c>
      <c r="J304" s="154">
        <f t="shared" si="303"/>
        <v>0</v>
      </c>
      <c r="K304" s="154">
        <f t="shared" si="303"/>
        <v>0</v>
      </c>
      <c r="L304" s="171">
        <f t="shared" si="303"/>
        <v>0</v>
      </c>
      <c r="M304" s="167" t="s">
        <v>656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06" t="s">
        <v>953</v>
      </c>
      <c r="B305" s="154">
        <v>32.0</v>
      </c>
      <c r="C305" s="154">
        <v>0.7</v>
      </c>
      <c r="D305" s="154">
        <v>0.3</v>
      </c>
      <c r="E305" s="154">
        <v>7.7</v>
      </c>
      <c r="F305" s="171">
        <v>2.0</v>
      </c>
      <c r="G305" s="194"/>
      <c r="H305" s="154">
        <f t="shared" ref="H305:L305" si="304">$G305/100*B305</f>
        <v>0</v>
      </c>
      <c r="I305" s="154">
        <f t="shared" si="304"/>
        <v>0</v>
      </c>
      <c r="J305" s="154">
        <f t="shared" si="304"/>
        <v>0</v>
      </c>
      <c r="K305" s="154">
        <f t="shared" si="304"/>
        <v>0</v>
      </c>
      <c r="L305" s="171">
        <f t="shared" si="304"/>
        <v>0</v>
      </c>
      <c r="M305" s="167" t="s">
        <v>639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06" t="s">
        <v>954</v>
      </c>
      <c r="B306" s="154">
        <v>884.0</v>
      </c>
      <c r="C306" s="154">
        <v>0.0</v>
      </c>
      <c r="D306" s="154">
        <v>100.0</v>
      </c>
      <c r="E306" s="154">
        <v>0.0</v>
      </c>
      <c r="F306" s="171">
        <v>0.0</v>
      </c>
      <c r="G306" s="194"/>
      <c r="H306" s="154">
        <f t="shared" ref="H306:L306" si="305">$G306/100*B306</f>
        <v>0</v>
      </c>
      <c r="I306" s="154">
        <f t="shared" si="305"/>
        <v>0</v>
      </c>
      <c r="J306" s="154">
        <f t="shared" si="305"/>
        <v>0</v>
      </c>
      <c r="K306" s="154">
        <f t="shared" si="305"/>
        <v>0</v>
      </c>
      <c r="L306" s="171">
        <f t="shared" si="305"/>
        <v>0</v>
      </c>
      <c r="M306" s="167" t="s">
        <v>667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06" t="s">
        <v>955</v>
      </c>
      <c r="B307" s="154">
        <v>127.0</v>
      </c>
      <c r="C307" s="154">
        <v>20.5</v>
      </c>
      <c r="D307" s="154">
        <v>4.4</v>
      </c>
      <c r="E307" s="154">
        <v>0.0</v>
      </c>
      <c r="F307" s="171">
        <v>0.0</v>
      </c>
      <c r="G307" s="194"/>
      <c r="H307" s="154">
        <f t="shared" ref="H307:L307" si="306">$G307/100*B307</f>
        <v>0</v>
      </c>
      <c r="I307" s="154">
        <f t="shared" si="306"/>
        <v>0</v>
      </c>
      <c r="J307" s="154">
        <f t="shared" si="306"/>
        <v>0</v>
      </c>
      <c r="K307" s="154">
        <f t="shared" si="306"/>
        <v>0</v>
      </c>
      <c r="L307" s="171">
        <f t="shared" si="306"/>
        <v>0</v>
      </c>
      <c r="M307" s="167" t="s">
        <v>674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06" t="s">
        <v>956</v>
      </c>
      <c r="B308" s="154">
        <v>83.0</v>
      </c>
      <c r="C308" s="154">
        <v>3.3</v>
      </c>
      <c r="D308" s="154">
        <v>0.2</v>
      </c>
      <c r="E308" s="154">
        <v>18.6</v>
      </c>
      <c r="F308" s="171">
        <v>3.3</v>
      </c>
      <c r="G308" s="194"/>
      <c r="H308" s="154">
        <f t="shared" ref="H308:L308" si="307">$G308/100*B308</f>
        <v>0</v>
      </c>
      <c r="I308" s="154">
        <f t="shared" si="307"/>
        <v>0</v>
      </c>
      <c r="J308" s="154">
        <f t="shared" si="307"/>
        <v>0</v>
      </c>
      <c r="K308" s="154">
        <f t="shared" si="307"/>
        <v>0</v>
      </c>
      <c r="L308" s="171">
        <f t="shared" si="307"/>
        <v>0</v>
      </c>
      <c r="M308" s="167" t="s">
        <v>653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06" t="s">
        <v>957</v>
      </c>
      <c r="B309" s="154">
        <v>0.0</v>
      </c>
      <c r="C309" s="154">
        <v>0.0</v>
      </c>
      <c r="D309" s="154">
        <v>0.0</v>
      </c>
      <c r="E309" s="154">
        <v>0.0</v>
      </c>
      <c r="F309" s="171">
        <v>0.0</v>
      </c>
      <c r="G309" s="194"/>
      <c r="H309" s="154">
        <f t="shared" ref="H309:L309" si="308">$G309/100*B309</f>
        <v>0</v>
      </c>
      <c r="I309" s="154">
        <f t="shared" si="308"/>
        <v>0</v>
      </c>
      <c r="J309" s="154">
        <f t="shared" si="308"/>
        <v>0</v>
      </c>
      <c r="K309" s="154">
        <f t="shared" si="308"/>
        <v>0</v>
      </c>
      <c r="L309" s="171">
        <f t="shared" si="308"/>
        <v>0</v>
      </c>
      <c r="M309" s="167" t="s">
        <v>710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06" t="s">
        <v>958</v>
      </c>
      <c r="B310" s="154">
        <v>0.0</v>
      </c>
      <c r="C310" s="154">
        <v>0.0</v>
      </c>
      <c r="D310" s="154">
        <v>0.0</v>
      </c>
      <c r="E310" s="154">
        <v>0.0</v>
      </c>
      <c r="F310" s="171">
        <v>0.0</v>
      </c>
      <c r="G310" s="194"/>
      <c r="H310" s="154">
        <f t="shared" ref="H310:L310" si="309">$G310/100*B310</f>
        <v>0</v>
      </c>
      <c r="I310" s="154">
        <f t="shared" si="309"/>
        <v>0</v>
      </c>
      <c r="J310" s="154">
        <f t="shared" si="309"/>
        <v>0</v>
      </c>
      <c r="K310" s="154">
        <f t="shared" si="309"/>
        <v>0</v>
      </c>
      <c r="L310" s="171">
        <f t="shared" si="309"/>
        <v>0</v>
      </c>
      <c r="M310" s="167" t="s">
        <v>710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06" t="s">
        <v>959</v>
      </c>
      <c r="B311" s="154">
        <v>0.0</v>
      </c>
      <c r="C311" s="154">
        <v>0.0</v>
      </c>
      <c r="D311" s="154">
        <v>0.0</v>
      </c>
      <c r="E311" s="154">
        <v>0.0</v>
      </c>
      <c r="F311" s="171">
        <v>0.0</v>
      </c>
      <c r="G311" s="194"/>
      <c r="H311" s="154">
        <f t="shared" ref="H311:L311" si="310">$G311/100*B311</f>
        <v>0</v>
      </c>
      <c r="I311" s="154">
        <f t="shared" si="310"/>
        <v>0</v>
      </c>
      <c r="J311" s="154">
        <f t="shared" si="310"/>
        <v>0</v>
      </c>
      <c r="K311" s="154">
        <f t="shared" si="310"/>
        <v>0</v>
      </c>
      <c r="L311" s="171">
        <f t="shared" si="310"/>
        <v>0</v>
      </c>
      <c r="M311" s="167" t="s">
        <v>710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06" t="s">
        <v>960</v>
      </c>
      <c r="B312" s="154">
        <v>208.0</v>
      </c>
      <c r="C312" s="154">
        <v>24.6</v>
      </c>
      <c r="D312" s="154">
        <v>11.5</v>
      </c>
      <c r="E312" s="154">
        <v>0.0</v>
      </c>
      <c r="F312" s="171">
        <v>0.0</v>
      </c>
      <c r="G312" s="194"/>
      <c r="H312" s="154">
        <f t="shared" ref="H312:L312" si="311">$G312/100*B312</f>
        <v>0</v>
      </c>
      <c r="I312" s="154">
        <f t="shared" si="311"/>
        <v>0</v>
      </c>
      <c r="J312" s="154">
        <f t="shared" si="311"/>
        <v>0</v>
      </c>
      <c r="K312" s="154">
        <f t="shared" si="311"/>
        <v>0</v>
      </c>
      <c r="L312" s="171">
        <f t="shared" si="311"/>
        <v>0</v>
      </c>
      <c r="M312" s="167" t="s">
        <v>674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06" t="s">
        <v>961</v>
      </c>
      <c r="B313" s="154">
        <v>32.0</v>
      </c>
      <c r="C313" s="154">
        <v>1.8</v>
      </c>
      <c r="D313" s="154">
        <v>0.2</v>
      </c>
      <c r="E313" s="154">
        <v>7.3</v>
      </c>
      <c r="F313" s="171">
        <v>2.6</v>
      </c>
      <c r="G313" s="194"/>
      <c r="H313" s="154">
        <f t="shared" ref="H313:L313" si="312">$G313/100*B313</f>
        <v>0</v>
      </c>
      <c r="I313" s="154">
        <f t="shared" si="312"/>
        <v>0</v>
      </c>
      <c r="J313" s="154">
        <f t="shared" si="312"/>
        <v>0</v>
      </c>
      <c r="K313" s="154">
        <f t="shared" si="312"/>
        <v>0</v>
      </c>
      <c r="L313" s="171">
        <f t="shared" si="312"/>
        <v>0</v>
      </c>
      <c r="M313" s="167" t="s">
        <v>653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06" t="s">
        <v>962</v>
      </c>
      <c r="B314" s="154">
        <v>69.0</v>
      </c>
      <c r="C314" s="154">
        <v>12.1</v>
      </c>
      <c r="D314" s="154">
        <v>0.5</v>
      </c>
      <c r="E314" s="154">
        <v>3.2</v>
      </c>
      <c r="F314" s="171">
        <v>0.0</v>
      </c>
      <c r="G314" s="194"/>
      <c r="H314" s="154">
        <f t="shared" ref="H314:L314" si="313">$G314/100*B314</f>
        <v>0</v>
      </c>
      <c r="I314" s="154">
        <f t="shared" si="313"/>
        <v>0</v>
      </c>
      <c r="J314" s="154">
        <f t="shared" si="313"/>
        <v>0</v>
      </c>
      <c r="K314" s="154">
        <f t="shared" si="313"/>
        <v>0</v>
      </c>
      <c r="L314" s="171">
        <f t="shared" si="313"/>
        <v>0</v>
      </c>
      <c r="M314" s="167" t="s">
        <v>637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06" t="s">
        <v>963</v>
      </c>
      <c r="B315" s="154">
        <v>257.0</v>
      </c>
      <c r="C315" s="154">
        <v>10.5</v>
      </c>
      <c r="D315" s="154">
        <v>0.0</v>
      </c>
      <c r="E315" s="154">
        <v>57.1</v>
      </c>
      <c r="F315" s="171">
        <v>10.5</v>
      </c>
      <c r="G315" s="194"/>
      <c r="H315" s="154">
        <f t="shared" ref="H315:L315" si="314">$G315/100*B315</f>
        <v>0</v>
      </c>
      <c r="I315" s="154">
        <f t="shared" si="314"/>
        <v>0</v>
      </c>
      <c r="J315" s="154">
        <f t="shared" si="314"/>
        <v>0</v>
      </c>
      <c r="K315" s="154">
        <f t="shared" si="314"/>
        <v>0</v>
      </c>
      <c r="L315" s="171">
        <f t="shared" si="314"/>
        <v>0</v>
      </c>
      <c r="M315" s="167" t="s">
        <v>643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06" t="s">
        <v>964</v>
      </c>
      <c r="B316" s="154">
        <v>464.0</v>
      </c>
      <c r="C316" s="154">
        <v>20.0</v>
      </c>
      <c r="D316" s="154">
        <v>2.0</v>
      </c>
      <c r="E316" s="154">
        <v>1.8</v>
      </c>
      <c r="F316" s="171">
        <v>0.4</v>
      </c>
      <c r="G316" s="194"/>
      <c r="H316" s="154">
        <f t="shared" ref="H316:L316" si="315">$G316/100*B316</f>
        <v>0</v>
      </c>
      <c r="I316" s="154">
        <f t="shared" si="315"/>
        <v>0</v>
      </c>
      <c r="J316" s="154">
        <f t="shared" si="315"/>
        <v>0</v>
      </c>
      <c r="K316" s="154">
        <f t="shared" si="315"/>
        <v>0</v>
      </c>
      <c r="L316" s="171">
        <f t="shared" si="315"/>
        <v>0</v>
      </c>
      <c r="M316" s="167" t="s">
        <v>656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06" t="s">
        <v>965</v>
      </c>
      <c r="B317" s="154">
        <v>360.0</v>
      </c>
      <c r="C317" s="154">
        <v>9.2</v>
      </c>
      <c r="D317" s="154">
        <v>1.2</v>
      </c>
      <c r="E317" s="154">
        <v>75.0</v>
      </c>
      <c r="F317" s="171">
        <v>2.7</v>
      </c>
      <c r="G317" s="194"/>
      <c r="H317" s="154">
        <f t="shared" ref="H317:L317" si="316">$G317/100*B317</f>
        <v>0</v>
      </c>
      <c r="I317" s="154">
        <f t="shared" si="316"/>
        <v>0</v>
      </c>
      <c r="J317" s="154">
        <f t="shared" si="316"/>
        <v>0</v>
      </c>
      <c r="K317" s="154">
        <f t="shared" si="316"/>
        <v>0</v>
      </c>
      <c r="L317" s="171">
        <f t="shared" si="316"/>
        <v>0</v>
      </c>
      <c r="M317" s="167" t="s">
        <v>656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06" t="s">
        <v>966</v>
      </c>
      <c r="B318" s="154">
        <v>586.0</v>
      </c>
      <c r="C318" s="154">
        <v>18.1</v>
      </c>
      <c r="D318" s="154">
        <v>50.9</v>
      </c>
      <c r="E318" s="154">
        <v>24.1</v>
      </c>
      <c r="F318" s="171">
        <v>5.5</v>
      </c>
      <c r="G318" s="194"/>
      <c r="H318" s="154">
        <f t="shared" ref="H318:L318" si="317">$G318/100*B318</f>
        <v>0</v>
      </c>
      <c r="I318" s="154">
        <f t="shared" si="317"/>
        <v>0</v>
      </c>
      <c r="J318" s="154">
        <f t="shared" si="317"/>
        <v>0</v>
      </c>
      <c r="K318" s="154">
        <f t="shared" si="317"/>
        <v>0</v>
      </c>
      <c r="L318" s="171">
        <f t="shared" si="317"/>
        <v>0</v>
      </c>
      <c r="M318" s="167" t="s">
        <v>725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06" t="s">
        <v>967</v>
      </c>
      <c r="B319" s="154">
        <v>884.0</v>
      </c>
      <c r="C319" s="154">
        <v>0.0</v>
      </c>
      <c r="D319" s="154">
        <v>100.0</v>
      </c>
      <c r="E319" s="154">
        <v>0.0</v>
      </c>
      <c r="F319" s="171">
        <v>0.0</v>
      </c>
      <c r="G319" s="194"/>
      <c r="H319" s="154">
        <f t="shared" ref="H319:L319" si="318">$G319/100*B319</f>
        <v>0</v>
      </c>
      <c r="I319" s="154">
        <f t="shared" si="318"/>
        <v>0</v>
      </c>
      <c r="J319" s="154">
        <f t="shared" si="318"/>
        <v>0</v>
      </c>
      <c r="K319" s="154">
        <f t="shared" si="318"/>
        <v>0</v>
      </c>
      <c r="L319" s="171">
        <f t="shared" si="318"/>
        <v>0</v>
      </c>
      <c r="M319" s="167" t="s">
        <v>667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06" t="s">
        <v>968</v>
      </c>
      <c r="B320" s="154">
        <v>573.0</v>
      </c>
      <c r="C320" s="154">
        <v>17.7</v>
      </c>
      <c r="D320" s="154">
        <v>49.7</v>
      </c>
      <c r="E320" s="154">
        <v>23.5</v>
      </c>
      <c r="F320" s="171">
        <v>11.8</v>
      </c>
      <c r="G320" s="194"/>
      <c r="H320" s="154">
        <f t="shared" ref="H320:L320" si="319">$G320/100*B320</f>
        <v>0</v>
      </c>
      <c r="I320" s="154">
        <f t="shared" si="319"/>
        <v>0</v>
      </c>
      <c r="J320" s="154">
        <f t="shared" si="319"/>
        <v>0</v>
      </c>
      <c r="K320" s="154">
        <f t="shared" si="319"/>
        <v>0</v>
      </c>
      <c r="L320" s="171">
        <f t="shared" si="319"/>
        <v>0</v>
      </c>
      <c r="M320" s="167" t="s">
        <v>725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06" t="s">
        <v>969</v>
      </c>
      <c r="B321" s="154">
        <v>53.0</v>
      </c>
      <c r="C321" s="154">
        <v>5.2</v>
      </c>
      <c r="D321" s="154">
        <v>0.1</v>
      </c>
      <c r="E321" s="154">
        <v>8.5</v>
      </c>
      <c r="F321" s="171">
        <v>0.8</v>
      </c>
      <c r="G321" s="194"/>
      <c r="H321" s="154">
        <f t="shared" ref="H321:L321" si="320">$G321/100*B321</f>
        <v>0</v>
      </c>
      <c r="I321" s="154">
        <f t="shared" si="320"/>
        <v>0</v>
      </c>
      <c r="J321" s="154">
        <f t="shared" si="320"/>
        <v>0</v>
      </c>
      <c r="K321" s="154">
        <f t="shared" si="320"/>
        <v>0</v>
      </c>
      <c r="L321" s="171">
        <f t="shared" si="320"/>
        <v>0</v>
      </c>
      <c r="M321" s="167" t="s">
        <v>710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06" t="s">
        <v>970</v>
      </c>
      <c r="B322" s="154">
        <v>53.0</v>
      </c>
      <c r="C322" s="154">
        <v>6.3</v>
      </c>
      <c r="D322" s="154">
        <v>4.0</v>
      </c>
      <c r="E322" s="154">
        <v>7.6</v>
      </c>
      <c r="F322" s="171">
        <v>0.8</v>
      </c>
      <c r="G322" s="194"/>
      <c r="H322" s="154">
        <f t="shared" ref="H322:L322" si="321">$G322/100*B322</f>
        <v>0</v>
      </c>
      <c r="I322" s="154">
        <f t="shared" si="321"/>
        <v>0</v>
      </c>
      <c r="J322" s="154">
        <f t="shared" si="321"/>
        <v>0</v>
      </c>
      <c r="K322" s="154">
        <f t="shared" si="321"/>
        <v>0</v>
      </c>
      <c r="L322" s="171">
        <f t="shared" si="321"/>
        <v>0</v>
      </c>
      <c r="M322" s="167" t="s">
        <v>710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06" t="s">
        <v>971</v>
      </c>
      <c r="B323" s="154">
        <v>71.0</v>
      </c>
      <c r="C323" s="154">
        <v>13.6</v>
      </c>
      <c r="D323" s="154">
        <v>1.0</v>
      </c>
      <c r="E323" s="154">
        <v>0.9</v>
      </c>
      <c r="F323" s="171">
        <v>0.0</v>
      </c>
      <c r="G323" s="194"/>
      <c r="H323" s="154">
        <f t="shared" ref="H323:L323" si="322">$G323/100*B323</f>
        <v>0</v>
      </c>
      <c r="I323" s="154">
        <f t="shared" si="322"/>
        <v>0</v>
      </c>
      <c r="J323" s="154">
        <f t="shared" si="322"/>
        <v>0</v>
      </c>
      <c r="K323" s="154">
        <f t="shared" si="322"/>
        <v>0</v>
      </c>
      <c r="L323" s="171">
        <f t="shared" si="322"/>
        <v>0</v>
      </c>
      <c r="M323" s="167" t="s">
        <v>637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06" t="s">
        <v>972</v>
      </c>
      <c r="B324" s="154">
        <v>97.0</v>
      </c>
      <c r="C324" s="154">
        <v>17.6</v>
      </c>
      <c r="D324" s="154">
        <v>2.4</v>
      </c>
      <c r="E324" s="154">
        <v>0.0</v>
      </c>
      <c r="F324" s="171">
        <v>0.0</v>
      </c>
      <c r="G324" s="194"/>
      <c r="H324" s="154">
        <f t="shared" ref="H324:L324" si="323">$G324/100*B324</f>
        <v>0</v>
      </c>
      <c r="I324" s="154">
        <f t="shared" si="323"/>
        <v>0</v>
      </c>
      <c r="J324" s="154">
        <f t="shared" si="323"/>
        <v>0</v>
      </c>
      <c r="K324" s="154">
        <f t="shared" si="323"/>
        <v>0</v>
      </c>
      <c r="L324" s="171">
        <f t="shared" si="323"/>
        <v>0</v>
      </c>
      <c r="M324" s="167" t="s">
        <v>674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06" t="s">
        <v>973</v>
      </c>
      <c r="B325" s="154">
        <v>100.0</v>
      </c>
      <c r="C325" s="154">
        <v>20.5</v>
      </c>
      <c r="D325" s="154">
        <v>1.3</v>
      </c>
      <c r="E325" s="154">
        <v>0.0</v>
      </c>
      <c r="F325" s="171">
        <v>0.0</v>
      </c>
      <c r="G325" s="194"/>
      <c r="H325" s="154">
        <f t="shared" ref="H325:L325" si="324">$G325/100*B325</f>
        <v>0</v>
      </c>
      <c r="I325" s="154">
        <f t="shared" si="324"/>
        <v>0</v>
      </c>
      <c r="J325" s="154">
        <f t="shared" si="324"/>
        <v>0</v>
      </c>
      <c r="K325" s="154">
        <f t="shared" si="324"/>
        <v>0</v>
      </c>
      <c r="L325" s="171">
        <f t="shared" si="324"/>
        <v>0</v>
      </c>
      <c r="M325" s="167" t="s">
        <v>674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06" t="s">
        <v>974</v>
      </c>
      <c r="B326" s="154">
        <v>70.0</v>
      </c>
      <c r="C326" s="154">
        <v>12.4</v>
      </c>
      <c r="D326" s="154">
        <v>1.9</v>
      </c>
      <c r="E326" s="154">
        <v>0.0</v>
      </c>
      <c r="F326" s="171">
        <v>0.0</v>
      </c>
      <c r="G326" s="194"/>
      <c r="H326" s="154">
        <f t="shared" ref="H326:L326" si="325">$G326/100*B326</f>
        <v>0</v>
      </c>
      <c r="I326" s="154">
        <f t="shared" si="325"/>
        <v>0</v>
      </c>
      <c r="J326" s="154">
        <f t="shared" si="325"/>
        <v>0</v>
      </c>
      <c r="K326" s="154">
        <f t="shared" si="325"/>
        <v>0</v>
      </c>
      <c r="L326" s="171">
        <f t="shared" si="325"/>
        <v>0</v>
      </c>
      <c r="M326" s="167" t="s">
        <v>674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06" t="s">
        <v>975</v>
      </c>
      <c r="B327" s="154">
        <v>339.0</v>
      </c>
      <c r="C327" s="154">
        <v>11.3</v>
      </c>
      <c r="D327" s="154">
        <v>3.3</v>
      </c>
      <c r="E327" s="154">
        <v>74.6</v>
      </c>
      <c r="F327" s="171">
        <v>6.3</v>
      </c>
      <c r="G327" s="194"/>
      <c r="H327" s="154">
        <f t="shared" ref="H327:L327" si="326">$G327/100*B327</f>
        <v>0</v>
      </c>
      <c r="I327" s="154">
        <f t="shared" si="326"/>
        <v>0</v>
      </c>
      <c r="J327" s="154">
        <f t="shared" si="326"/>
        <v>0</v>
      </c>
      <c r="K327" s="154">
        <f t="shared" si="326"/>
        <v>0</v>
      </c>
      <c r="L327" s="171">
        <f t="shared" si="326"/>
        <v>0</v>
      </c>
      <c r="M327" s="167" t="s">
        <v>656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06" t="s">
        <v>976</v>
      </c>
      <c r="B328" s="154">
        <v>436.0</v>
      </c>
      <c r="C328" s="154">
        <v>34.5</v>
      </c>
      <c r="D328" s="154">
        <v>20.7</v>
      </c>
      <c r="E328" s="154">
        <v>35.2</v>
      </c>
      <c r="F328" s="171">
        <v>9.6</v>
      </c>
      <c r="G328" s="194"/>
      <c r="H328" s="154">
        <f t="shared" ref="H328:L328" si="327">$G328/100*B328</f>
        <v>0</v>
      </c>
      <c r="I328" s="154">
        <f t="shared" si="327"/>
        <v>0</v>
      </c>
      <c r="J328" s="154">
        <f t="shared" si="327"/>
        <v>0</v>
      </c>
      <c r="K328" s="154">
        <f t="shared" si="327"/>
        <v>0</v>
      </c>
      <c r="L328" s="171">
        <f t="shared" si="327"/>
        <v>0</v>
      </c>
      <c r="M328" s="167" t="s">
        <v>647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06" t="s">
        <v>977</v>
      </c>
      <c r="B329" s="154">
        <v>322.0</v>
      </c>
      <c r="C329" s="154">
        <v>6.0</v>
      </c>
      <c r="D329" s="154">
        <v>31.8</v>
      </c>
      <c r="E329" s="154">
        <v>3.1</v>
      </c>
      <c r="F329" s="171">
        <v>1.1</v>
      </c>
      <c r="G329" s="194"/>
      <c r="H329" s="154">
        <f t="shared" ref="H329:L329" si="328">$G329/100*B329</f>
        <v>0</v>
      </c>
      <c r="I329" s="154">
        <f t="shared" si="328"/>
        <v>0</v>
      </c>
      <c r="J329" s="154">
        <f t="shared" si="328"/>
        <v>0</v>
      </c>
      <c r="K329" s="154">
        <f t="shared" si="328"/>
        <v>0</v>
      </c>
      <c r="L329" s="171">
        <f t="shared" si="328"/>
        <v>0</v>
      </c>
      <c r="M329" s="167" t="s">
        <v>710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06" t="s">
        <v>978</v>
      </c>
      <c r="B330" s="154">
        <v>884.0</v>
      </c>
      <c r="C330" s="154">
        <v>0.0</v>
      </c>
      <c r="D330" s="154">
        <v>100.0</v>
      </c>
      <c r="E330" s="154">
        <v>0.0</v>
      </c>
      <c r="F330" s="171">
        <v>0.0</v>
      </c>
      <c r="G330" s="194"/>
      <c r="H330" s="154">
        <f t="shared" ref="H330:L330" si="329">$G330/100*B330</f>
        <v>0</v>
      </c>
      <c r="I330" s="154">
        <f t="shared" si="329"/>
        <v>0</v>
      </c>
      <c r="J330" s="154">
        <f t="shared" si="329"/>
        <v>0</v>
      </c>
      <c r="K330" s="154">
        <f t="shared" si="329"/>
        <v>0</v>
      </c>
      <c r="L330" s="171">
        <f t="shared" si="329"/>
        <v>0</v>
      </c>
      <c r="M330" s="167" t="s">
        <v>667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06" t="s">
        <v>979</v>
      </c>
      <c r="B331" s="154">
        <v>240.0</v>
      </c>
      <c r="C331" s="154">
        <v>6.2</v>
      </c>
      <c r="D331" s="154">
        <v>1.4</v>
      </c>
      <c r="E331" s="154">
        <v>4.5</v>
      </c>
      <c r="F331" s="171">
        <v>0.8</v>
      </c>
      <c r="G331" s="194"/>
      <c r="H331" s="154">
        <f t="shared" ref="H331:L331" si="330">$G331/100*B331</f>
        <v>0</v>
      </c>
      <c r="I331" s="154">
        <f t="shared" si="330"/>
        <v>0</v>
      </c>
      <c r="J331" s="154">
        <f t="shared" si="330"/>
        <v>0</v>
      </c>
      <c r="K331" s="154">
        <f t="shared" si="330"/>
        <v>0</v>
      </c>
      <c r="L331" s="171">
        <f t="shared" si="330"/>
        <v>0</v>
      </c>
      <c r="M331" s="167" t="s">
        <v>653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06" t="s">
        <v>980</v>
      </c>
      <c r="B332" s="154">
        <v>446.0</v>
      </c>
      <c r="C332" s="154">
        <v>36.5</v>
      </c>
      <c r="D332" s="154">
        <v>19.9</v>
      </c>
      <c r="E332" s="154">
        <v>30.2</v>
      </c>
      <c r="F332" s="171">
        <v>9.3</v>
      </c>
      <c r="G332" s="194"/>
      <c r="H332" s="154">
        <f t="shared" ref="H332:L332" si="331">$G332/100*B332</f>
        <v>0</v>
      </c>
      <c r="I332" s="154">
        <f t="shared" si="331"/>
        <v>0</v>
      </c>
      <c r="J332" s="154">
        <f t="shared" si="331"/>
        <v>0</v>
      </c>
      <c r="K332" s="154">
        <f t="shared" si="331"/>
        <v>0</v>
      </c>
      <c r="L332" s="171">
        <f t="shared" si="331"/>
        <v>0</v>
      </c>
      <c r="M332" s="167" t="s">
        <v>647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06" t="s">
        <v>981</v>
      </c>
      <c r="B333" s="154">
        <v>54.0</v>
      </c>
      <c r="C333" s="154">
        <v>3.3</v>
      </c>
      <c r="D333" s="154">
        <v>1.8</v>
      </c>
      <c r="E333" s="154">
        <v>6.3</v>
      </c>
      <c r="F333" s="171">
        <v>0.6</v>
      </c>
      <c r="G333" s="194"/>
      <c r="H333" s="154">
        <f t="shared" ref="H333:L333" si="332">$G333/100*B333</f>
        <v>0</v>
      </c>
      <c r="I333" s="154">
        <f t="shared" si="332"/>
        <v>0</v>
      </c>
      <c r="J333" s="154">
        <f t="shared" si="332"/>
        <v>0</v>
      </c>
      <c r="K333" s="154">
        <f t="shared" si="332"/>
        <v>0</v>
      </c>
      <c r="L333" s="171">
        <f t="shared" si="332"/>
        <v>0</v>
      </c>
      <c r="M333" s="167" t="s">
        <v>647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06" t="s">
        <v>982</v>
      </c>
      <c r="B334" s="154">
        <v>348.0</v>
      </c>
      <c r="C334" s="154">
        <v>14.6</v>
      </c>
      <c r="D334" s="154">
        <v>1.4</v>
      </c>
      <c r="E334" s="154">
        <v>75.0</v>
      </c>
      <c r="F334" s="171">
        <v>1.6</v>
      </c>
      <c r="G334" s="194"/>
      <c r="H334" s="154">
        <f t="shared" ref="H334:L334" si="333">$G334/100*B334</f>
        <v>0</v>
      </c>
      <c r="I334" s="154">
        <f t="shared" si="333"/>
        <v>0</v>
      </c>
      <c r="J334" s="154">
        <f t="shared" si="333"/>
        <v>0</v>
      </c>
      <c r="K334" s="154">
        <f t="shared" si="333"/>
        <v>0</v>
      </c>
      <c r="L334" s="171">
        <f t="shared" si="333"/>
        <v>0</v>
      </c>
      <c r="M334" s="167" t="s">
        <v>656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06" t="s">
        <v>983</v>
      </c>
      <c r="B335" s="154">
        <v>23.0</v>
      </c>
      <c r="C335" s="154">
        <v>2.9</v>
      </c>
      <c r="D335" s="154">
        <v>0.4</v>
      </c>
      <c r="E335" s="154">
        <v>3.6</v>
      </c>
      <c r="F335" s="171">
        <v>2.2</v>
      </c>
      <c r="G335" s="194"/>
      <c r="H335" s="154">
        <f t="shared" ref="H335:L335" si="334">$G335/100*B335</f>
        <v>0</v>
      </c>
      <c r="I335" s="154">
        <f t="shared" si="334"/>
        <v>0</v>
      </c>
      <c r="J335" s="154">
        <f t="shared" si="334"/>
        <v>0</v>
      </c>
      <c r="K335" s="154">
        <f t="shared" si="334"/>
        <v>0</v>
      </c>
      <c r="L335" s="171">
        <f t="shared" si="334"/>
        <v>0</v>
      </c>
      <c r="M335" s="167" t="s">
        <v>653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06" t="s">
        <v>984</v>
      </c>
      <c r="B336" s="154">
        <v>26.0</v>
      </c>
      <c r="C336" s="154">
        <v>5.9</v>
      </c>
      <c r="D336" s="154">
        <v>0.4</v>
      </c>
      <c r="E336" s="154">
        <v>2.4</v>
      </c>
      <c r="F336" s="171">
        <v>0.0</v>
      </c>
      <c r="G336" s="194"/>
      <c r="H336" s="154">
        <f t="shared" ref="H336:L336" si="335">$G336/100*B336</f>
        <v>0</v>
      </c>
      <c r="I336" s="154">
        <f t="shared" si="335"/>
        <v>0</v>
      </c>
      <c r="J336" s="154">
        <f t="shared" si="335"/>
        <v>0</v>
      </c>
      <c r="K336" s="154">
        <f t="shared" si="335"/>
        <v>0</v>
      </c>
      <c r="L336" s="171">
        <f t="shared" si="335"/>
        <v>0</v>
      </c>
      <c r="M336" s="167" t="s">
        <v>643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06" t="s">
        <v>985</v>
      </c>
      <c r="B337" s="154">
        <v>40.0</v>
      </c>
      <c r="C337" s="154">
        <v>0.8</v>
      </c>
      <c r="D337" s="154">
        <v>0.1</v>
      </c>
      <c r="E337" s="154">
        <v>10.4</v>
      </c>
      <c r="F337" s="171">
        <v>1.5</v>
      </c>
      <c r="G337" s="194"/>
      <c r="H337" s="154">
        <f t="shared" ref="H337:L337" si="336">$G337/100*B337</f>
        <v>0</v>
      </c>
      <c r="I337" s="154">
        <f t="shared" si="336"/>
        <v>0</v>
      </c>
      <c r="J337" s="154">
        <f t="shared" si="336"/>
        <v>0</v>
      </c>
      <c r="K337" s="154">
        <f t="shared" si="336"/>
        <v>0</v>
      </c>
      <c r="L337" s="171">
        <f t="shared" si="336"/>
        <v>0</v>
      </c>
      <c r="M337" s="167" t="s">
        <v>653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06" t="s">
        <v>986</v>
      </c>
      <c r="B338" s="154">
        <v>45.0</v>
      </c>
      <c r="C338" s="154">
        <v>1.0</v>
      </c>
      <c r="D338" s="154">
        <v>0.1</v>
      </c>
      <c r="E338" s="154">
        <v>11.7</v>
      </c>
      <c r="F338" s="171">
        <v>2.0</v>
      </c>
      <c r="G338" s="194"/>
      <c r="H338" s="154">
        <f t="shared" ref="H338:L338" si="337">$G338/100*B338</f>
        <v>0</v>
      </c>
      <c r="I338" s="154">
        <f t="shared" si="337"/>
        <v>0</v>
      </c>
      <c r="J338" s="154">
        <f t="shared" si="337"/>
        <v>0</v>
      </c>
      <c r="K338" s="154">
        <f t="shared" si="337"/>
        <v>0</v>
      </c>
      <c r="L338" s="171">
        <f t="shared" si="337"/>
        <v>0</v>
      </c>
      <c r="M338" s="167" t="s">
        <v>653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06" t="s">
        <v>987</v>
      </c>
      <c r="B339" s="154">
        <v>381.0</v>
      </c>
      <c r="C339" s="154">
        <v>1.9</v>
      </c>
      <c r="D339" s="154">
        <v>0.3</v>
      </c>
      <c r="E339" s="154">
        <v>20.6</v>
      </c>
      <c r="F339" s="171">
        <v>3.5</v>
      </c>
      <c r="G339" s="194"/>
      <c r="H339" s="154">
        <f t="shared" ref="H339:L339" si="338">$G339/100*B339</f>
        <v>0</v>
      </c>
      <c r="I339" s="154">
        <f t="shared" si="338"/>
        <v>0</v>
      </c>
      <c r="J339" s="154">
        <f t="shared" si="338"/>
        <v>0</v>
      </c>
      <c r="K339" s="154">
        <f t="shared" si="338"/>
        <v>0</v>
      </c>
      <c r="L339" s="171">
        <f t="shared" si="338"/>
        <v>0</v>
      </c>
      <c r="M339" s="167" t="s">
        <v>653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06" t="s">
        <v>988</v>
      </c>
      <c r="B340" s="154">
        <v>40.0</v>
      </c>
      <c r="C340" s="154">
        <v>2.0</v>
      </c>
      <c r="D340" s="154">
        <v>0.5</v>
      </c>
      <c r="E340" s="154">
        <v>8.7</v>
      </c>
      <c r="F340" s="171">
        <v>0.0</v>
      </c>
      <c r="G340" s="194"/>
      <c r="H340" s="154">
        <f t="shared" ref="H340:L340" si="339">$G340/100*B340</f>
        <v>0</v>
      </c>
      <c r="I340" s="154">
        <f t="shared" si="339"/>
        <v>0</v>
      </c>
      <c r="J340" s="154">
        <f t="shared" si="339"/>
        <v>0</v>
      </c>
      <c r="K340" s="154">
        <f t="shared" si="339"/>
        <v>0</v>
      </c>
      <c r="L340" s="171">
        <f t="shared" si="339"/>
        <v>0</v>
      </c>
      <c r="M340" s="167" t="s">
        <v>653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06" t="s">
        <v>989</v>
      </c>
      <c r="B341" s="154">
        <v>31.0</v>
      </c>
      <c r="C341" s="154">
        <v>0.6</v>
      </c>
      <c r="D341" s="154">
        <v>0.6</v>
      </c>
      <c r="E341" s="154">
        <v>6.9</v>
      </c>
      <c r="F341" s="171">
        <v>0.0</v>
      </c>
      <c r="G341" s="194"/>
      <c r="H341" s="154">
        <f t="shared" ref="H341:L341" si="340">$G341/100*B341</f>
        <v>0</v>
      </c>
      <c r="I341" s="154">
        <f t="shared" si="340"/>
        <v>0</v>
      </c>
      <c r="J341" s="154">
        <f t="shared" si="340"/>
        <v>0</v>
      </c>
      <c r="K341" s="154">
        <f t="shared" si="340"/>
        <v>0</v>
      </c>
      <c r="L341" s="171">
        <f t="shared" si="340"/>
        <v>0</v>
      </c>
      <c r="M341" s="167" t="s">
        <v>653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06" t="s">
        <v>990</v>
      </c>
      <c r="B342" s="154">
        <v>16.0</v>
      </c>
      <c r="C342" s="154">
        <v>1.2</v>
      </c>
      <c r="D342" s="154">
        <v>0.2</v>
      </c>
      <c r="E342" s="154">
        <v>3.4</v>
      </c>
      <c r="F342" s="171">
        <v>1.1</v>
      </c>
      <c r="G342" s="194"/>
      <c r="H342" s="154">
        <f t="shared" ref="H342:L342" si="341">$G342/100*B342</f>
        <v>0</v>
      </c>
      <c r="I342" s="154">
        <f t="shared" si="341"/>
        <v>0</v>
      </c>
      <c r="J342" s="154">
        <f t="shared" si="341"/>
        <v>0</v>
      </c>
      <c r="K342" s="154">
        <f t="shared" si="341"/>
        <v>0</v>
      </c>
      <c r="L342" s="171">
        <f t="shared" si="341"/>
        <v>0</v>
      </c>
      <c r="M342" s="167" t="s">
        <v>653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06" t="s">
        <v>991</v>
      </c>
      <c r="B343" s="154">
        <v>92.0</v>
      </c>
      <c r="C343" s="154">
        <v>15.6</v>
      </c>
      <c r="D343" s="154">
        <v>1.4</v>
      </c>
      <c r="E343" s="154">
        <v>3.1</v>
      </c>
      <c r="F343" s="171">
        <v>0.0</v>
      </c>
      <c r="G343" s="194"/>
      <c r="H343" s="154">
        <f t="shared" ref="H343:L343" si="342">$G343/100*B343</f>
        <v>0</v>
      </c>
      <c r="I343" s="154">
        <f t="shared" si="342"/>
        <v>0</v>
      </c>
      <c r="J343" s="154">
        <f t="shared" si="342"/>
        <v>0</v>
      </c>
      <c r="K343" s="154">
        <f t="shared" si="342"/>
        <v>0</v>
      </c>
      <c r="L343" s="171">
        <f t="shared" si="342"/>
        <v>0</v>
      </c>
      <c r="M343" s="167" t="s">
        <v>637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06" t="s">
        <v>992</v>
      </c>
      <c r="B344" s="154">
        <v>100.0</v>
      </c>
      <c r="C344" s="154">
        <v>0.0</v>
      </c>
      <c r="D344" s="154">
        <v>0.0</v>
      </c>
      <c r="E344" s="154">
        <v>46.0</v>
      </c>
      <c r="F344" s="171">
        <v>0.0</v>
      </c>
      <c r="G344" s="194"/>
      <c r="H344" s="154">
        <f t="shared" ref="H344:L344" si="343">$G344/100*B344</f>
        <v>0</v>
      </c>
      <c r="I344" s="154">
        <f t="shared" si="343"/>
        <v>0</v>
      </c>
      <c r="J344" s="154">
        <f t="shared" si="343"/>
        <v>0</v>
      </c>
      <c r="K344" s="154">
        <f t="shared" si="343"/>
        <v>0</v>
      </c>
      <c r="L344" s="171">
        <f t="shared" si="343"/>
        <v>0</v>
      </c>
      <c r="M344" s="167" t="s">
        <v>645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06" t="s">
        <v>993</v>
      </c>
      <c r="B345" s="154">
        <v>380.0</v>
      </c>
      <c r="C345" s="154">
        <v>0.1</v>
      </c>
      <c r="D345" s="154">
        <v>0.0</v>
      </c>
      <c r="E345" s="154">
        <v>98.1</v>
      </c>
      <c r="F345" s="171">
        <v>0.0</v>
      </c>
      <c r="G345" s="194"/>
      <c r="H345" s="154">
        <f t="shared" ref="H345:L345" si="344">$G345/100*B345</f>
        <v>0</v>
      </c>
      <c r="I345" s="154">
        <f t="shared" si="344"/>
        <v>0</v>
      </c>
      <c r="J345" s="154">
        <f t="shared" si="344"/>
        <v>0</v>
      </c>
      <c r="K345" s="154">
        <f t="shared" si="344"/>
        <v>0</v>
      </c>
      <c r="L345" s="171">
        <f t="shared" si="344"/>
        <v>0</v>
      </c>
      <c r="M345" s="167" t="s">
        <v>645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06" t="s">
        <v>994</v>
      </c>
      <c r="B346" s="154">
        <v>387.0</v>
      </c>
      <c r="C346" s="154">
        <v>0.0</v>
      </c>
      <c r="D346" s="154">
        <v>0.0</v>
      </c>
      <c r="E346" s="154">
        <v>99.9</v>
      </c>
      <c r="F346" s="171">
        <v>0.0</v>
      </c>
      <c r="G346" s="194"/>
      <c r="H346" s="154">
        <f t="shared" ref="H346:L346" si="345">$G346/100*B346</f>
        <v>0</v>
      </c>
      <c r="I346" s="154">
        <f t="shared" si="345"/>
        <v>0</v>
      </c>
      <c r="J346" s="154">
        <f t="shared" si="345"/>
        <v>0</v>
      </c>
      <c r="K346" s="154">
        <f t="shared" si="345"/>
        <v>0</v>
      </c>
      <c r="L346" s="171">
        <f t="shared" si="345"/>
        <v>0</v>
      </c>
      <c r="M346" s="167" t="s">
        <v>645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06" t="s">
        <v>995</v>
      </c>
      <c r="B347" s="154">
        <v>617.0</v>
      </c>
      <c r="C347" s="154">
        <v>17.3</v>
      </c>
      <c r="D347" s="154">
        <v>55.2</v>
      </c>
      <c r="E347" s="154">
        <v>23.2</v>
      </c>
      <c r="F347" s="171">
        <v>5.7</v>
      </c>
      <c r="G347" s="194"/>
      <c r="H347" s="154">
        <f t="shared" ref="H347:L347" si="346">$G347/100*B347</f>
        <v>0</v>
      </c>
      <c r="I347" s="154">
        <f t="shared" si="346"/>
        <v>0</v>
      </c>
      <c r="J347" s="154">
        <f t="shared" si="346"/>
        <v>0</v>
      </c>
      <c r="K347" s="154">
        <f t="shared" si="346"/>
        <v>0</v>
      </c>
      <c r="L347" s="171">
        <f t="shared" si="346"/>
        <v>0</v>
      </c>
      <c r="M347" s="167" t="s">
        <v>725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06" t="s">
        <v>996</v>
      </c>
      <c r="B348" s="154">
        <v>884.0</v>
      </c>
      <c r="C348" s="154">
        <v>0.0</v>
      </c>
      <c r="D348" s="154">
        <v>100.0</v>
      </c>
      <c r="E348" s="154">
        <v>0.0</v>
      </c>
      <c r="F348" s="171">
        <v>0.0</v>
      </c>
      <c r="G348" s="194"/>
      <c r="H348" s="154">
        <f t="shared" ref="H348:L348" si="347">$G348/100*B348</f>
        <v>0</v>
      </c>
      <c r="I348" s="154">
        <f t="shared" si="347"/>
        <v>0</v>
      </c>
      <c r="J348" s="154">
        <f t="shared" si="347"/>
        <v>0</v>
      </c>
      <c r="K348" s="154">
        <f t="shared" si="347"/>
        <v>0</v>
      </c>
      <c r="L348" s="171">
        <f t="shared" si="347"/>
        <v>0</v>
      </c>
      <c r="M348" s="167" t="s">
        <v>667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06" t="s">
        <v>997</v>
      </c>
      <c r="B349" s="154">
        <v>564.0</v>
      </c>
      <c r="C349" s="154">
        <v>20.8</v>
      </c>
      <c r="D349" s="154">
        <v>51.5</v>
      </c>
      <c r="E349" s="154">
        <v>20.0</v>
      </c>
      <c r="F349" s="171">
        <v>6.6</v>
      </c>
      <c r="G349" s="194"/>
      <c r="H349" s="154">
        <f t="shared" ref="H349:L349" si="348">$G349/100*B349</f>
        <v>0</v>
      </c>
      <c r="I349" s="154">
        <f t="shared" si="348"/>
        <v>0</v>
      </c>
      <c r="J349" s="154">
        <f t="shared" si="348"/>
        <v>0</v>
      </c>
      <c r="K349" s="154">
        <f t="shared" si="348"/>
        <v>0</v>
      </c>
      <c r="L349" s="171">
        <f t="shared" si="348"/>
        <v>0</v>
      </c>
      <c r="M349" s="167" t="s">
        <v>725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06" t="s">
        <v>998</v>
      </c>
      <c r="B350" s="154">
        <v>377.0</v>
      </c>
      <c r="C350" s="154">
        <v>7.0</v>
      </c>
      <c r="D350" s="154">
        <v>1.6</v>
      </c>
      <c r="E350" s="154">
        <v>79.9</v>
      </c>
      <c r="F350" s="171">
        <v>0.9</v>
      </c>
      <c r="G350" s="194"/>
      <c r="H350" s="154">
        <f t="shared" ref="H350:L350" si="349">$G350/100*B350</f>
        <v>0</v>
      </c>
      <c r="I350" s="154">
        <f t="shared" si="349"/>
        <v>0</v>
      </c>
      <c r="J350" s="154">
        <f t="shared" si="349"/>
        <v>0</v>
      </c>
      <c r="K350" s="154">
        <f t="shared" si="349"/>
        <v>0</v>
      </c>
      <c r="L350" s="171">
        <f t="shared" si="349"/>
        <v>0</v>
      </c>
      <c r="M350" s="167" t="s">
        <v>656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06" t="s">
        <v>999</v>
      </c>
      <c r="B351" s="154">
        <v>19.0</v>
      </c>
      <c r="C351" s="154">
        <v>1.8</v>
      </c>
      <c r="D351" s="154">
        <v>0.2</v>
      </c>
      <c r="E351" s="154">
        <v>3.7</v>
      </c>
      <c r="F351" s="171">
        <v>1.6</v>
      </c>
      <c r="G351" s="194"/>
      <c r="H351" s="154">
        <f t="shared" ref="H351:L351" si="350">$G351/100*B351</f>
        <v>0</v>
      </c>
      <c r="I351" s="154">
        <f t="shared" si="350"/>
        <v>0</v>
      </c>
      <c r="J351" s="154">
        <f t="shared" si="350"/>
        <v>0</v>
      </c>
      <c r="K351" s="154">
        <f t="shared" si="350"/>
        <v>0</v>
      </c>
      <c r="L351" s="171">
        <f t="shared" si="350"/>
        <v>0</v>
      </c>
      <c r="M351" s="167" t="s">
        <v>653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06" t="s">
        <v>1000</v>
      </c>
      <c r="B352" s="154">
        <v>144.0</v>
      </c>
      <c r="C352" s="154">
        <v>19.7</v>
      </c>
      <c r="D352" s="154">
        <v>6.7</v>
      </c>
      <c r="E352" s="154">
        <v>0.0</v>
      </c>
      <c r="F352" s="171">
        <v>0.0</v>
      </c>
      <c r="G352" s="194"/>
      <c r="H352" s="154">
        <f t="shared" ref="H352:L352" si="351">$G352/100*B352</f>
        <v>0</v>
      </c>
      <c r="I352" s="154">
        <f t="shared" si="351"/>
        <v>0</v>
      </c>
      <c r="J352" s="154">
        <f t="shared" si="351"/>
        <v>0</v>
      </c>
      <c r="K352" s="154">
        <f t="shared" si="351"/>
        <v>0</v>
      </c>
      <c r="L352" s="171">
        <f t="shared" si="351"/>
        <v>0</v>
      </c>
      <c r="M352" s="167" t="s">
        <v>674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06" t="s">
        <v>1001</v>
      </c>
      <c r="B353" s="154">
        <v>595.0</v>
      </c>
      <c r="C353" s="154">
        <v>17.0</v>
      </c>
      <c r="D353" s="154">
        <v>53.7</v>
      </c>
      <c r="E353" s="154">
        <v>21.2</v>
      </c>
      <c r="F353" s="171">
        <v>9.3</v>
      </c>
      <c r="G353" s="194"/>
      <c r="H353" s="154">
        <f t="shared" ref="H353:L353" si="352">$G353/100*B353</f>
        <v>0</v>
      </c>
      <c r="I353" s="154">
        <f t="shared" si="352"/>
        <v>0</v>
      </c>
      <c r="J353" s="154">
        <f t="shared" si="352"/>
        <v>0</v>
      </c>
      <c r="K353" s="154">
        <f t="shared" si="352"/>
        <v>0</v>
      </c>
      <c r="L353" s="171">
        <f t="shared" si="352"/>
        <v>0</v>
      </c>
      <c r="M353" s="167" t="s">
        <v>725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06" t="s">
        <v>1002</v>
      </c>
      <c r="B354" s="154">
        <v>33.0</v>
      </c>
      <c r="C354" s="154">
        <v>2.8</v>
      </c>
      <c r="D354" s="154">
        <v>0.2</v>
      </c>
      <c r="E354" s="154">
        <v>7.0</v>
      </c>
      <c r="F354" s="171">
        <v>4.4</v>
      </c>
      <c r="G354" s="194"/>
      <c r="H354" s="154">
        <f t="shared" ref="H354:L354" si="353">$G354/100*B354</f>
        <v>0</v>
      </c>
      <c r="I354" s="154">
        <f t="shared" si="353"/>
        <v>0</v>
      </c>
      <c r="J354" s="154">
        <f t="shared" si="353"/>
        <v>0</v>
      </c>
      <c r="K354" s="154">
        <f t="shared" si="353"/>
        <v>0</v>
      </c>
      <c r="L354" s="171">
        <f t="shared" si="353"/>
        <v>0</v>
      </c>
      <c r="M354" s="167" t="s">
        <v>653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06" t="s">
        <v>1003</v>
      </c>
      <c r="B355" s="154">
        <v>60.0</v>
      </c>
      <c r="C355" s="154">
        <v>10.5</v>
      </c>
      <c r="D355" s="154">
        <v>0.1</v>
      </c>
      <c r="E355" s="154">
        <v>5.6</v>
      </c>
      <c r="F355" s="171">
        <v>0.8</v>
      </c>
      <c r="G355" s="194"/>
      <c r="H355" s="154">
        <f t="shared" ref="H355:L355" si="354">$G355/100*B355</f>
        <v>0</v>
      </c>
      <c r="I355" s="154">
        <f t="shared" si="354"/>
        <v>0</v>
      </c>
      <c r="J355" s="154">
        <f t="shared" si="354"/>
        <v>0</v>
      </c>
      <c r="K355" s="154">
        <f t="shared" si="354"/>
        <v>0</v>
      </c>
      <c r="L355" s="171">
        <f t="shared" si="354"/>
        <v>0</v>
      </c>
      <c r="M355" s="167" t="s">
        <v>710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06" t="s">
        <v>1004</v>
      </c>
      <c r="B356" s="154">
        <v>53.0</v>
      </c>
      <c r="C356" s="154">
        <v>0.8</v>
      </c>
      <c r="D356" s="154">
        <v>0.3</v>
      </c>
      <c r="E356" s="154">
        <v>13.3</v>
      </c>
      <c r="F356" s="171">
        <v>1.8</v>
      </c>
      <c r="G356" s="194"/>
      <c r="H356" s="154">
        <f t="shared" ref="H356:L356" si="355">$G356/100*B356</f>
        <v>0</v>
      </c>
      <c r="I356" s="154">
        <f t="shared" si="355"/>
        <v>0</v>
      </c>
      <c r="J356" s="154">
        <f t="shared" si="355"/>
        <v>0</v>
      </c>
      <c r="K356" s="154">
        <f t="shared" si="355"/>
        <v>0</v>
      </c>
      <c r="L356" s="171">
        <f t="shared" si="355"/>
        <v>0</v>
      </c>
      <c r="M356" s="167" t="s">
        <v>639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06" t="s">
        <v>1005</v>
      </c>
      <c r="B357" s="154">
        <v>67.0</v>
      </c>
      <c r="C357" s="154">
        <v>1.3</v>
      </c>
      <c r="D357" s="154">
        <v>0.1</v>
      </c>
      <c r="E357" s="154">
        <v>16.3</v>
      </c>
      <c r="F357" s="171">
        <v>0.0</v>
      </c>
      <c r="G357" s="194"/>
      <c r="H357" s="154">
        <f t="shared" ref="H357:L357" si="356">$G357/100*B357</f>
        <v>0</v>
      </c>
      <c r="I357" s="154">
        <f t="shared" si="356"/>
        <v>0</v>
      </c>
      <c r="J357" s="154">
        <f t="shared" si="356"/>
        <v>0</v>
      </c>
      <c r="K357" s="154">
        <f t="shared" si="356"/>
        <v>0</v>
      </c>
      <c r="L357" s="171">
        <f t="shared" si="356"/>
        <v>0</v>
      </c>
      <c r="M357" s="167" t="s">
        <v>662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06" t="s">
        <v>1006</v>
      </c>
      <c r="B358" s="154">
        <v>0.0</v>
      </c>
      <c r="C358" s="154">
        <v>0.0</v>
      </c>
      <c r="D358" s="154">
        <v>0.0</v>
      </c>
      <c r="E358" s="154">
        <v>0.0</v>
      </c>
      <c r="F358" s="171">
        <v>0.0</v>
      </c>
      <c r="G358" s="194"/>
      <c r="H358" s="154">
        <f t="shared" ref="H358:L358" si="357">$G358/100*B358</f>
        <v>0</v>
      </c>
      <c r="I358" s="154">
        <f t="shared" si="357"/>
        <v>0</v>
      </c>
      <c r="J358" s="154">
        <f t="shared" si="357"/>
        <v>0</v>
      </c>
      <c r="K358" s="154">
        <f t="shared" si="357"/>
        <v>0</v>
      </c>
      <c r="L358" s="171">
        <f t="shared" si="357"/>
        <v>0</v>
      </c>
      <c r="M358" s="167" t="s">
        <v>649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06" t="s">
        <v>1007</v>
      </c>
      <c r="B359" s="154">
        <v>0.0</v>
      </c>
      <c r="C359" s="154">
        <v>22.6</v>
      </c>
      <c r="D359" s="154">
        <v>2.4</v>
      </c>
      <c r="E359" s="154">
        <v>58.2</v>
      </c>
      <c r="F359" s="171">
        <v>10.7</v>
      </c>
      <c r="G359" s="194"/>
      <c r="H359" s="154">
        <f t="shared" ref="H359:L359" si="358">$G359/100*B359</f>
        <v>0</v>
      </c>
      <c r="I359" s="154">
        <f t="shared" si="358"/>
        <v>0</v>
      </c>
      <c r="J359" s="154">
        <f t="shared" si="358"/>
        <v>0</v>
      </c>
      <c r="K359" s="154">
        <f t="shared" si="358"/>
        <v>0</v>
      </c>
      <c r="L359" s="171">
        <f t="shared" si="358"/>
        <v>0</v>
      </c>
      <c r="M359" s="167" t="s">
        <v>649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06" t="s">
        <v>1008</v>
      </c>
      <c r="B360" s="154">
        <v>1.0</v>
      </c>
      <c r="C360" s="154">
        <v>0.0</v>
      </c>
      <c r="D360" s="154">
        <v>0.0</v>
      </c>
      <c r="E360" s="154">
        <v>0.2</v>
      </c>
      <c r="F360" s="171">
        <v>0.0</v>
      </c>
      <c r="G360" s="194"/>
      <c r="H360" s="154">
        <f t="shared" ref="H360:L360" si="359">$G360/100*B360</f>
        <v>0</v>
      </c>
      <c r="I360" s="154">
        <f t="shared" si="359"/>
        <v>0</v>
      </c>
      <c r="J360" s="154">
        <f t="shared" si="359"/>
        <v>0</v>
      </c>
      <c r="K360" s="154">
        <f t="shared" si="359"/>
        <v>0</v>
      </c>
      <c r="L360" s="171">
        <f t="shared" si="359"/>
        <v>0</v>
      </c>
      <c r="M360" s="167" t="s">
        <v>649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06" t="s">
        <v>1009</v>
      </c>
      <c r="B361" s="154">
        <v>0.0</v>
      </c>
      <c r="C361" s="154">
        <v>31.6</v>
      </c>
      <c r="D361" s="154">
        <v>4.6</v>
      </c>
      <c r="E361" s="154">
        <v>49.6</v>
      </c>
      <c r="F361" s="171">
        <v>10.6</v>
      </c>
      <c r="G361" s="194"/>
      <c r="H361" s="154">
        <f t="shared" ref="H361:L361" si="360">$G361/100*B361</f>
        <v>0</v>
      </c>
      <c r="I361" s="154">
        <f t="shared" si="360"/>
        <v>0</v>
      </c>
      <c r="J361" s="154">
        <f t="shared" si="360"/>
        <v>0</v>
      </c>
      <c r="K361" s="154">
        <f t="shared" si="360"/>
        <v>0</v>
      </c>
      <c r="L361" s="171">
        <f t="shared" si="360"/>
        <v>0</v>
      </c>
      <c r="M361" s="167" t="s">
        <v>649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06" t="s">
        <v>1010</v>
      </c>
      <c r="B362" s="154">
        <v>0.0</v>
      </c>
      <c r="C362" s="154">
        <v>20.3</v>
      </c>
      <c r="D362" s="154">
        <v>4.3</v>
      </c>
      <c r="E362" s="154">
        <v>61.0</v>
      </c>
      <c r="F362" s="171">
        <v>19.0</v>
      </c>
      <c r="G362" s="194"/>
      <c r="H362" s="154">
        <f t="shared" ref="H362:L362" si="361">$G362/100*B362</f>
        <v>0</v>
      </c>
      <c r="I362" s="154">
        <f t="shared" si="361"/>
        <v>0</v>
      </c>
      <c r="J362" s="154">
        <f t="shared" si="361"/>
        <v>0</v>
      </c>
      <c r="K362" s="154">
        <f t="shared" si="361"/>
        <v>0</v>
      </c>
      <c r="L362" s="171">
        <f t="shared" si="361"/>
        <v>0</v>
      </c>
      <c r="M362" s="167" t="s">
        <v>649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06" t="s">
        <v>1011</v>
      </c>
      <c r="B363" s="154">
        <v>367.0</v>
      </c>
      <c r="C363" s="154">
        <v>13.3</v>
      </c>
      <c r="D363" s="154">
        <v>2.4</v>
      </c>
      <c r="E363" s="154">
        <v>73.1</v>
      </c>
      <c r="F363" s="171">
        <v>8.0</v>
      </c>
      <c r="G363" s="194"/>
      <c r="H363" s="154">
        <f t="shared" ref="H363:L363" si="362">$G363/100*B363</f>
        <v>0</v>
      </c>
      <c r="I363" s="154">
        <f t="shared" si="362"/>
        <v>0</v>
      </c>
      <c r="J363" s="154">
        <f t="shared" si="362"/>
        <v>0</v>
      </c>
      <c r="K363" s="154">
        <f t="shared" si="362"/>
        <v>0</v>
      </c>
      <c r="L363" s="171">
        <f t="shared" si="362"/>
        <v>0</v>
      </c>
      <c r="M363" s="167" t="s">
        <v>656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06" t="s">
        <v>1012</v>
      </c>
      <c r="B364" s="154">
        <v>249.0</v>
      </c>
      <c r="C364" s="154">
        <v>9.0</v>
      </c>
      <c r="D364" s="154">
        <v>5.2</v>
      </c>
      <c r="E364" s="154">
        <v>42.8</v>
      </c>
      <c r="F364" s="171">
        <v>2.0</v>
      </c>
      <c r="G364" s="194"/>
      <c r="H364" s="154">
        <f t="shared" ref="H364:L364" si="363">$G364/100*B364</f>
        <v>0</v>
      </c>
      <c r="I364" s="154">
        <f t="shared" si="363"/>
        <v>0</v>
      </c>
      <c r="J364" s="154">
        <f t="shared" si="363"/>
        <v>0</v>
      </c>
      <c r="K364" s="154">
        <f t="shared" si="363"/>
        <v>0</v>
      </c>
      <c r="L364" s="171">
        <f t="shared" si="363"/>
        <v>0</v>
      </c>
      <c r="M364" s="167" t="s">
        <v>710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06" t="s">
        <v>1013</v>
      </c>
      <c r="B365" s="154">
        <v>193.0</v>
      </c>
      <c r="C365" s="154">
        <v>18.5</v>
      </c>
      <c r="D365" s="154">
        <v>10.8</v>
      </c>
      <c r="E365" s="154">
        <v>9.4</v>
      </c>
      <c r="F365" s="171">
        <v>0.0</v>
      </c>
      <c r="G365" s="194"/>
      <c r="H365" s="154">
        <f t="shared" ref="H365:L365" si="364">$G365/100*B365</f>
        <v>0</v>
      </c>
      <c r="I365" s="154">
        <f t="shared" si="364"/>
        <v>0</v>
      </c>
      <c r="J365" s="154">
        <f t="shared" si="364"/>
        <v>0</v>
      </c>
      <c r="K365" s="154">
        <f t="shared" si="364"/>
        <v>0</v>
      </c>
      <c r="L365" s="171">
        <f t="shared" si="364"/>
        <v>0</v>
      </c>
      <c r="M365" s="167" t="s">
        <v>647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06" t="s">
        <v>1014</v>
      </c>
      <c r="B366" s="154">
        <v>96.0</v>
      </c>
      <c r="C366" s="154">
        <v>20.1</v>
      </c>
      <c r="D366" s="154">
        <v>1.7</v>
      </c>
      <c r="E366" s="154">
        <v>0.0</v>
      </c>
      <c r="F366" s="171">
        <v>0.0</v>
      </c>
      <c r="G366" s="194"/>
      <c r="H366" s="154">
        <f t="shared" ref="H366:L366" si="365">$G366/100*B366</f>
        <v>0</v>
      </c>
      <c r="I366" s="154">
        <f t="shared" si="365"/>
        <v>0</v>
      </c>
      <c r="J366" s="154">
        <f t="shared" si="365"/>
        <v>0</v>
      </c>
      <c r="K366" s="154">
        <f t="shared" si="365"/>
        <v>0</v>
      </c>
      <c r="L366" s="171">
        <f t="shared" si="365"/>
        <v>0</v>
      </c>
      <c r="M366" s="167" t="s">
        <v>674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06" t="s">
        <v>1015</v>
      </c>
      <c r="B367" s="154">
        <v>436.0</v>
      </c>
      <c r="C367" s="154">
        <v>53.4</v>
      </c>
      <c r="D367" s="154">
        <v>26.4</v>
      </c>
      <c r="E367" s="154">
        <v>7.2</v>
      </c>
      <c r="F367" s="171">
        <v>0.2</v>
      </c>
      <c r="G367" s="194"/>
      <c r="H367" s="154">
        <f t="shared" ref="H367:L367" si="366">$G367/100*B367</f>
        <v>0</v>
      </c>
      <c r="I367" s="154">
        <f t="shared" si="366"/>
        <v>0</v>
      </c>
      <c r="J367" s="154">
        <f t="shared" si="366"/>
        <v>0</v>
      </c>
      <c r="K367" s="154">
        <f t="shared" si="366"/>
        <v>0</v>
      </c>
      <c r="L367" s="171">
        <f t="shared" si="366"/>
        <v>0</v>
      </c>
      <c r="M367" s="167" t="s">
        <v>647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06" t="s">
        <v>1016</v>
      </c>
      <c r="B368" s="154">
        <v>116.0</v>
      </c>
      <c r="C368" s="154">
        <v>8.2</v>
      </c>
      <c r="D368" s="154">
        <v>8.0</v>
      </c>
      <c r="E368" s="154">
        <v>5.2</v>
      </c>
      <c r="F368" s="171">
        <v>0.0</v>
      </c>
      <c r="G368" s="194"/>
      <c r="H368" s="154">
        <f t="shared" ref="H368:L368" si="367">$G368/100*B368</f>
        <v>0</v>
      </c>
      <c r="I368" s="154">
        <f t="shared" si="367"/>
        <v>0</v>
      </c>
      <c r="J368" s="154">
        <f t="shared" si="367"/>
        <v>0</v>
      </c>
      <c r="K368" s="154">
        <f t="shared" si="367"/>
        <v>0</v>
      </c>
      <c r="L368" s="171">
        <f t="shared" si="367"/>
        <v>0</v>
      </c>
      <c r="M368" s="167" t="s">
        <v>647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06" t="s">
        <v>1017</v>
      </c>
      <c r="B369" s="154">
        <v>146.0</v>
      </c>
      <c r="C369" s="154">
        <v>12.7</v>
      </c>
      <c r="D369" s="154">
        <v>10.0</v>
      </c>
      <c r="E369" s="154">
        <v>4.4</v>
      </c>
      <c r="F369" s="171">
        <v>0.6</v>
      </c>
      <c r="G369" s="194"/>
      <c r="H369" s="154">
        <f t="shared" ref="H369:L369" si="368">$G369/100*B369</f>
        <v>0</v>
      </c>
      <c r="I369" s="154">
        <f t="shared" si="368"/>
        <v>0</v>
      </c>
      <c r="J369" s="154">
        <f t="shared" si="368"/>
        <v>0</v>
      </c>
      <c r="K369" s="154">
        <f t="shared" si="368"/>
        <v>0</v>
      </c>
      <c r="L369" s="171">
        <f t="shared" si="368"/>
        <v>0</v>
      </c>
      <c r="M369" s="167" t="s">
        <v>647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06" t="s">
        <v>1018</v>
      </c>
      <c r="B370" s="154">
        <v>18.0</v>
      </c>
      <c r="C370" s="154">
        <v>0.9</v>
      </c>
      <c r="D370" s="154">
        <v>0.2</v>
      </c>
      <c r="E370" s="154">
        <v>3.9</v>
      </c>
      <c r="F370" s="171">
        <v>1.2</v>
      </c>
      <c r="G370" s="194"/>
      <c r="H370" s="154">
        <f t="shared" ref="H370:L370" si="369">$G370/100*B370</f>
        <v>0</v>
      </c>
      <c r="I370" s="154">
        <f t="shared" si="369"/>
        <v>0</v>
      </c>
      <c r="J370" s="154">
        <f t="shared" si="369"/>
        <v>0</v>
      </c>
      <c r="K370" s="154">
        <f t="shared" si="369"/>
        <v>0</v>
      </c>
      <c r="L370" s="171">
        <f t="shared" si="369"/>
        <v>0</v>
      </c>
      <c r="M370" s="167" t="s">
        <v>653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06" t="s">
        <v>1019</v>
      </c>
      <c r="B371" s="154">
        <v>258.0</v>
      </c>
      <c r="C371" s="154">
        <v>14.1</v>
      </c>
      <c r="D371" s="154">
        <v>3.0</v>
      </c>
      <c r="E371" s="154">
        <v>55.8</v>
      </c>
      <c r="F371" s="171">
        <v>12.3</v>
      </c>
      <c r="G371" s="194"/>
      <c r="H371" s="154">
        <f t="shared" ref="H371:L371" si="370">$G371/100*B371</f>
        <v>0</v>
      </c>
      <c r="I371" s="154">
        <f t="shared" si="370"/>
        <v>0</v>
      </c>
      <c r="J371" s="154">
        <f t="shared" si="370"/>
        <v>0</v>
      </c>
      <c r="K371" s="154">
        <f t="shared" si="370"/>
        <v>0</v>
      </c>
      <c r="L371" s="171">
        <f t="shared" si="370"/>
        <v>0</v>
      </c>
      <c r="M371" s="167" t="s">
        <v>653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06" t="s">
        <v>1020</v>
      </c>
      <c r="B372" s="154">
        <v>119.0</v>
      </c>
      <c r="C372" s="154">
        <v>20.5</v>
      </c>
      <c r="D372" s="154">
        <v>3.5</v>
      </c>
      <c r="E372" s="154">
        <v>0.0</v>
      </c>
      <c r="F372" s="171">
        <v>0.0</v>
      </c>
      <c r="G372" s="194"/>
      <c r="H372" s="154">
        <f t="shared" ref="H372:L372" si="371">$G372/100*B372</f>
        <v>0</v>
      </c>
      <c r="I372" s="154">
        <f t="shared" si="371"/>
        <v>0</v>
      </c>
      <c r="J372" s="154">
        <f t="shared" si="371"/>
        <v>0</v>
      </c>
      <c r="K372" s="154">
        <f t="shared" si="371"/>
        <v>0</v>
      </c>
      <c r="L372" s="171">
        <f t="shared" si="371"/>
        <v>0</v>
      </c>
      <c r="M372" s="167" t="s">
        <v>674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06" t="s">
        <v>1021</v>
      </c>
      <c r="B373" s="154">
        <v>109.0</v>
      </c>
      <c r="C373" s="154">
        <v>24.4</v>
      </c>
      <c r="D373" s="154">
        <v>0.5</v>
      </c>
      <c r="E373" s="154">
        <v>0.0</v>
      </c>
      <c r="F373" s="171">
        <v>0.0</v>
      </c>
      <c r="G373" s="194"/>
      <c r="H373" s="154">
        <f t="shared" ref="H373:L373" si="372">$G373/100*B373</f>
        <v>0</v>
      </c>
      <c r="I373" s="154">
        <f t="shared" si="372"/>
        <v>0</v>
      </c>
      <c r="J373" s="154">
        <f t="shared" si="372"/>
        <v>0</v>
      </c>
      <c r="K373" s="154">
        <f t="shared" si="372"/>
        <v>0</v>
      </c>
      <c r="L373" s="171">
        <f t="shared" si="372"/>
        <v>0</v>
      </c>
      <c r="M373" s="167" t="s">
        <v>674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06" t="s">
        <v>1022</v>
      </c>
      <c r="B374" s="154">
        <v>134.0</v>
      </c>
      <c r="C374" s="154">
        <v>22.8</v>
      </c>
      <c r="D374" s="154">
        <v>4.3</v>
      </c>
      <c r="E374" s="154">
        <v>0.0</v>
      </c>
      <c r="F374" s="171">
        <v>0.0</v>
      </c>
      <c r="G374" s="194"/>
      <c r="H374" s="154">
        <f t="shared" ref="H374:L374" si="373">$G374/100*B374</f>
        <v>0</v>
      </c>
      <c r="I374" s="154">
        <f t="shared" si="373"/>
        <v>0</v>
      </c>
      <c r="J374" s="154">
        <f t="shared" si="373"/>
        <v>0</v>
      </c>
      <c r="K374" s="154">
        <f t="shared" si="373"/>
        <v>0</v>
      </c>
      <c r="L374" s="171">
        <f t="shared" si="373"/>
        <v>0</v>
      </c>
      <c r="M374" s="167" t="s">
        <v>727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06" t="s">
        <v>1023</v>
      </c>
      <c r="B375" s="154">
        <v>32.0</v>
      </c>
      <c r="C375" s="154">
        <v>1.5</v>
      </c>
      <c r="D375" s="154">
        <v>0.3</v>
      </c>
      <c r="E375" s="154">
        <v>7.1</v>
      </c>
      <c r="F375" s="171">
        <v>3.2</v>
      </c>
      <c r="G375" s="194"/>
      <c r="H375" s="154">
        <f t="shared" ref="H375:L375" si="374">$G375/100*B375</f>
        <v>0</v>
      </c>
      <c r="I375" s="154">
        <f t="shared" si="374"/>
        <v>0</v>
      </c>
      <c r="J375" s="154">
        <f t="shared" si="374"/>
        <v>0</v>
      </c>
      <c r="K375" s="154">
        <f t="shared" si="374"/>
        <v>0</v>
      </c>
      <c r="L375" s="171">
        <f t="shared" si="374"/>
        <v>0</v>
      </c>
      <c r="M375" s="167" t="s">
        <v>653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06" t="s">
        <v>1024</v>
      </c>
      <c r="B376" s="154">
        <v>28.0</v>
      </c>
      <c r="C376" s="154">
        <v>0.9</v>
      </c>
      <c r="D376" s="154">
        <v>0.1</v>
      </c>
      <c r="E376" s="154">
        <v>6.4</v>
      </c>
      <c r="F376" s="171">
        <v>1.8</v>
      </c>
      <c r="G376" s="194"/>
      <c r="H376" s="154">
        <f t="shared" ref="H376:L376" si="375">$G376/100*B376</f>
        <v>0</v>
      </c>
      <c r="I376" s="154">
        <f t="shared" si="375"/>
        <v>0</v>
      </c>
      <c r="J376" s="154">
        <f t="shared" si="375"/>
        <v>0</v>
      </c>
      <c r="K376" s="154">
        <f t="shared" si="375"/>
        <v>0</v>
      </c>
      <c r="L376" s="171">
        <f t="shared" si="375"/>
        <v>0</v>
      </c>
      <c r="M376" s="167" t="s">
        <v>653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06" t="s">
        <v>1025</v>
      </c>
      <c r="B377" s="154">
        <v>138.0</v>
      </c>
      <c r="C377" s="154">
        <v>0.9</v>
      </c>
      <c r="D377" s="154">
        <v>0.2</v>
      </c>
      <c r="E377" s="154">
        <v>10.5</v>
      </c>
      <c r="F377" s="171">
        <v>3.6</v>
      </c>
      <c r="G377" s="194"/>
      <c r="H377" s="154">
        <f t="shared" ref="H377:L377" si="376">$G377/100*B377</f>
        <v>0</v>
      </c>
      <c r="I377" s="154">
        <f t="shared" si="376"/>
        <v>0</v>
      </c>
      <c r="J377" s="154">
        <f t="shared" si="376"/>
        <v>0</v>
      </c>
      <c r="K377" s="154">
        <f t="shared" si="376"/>
        <v>0</v>
      </c>
      <c r="L377" s="171">
        <f t="shared" si="376"/>
        <v>0</v>
      </c>
      <c r="M377" s="167" t="s">
        <v>710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06" t="s">
        <v>1026</v>
      </c>
      <c r="B378" s="154">
        <v>144.0</v>
      </c>
      <c r="C378" s="154">
        <v>19.4</v>
      </c>
      <c r="D378" s="154">
        <v>6.8</v>
      </c>
      <c r="E378" s="154">
        <v>0.0</v>
      </c>
      <c r="F378" s="171">
        <v>0.0</v>
      </c>
      <c r="G378" s="194"/>
      <c r="H378" s="154">
        <f t="shared" ref="H378:L378" si="377">$G378/100*B378</f>
        <v>0</v>
      </c>
      <c r="I378" s="154">
        <f t="shared" si="377"/>
        <v>0</v>
      </c>
      <c r="J378" s="154">
        <f t="shared" si="377"/>
        <v>0</v>
      </c>
      <c r="K378" s="154">
        <f t="shared" si="377"/>
        <v>0</v>
      </c>
      <c r="L378" s="171">
        <f t="shared" si="377"/>
        <v>0</v>
      </c>
      <c r="M378" s="167" t="s">
        <v>676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06" t="s">
        <v>1027</v>
      </c>
      <c r="B379" s="154">
        <v>21.0</v>
      </c>
      <c r="C379" s="154">
        <v>0.0</v>
      </c>
      <c r="D379" s="154">
        <v>0.0</v>
      </c>
      <c r="E379" s="154">
        <v>0.0</v>
      </c>
      <c r="F379" s="171">
        <v>0.0</v>
      </c>
      <c r="G379" s="194"/>
      <c r="H379" s="154">
        <f t="shared" ref="H379:L379" si="378">$G379/100*B379</f>
        <v>0</v>
      </c>
      <c r="I379" s="154">
        <f t="shared" si="378"/>
        <v>0</v>
      </c>
      <c r="J379" s="154">
        <f t="shared" si="378"/>
        <v>0</v>
      </c>
      <c r="K379" s="154">
        <f t="shared" si="378"/>
        <v>0</v>
      </c>
      <c r="L379" s="171">
        <f t="shared" si="378"/>
        <v>0</v>
      </c>
      <c r="M379" s="167" t="s">
        <v>710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06" t="s">
        <v>1028</v>
      </c>
      <c r="B380" s="154">
        <v>88.0</v>
      </c>
      <c r="C380" s="154">
        <v>0.5</v>
      </c>
      <c r="D380" s="154">
        <v>0.0</v>
      </c>
      <c r="E380" s="154">
        <v>17.0</v>
      </c>
      <c r="F380" s="171">
        <v>0.0</v>
      </c>
      <c r="G380" s="194"/>
      <c r="H380" s="154">
        <f t="shared" ref="H380:L380" si="379">$G380/100*B380</f>
        <v>0</v>
      </c>
      <c r="I380" s="154">
        <f t="shared" si="379"/>
        <v>0</v>
      </c>
      <c r="J380" s="154">
        <f t="shared" si="379"/>
        <v>0</v>
      </c>
      <c r="K380" s="154">
        <f t="shared" si="379"/>
        <v>0</v>
      </c>
      <c r="L380" s="171">
        <f t="shared" si="379"/>
        <v>0</v>
      </c>
      <c r="M380" s="167" t="s">
        <v>710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06" t="s">
        <v>1029</v>
      </c>
      <c r="B381" s="154">
        <v>19.0</v>
      </c>
      <c r="C381" s="154">
        <v>4.0</v>
      </c>
      <c r="D381" s="154">
        <v>0.0</v>
      </c>
      <c r="E381" s="154">
        <v>0.3</v>
      </c>
      <c r="F381" s="171">
        <v>0.0</v>
      </c>
      <c r="G381" s="194"/>
      <c r="H381" s="154">
        <f t="shared" ref="H381:L381" si="380">$G381/100*B381</f>
        <v>0</v>
      </c>
      <c r="I381" s="154">
        <f t="shared" si="380"/>
        <v>0</v>
      </c>
      <c r="J381" s="154">
        <f t="shared" si="380"/>
        <v>0</v>
      </c>
      <c r="K381" s="154">
        <f t="shared" si="380"/>
        <v>0</v>
      </c>
      <c r="L381" s="171">
        <f t="shared" si="380"/>
        <v>0</v>
      </c>
      <c r="M381" s="167" t="s">
        <v>710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06" t="s">
        <v>1030</v>
      </c>
      <c r="B382" s="154">
        <v>45.0</v>
      </c>
      <c r="C382" s="154">
        <v>3.0</v>
      </c>
      <c r="D382" s="154">
        <v>0.6</v>
      </c>
      <c r="E382" s="154">
        <v>9.1</v>
      </c>
      <c r="F382" s="171">
        <v>0.5</v>
      </c>
      <c r="G382" s="194"/>
      <c r="H382" s="154">
        <f t="shared" ref="H382:L382" si="381">$G382/100*B382</f>
        <v>0</v>
      </c>
      <c r="I382" s="154">
        <f t="shared" si="381"/>
        <v>0</v>
      </c>
      <c r="J382" s="154">
        <f t="shared" si="381"/>
        <v>0</v>
      </c>
      <c r="K382" s="154">
        <f t="shared" si="381"/>
        <v>0</v>
      </c>
      <c r="L382" s="171">
        <f t="shared" si="381"/>
        <v>0</v>
      </c>
      <c r="M382" s="167" t="s">
        <v>643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06" t="s">
        <v>1031</v>
      </c>
      <c r="B383" s="154">
        <v>654.0</v>
      </c>
      <c r="C383" s="154">
        <v>15.2</v>
      </c>
      <c r="D383" s="154">
        <v>65.2</v>
      </c>
      <c r="E383" s="154">
        <v>13.7</v>
      </c>
      <c r="F383" s="171">
        <v>6.7</v>
      </c>
      <c r="G383" s="194"/>
      <c r="H383" s="154">
        <f t="shared" ref="H383:L383" si="382">$G383/100*B383</f>
        <v>0</v>
      </c>
      <c r="I383" s="154">
        <f t="shared" si="382"/>
        <v>0</v>
      </c>
      <c r="J383" s="154">
        <f t="shared" si="382"/>
        <v>0</v>
      </c>
      <c r="K383" s="154">
        <f t="shared" si="382"/>
        <v>0</v>
      </c>
      <c r="L383" s="171">
        <f t="shared" si="382"/>
        <v>0</v>
      </c>
      <c r="M383" s="167" t="s">
        <v>641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06" t="s">
        <v>1032</v>
      </c>
      <c r="B384" s="154">
        <v>109.0</v>
      </c>
      <c r="C384" s="154">
        <v>4.8</v>
      </c>
      <c r="D384" s="154">
        <v>0.6</v>
      </c>
      <c r="E384" s="154">
        <v>23.5</v>
      </c>
      <c r="F384" s="171">
        <v>7.8</v>
      </c>
      <c r="G384" s="194"/>
      <c r="H384" s="154">
        <f t="shared" ref="H384:L384" si="383">$G384/100*B384</f>
        <v>0</v>
      </c>
      <c r="I384" s="154">
        <f t="shared" si="383"/>
        <v>0</v>
      </c>
      <c r="J384" s="154">
        <f t="shared" si="383"/>
        <v>0</v>
      </c>
      <c r="K384" s="154">
        <f t="shared" si="383"/>
        <v>0</v>
      </c>
      <c r="L384" s="171">
        <f t="shared" si="383"/>
        <v>0</v>
      </c>
      <c r="M384" s="167" t="s">
        <v>710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06" t="s">
        <v>1033</v>
      </c>
      <c r="B385" s="154">
        <v>11.0</v>
      </c>
      <c r="C385" s="154">
        <v>2.3</v>
      </c>
      <c r="D385" s="154">
        <v>0.1</v>
      </c>
      <c r="E385" s="154">
        <v>1.3</v>
      </c>
      <c r="F385" s="171">
        <v>0.5</v>
      </c>
      <c r="G385" s="194"/>
      <c r="H385" s="154">
        <f t="shared" ref="H385:L385" si="384">$G385/100*B385</f>
        <v>0</v>
      </c>
      <c r="I385" s="154">
        <f t="shared" si="384"/>
        <v>0</v>
      </c>
      <c r="J385" s="154">
        <f t="shared" si="384"/>
        <v>0</v>
      </c>
      <c r="K385" s="154">
        <f t="shared" si="384"/>
        <v>0</v>
      </c>
      <c r="L385" s="171">
        <f t="shared" si="384"/>
        <v>0</v>
      </c>
      <c r="M385" s="167" t="s">
        <v>653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06" t="s">
        <v>1034</v>
      </c>
      <c r="B386" s="154">
        <v>30.0</v>
      </c>
      <c r="C386" s="154">
        <v>0.6</v>
      </c>
      <c r="D386" s="154">
        <v>0.2</v>
      </c>
      <c r="E386" s="154">
        <v>7.6</v>
      </c>
      <c r="F386" s="171">
        <v>0.4</v>
      </c>
      <c r="G386" s="194"/>
      <c r="H386" s="154">
        <f t="shared" ref="H386:L386" si="385">$G386/100*B386</f>
        <v>0</v>
      </c>
      <c r="I386" s="154">
        <f t="shared" si="385"/>
        <v>0</v>
      </c>
      <c r="J386" s="154">
        <f t="shared" si="385"/>
        <v>0</v>
      </c>
      <c r="K386" s="154">
        <f t="shared" si="385"/>
        <v>0</v>
      </c>
      <c r="L386" s="171">
        <f t="shared" si="385"/>
        <v>0</v>
      </c>
      <c r="M386" s="167" t="s">
        <v>639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06" t="s">
        <v>1035</v>
      </c>
      <c r="B387" s="154">
        <v>557.0</v>
      </c>
      <c r="C387" s="154">
        <v>28.3</v>
      </c>
      <c r="D387" s="154">
        <v>47.4</v>
      </c>
      <c r="E387" s="154">
        <v>15.3</v>
      </c>
      <c r="F387" s="171">
        <v>0.0</v>
      </c>
      <c r="G387" s="194"/>
      <c r="H387" s="154">
        <f t="shared" ref="H387:L387" si="386">$G387/100*B387</f>
        <v>0</v>
      </c>
      <c r="I387" s="154">
        <f t="shared" si="386"/>
        <v>0</v>
      </c>
      <c r="J387" s="154">
        <f t="shared" si="386"/>
        <v>0</v>
      </c>
      <c r="K387" s="154">
        <f t="shared" si="386"/>
        <v>0</v>
      </c>
      <c r="L387" s="171">
        <f t="shared" si="386"/>
        <v>0</v>
      </c>
      <c r="M387" s="167" t="s">
        <v>725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06" t="s">
        <v>1036</v>
      </c>
      <c r="B388" s="154">
        <v>329.0</v>
      </c>
      <c r="C388" s="154">
        <v>15.4</v>
      </c>
      <c r="D388" s="154">
        <v>1.9</v>
      </c>
      <c r="E388" s="154">
        <v>68.0</v>
      </c>
      <c r="F388" s="171">
        <v>12.2</v>
      </c>
      <c r="G388" s="194"/>
      <c r="H388" s="154">
        <f t="shared" ref="H388:L388" si="387">$G388/100*B388</f>
        <v>0</v>
      </c>
      <c r="I388" s="154">
        <f t="shared" si="387"/>
        <v>0</v>
      </c>
      <c r="J388" s="154">
        <f t="shared" si="387"/>
        <v>0</v>
      </c>
      <c r="K388" s="154">
        <f t="shared" si="387"/>
        <v>0</v>
      </c>
      <c r="L388" s="171">
        <f t="shared" si="387"/>
        <v>0</v>
      </c>
      <c r="M388" s="167" t="s">
        <v>656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06" t="s">
        <v>1037</v>
      </c>
      <c r="B389" s="154">
        <v>327.0</v>
      </c>
      <c r="C389" s="154">
        <v>12.6</v>
      </c>
      <c r="D389" s="154">
        <v>1.5</v>
      </c>
      <c r="E389" s="154">
        <v>71.2</v>
      </c>
      <c r="F389" s="171">
        <v>12.2</v>
      </c>
      <c r="G389" s="194"/>
      <c r="H389" s="154">
        <f t="shared" ref="H389:L389" si="388">$G389/100*B389</f>
        <v>0</v>
      </c>
      <c r="I389" s="154">
        <f t="shared" si="388"/>
        <v>0</v>
      </c>
      <c r="J389" s="154">
        <f t="shared" si="388"/>
        <v>0</v>
      </c>
      <c r="K389" s="154">
        <f t="shared" si="388"/>
        <v>0</v>
      </c>
      <c r="L389" s="171">
        <f t="shared" si="388"/>
        <v>0</v>
      </c>
      <c r="M389" s="167" t="s">
        <v>656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06" t="s">
        <v>1038</v>
      </c>
      <c r="B390" s="154">
        <v>216.0</v>
      </c>
      <c r="C390" s="154">
        <v>16.2</v>
      </c>
      <c r="D390" s="154">
        <v>5.3</v>
      </c>
      <c r="E390" s="154">
        <v>24.9</v>
      </c>
      <c r="F390" s="171">
        <v>40.2</v>
      </c>
      <c r="G390" s="194"/>
      <c r="H390" s="154">
        <f t="shared" ref="H390:L390" si="389">$G390/100*B390</f>
        <v>0</v>
      </c>
      <c r="I390" s="154">
        <f t="shared" si="389"/>
        <v>0</v>
      </c>
      <c r="J390" s="154">
        <f t="shared" si="389"/>
        <v>0</v>
      </c>
      <c r="K390" s="154">
        <f t="shared" si="389"/>
        <v>0</v>
      </c>
      <c r="L390" s="171">
        <f t="shared" si="389"/>
        <v>0</v>
      </c>
      <c r="M390" s="167" t="s">
        <v>656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06" t="s">
        <v>1039</v>
      </c>
      <c r="B391" s="154">
        <v>364.0</v>
      </c>
      <c r="C391" s="154">
        <v>10.3</v>
      </c>
      <c r="D391" s="154">
        <v>1.0</v>
      </c>
      <c r="E391" s="154">
        <v>76.3</v>
      </c>
      <c r="F391" s="171">
        <v>2.7</v>
      </c>
      <c r="G391" s="194"/>
      <c r="H391" s="154">
        <f t="shared" ref="H391:L391" si="390">$G391/100*B391</f>
        <v>0</v>
      </c>
      <c r="I391" s="154">
        <f t="shared" si="390"/>
        <v>0</v>
      </c>
      <c r="J391" s="154">
        <f t="shared" si="390"/>
        <v>0</v>
      </c>
      <c r="K391" s="154">
        <f t="shared" si="390"/>
        <v>0</v>
      </c>
      <c r="L391" s="171">
        <f t="shared" si="390"/>
        <v>0</v>
      </c>
      <c r="M391" s="167" t="s">
        <v>656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06" t="s">
        <v>1040</v>
      </c>
      <c r="B392" s="154">
        <v>134.0</v>
      </c>
      <c r="C392" s="154">
        <v>19.1</v>
      </c>
      <c r="D392" s="154">
        <v>5.9</v>
      </c>
      <c r="E392" s="154">
        <v>0.0</v>
      </c>
      <c r="F392" s="171">
        <v>0.0</v>
      </c>
      <c r="G392" s="194"/>
      <c r="H392" s="154">
        <f t="shared" ref="H392:L392" si="391">$G392/100*B392</f>
        <v>0</v>
      </c>
      <c r="I392" s="154">
        <f t="shared" si="391"/>
        <v>0</v>
      </c>
      <c r="J392" s="154">
        <f t="shared" si="391"/>
        <v>0</v>
      </c>
      <c r="K392" s="154">
        <f t="shared" si="391"/>
        <v>0</v>
      </c>
      <c r="L392" s="171">
        <f t="shared" si="391"/>
        <v>0</v>
      </c>
      <c r="M392" s="167" t="s">
        <v>674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06" t="s">
        <v>1041</v>
      </c>
      <c r="B393" s="154">
        <v>340.0</v>
      </c>
      <c r="C393" s="154">
        <v>13.2</v>
      </c>
      <c r="D393" s="154">
        <v>2.5</v>
      </c>
      <c r="E393" s="154">
        <v>72.0</v>
      </c>
      <c r="F393" s="171">
        <v>10.7</v>
      </c>
      <c r="G393" s="194"/>
      <c r="H393" s="154">
        <f t="shared" ref="H393:L393" si="392">$G393/100*B393</f>
        <v>0</v>
      </c>
      <c r="I393" s="154">
        <f t="shared" si="392"/>
        <v>0</v>
      </c>
      <c r="J393" s="154">
        <f t="shared" si="392"/>
        <v>0</v>
      </c>
      <c r="K393" s="154">
        <f t="shared" si="392"/>
        <v>0</v>
      </c>
      <c r="L393" s="171">
        <f t="shared" si="392"/>
        <v>0</v>
      </c>
      <c r="M393" s="167" t="s">
        <v>656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06" t="s">
        <v>1042</v>
      </c>
      <c r="B394" s="154">
        <v>357.0</v>
      </c>
      <c r="C394" s="154">
        <v>14.7</v>
      </c>
      <c r="D394" s="154">
        <v>1.1</v>
      </c>
      <c r="E394" s="154">
        <v>74.9</v>
      </c>
      <c r="F394" s="171">
        <v>6.2</v>
      </c>
      <c r="G394" s="194"/>
      <c r="H394" s="154">
        <f t="shared" ref="H394:L394" si="393">$G394/100*B394</f>
        <v>0</v>
      </c>
      <c r="I394" s="154">
        <f t="shared" si="393"/>
        <v>0</v>
      </c>
      <c r="J394" s="154">
        <f t="shared" si="393"/>
        <v>0</v>
      </c>
      <c r="K394" s="154">
        <f t="shared" si="393"/>
        <v>0</v>
      </c>
      <c r="L394" s="171">
        <f t="shared" si="393"/>
        <v>0</v>
      </c>
      <c r="M394" s="167" t="s">
        <v>656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06" t="s">
        <v>1043</v>
      </c>
      <c r="B395" s="154">
        <v>6.0</v>
      </c>
      <c r="C395" s="154">
        <v>0.5</v>
      </c>
      <c r="D395" s="154">
        <v>0.0</v>
      </c>
      <c r="E395" s="154">
        <v>1.1</v>
      </c>
      <c r="F395" s="171">
        <v>0.0</v>
      </c>
      <c r="G395" s="194"/>
      <c r="H395" s="154">
        <f t="shared" ref="H395:L395" si="394">$G395/100*B395</f>
        <v>0</v>
      </c>
      <c r="I395" s="154">
        <f t="shared" si="394"/>
        <v>0</v>
      </c>
      <c r="J395" s="154">
        <f t="shared" si="394"/>
        <v>0</v>
      </c>
      <c r="K395" s="154">
        <f t="shared" si="394"/>
        <v>0</v>
      </c>
      <c r="L395" s="171">
        <f t="shared" si="394"/>
        <v>0</v>
      </c>
      <c r="M395" s="167" t="s">
        <v>649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06" t="s">
        <v>1044</v>
      </c>
      <c r="B396" s="154">
        <v>85.0</v>
      </c>
      <c r="C396" s="154">
        <v>0.1</v>
      </c>
      <c r="D396" s="154">
        <v>0.0</v>
      </c>
      <c r="E396" s="154">
        <v>2.6</v>
      </c>
      <c r="F396" s="171">
        <v>0.0</v>
      </c>
      <c r="G396" s="194"/>
      <c r="H396" s="154">
        <f t="shared" ref="H396:L396" si="395">$G396/100*B396</f>
        <v>0</v>
      </c>
      <c r="I396" s="154">
        <f t="shared" si="395"/>
        <v>0</v>
      </c>
      <c r="J396" s="154">
        <f t="shared" si="395"/>
        <v>0</v>
      </c>
      <c r="K396" s="154">
        <f t="shared" si="395"/>
        <v>0</v>
      </c>
      <c r="L396" s="171">
        <f t="shared" si="395"/>
        <v>0</v>
      </c>
      <c r="M396" s="167" t="s">
        <v>649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06" t="s">
        <v>1045</v>
      </c>
      <c r="B397" s="154">
        <v>82.0</v>
      </c>
      <c r="C397" s="154">
        <v>0.1</v>
      </c>
      <c r="D397" s="154">
        <v>0.0</v>
      </c>
      <c r="E397" s="154">
        <v>2.6</v>
      </c>
      <c r="F397" s="171">
        <v>0.0</v>
      </c>
      <c r="G397" s="194"/>
      <c r="H397" s="154">
        <f t="shared" ref="H397:L397" si="396">$G397/100*B397</f>
        <v>0</v>
      </c>
      <c r="I397" s="154">
        <f t="shared" si="396"/>
        <v>0</v>
      </c>
      <c r="J397" s="154">
        <f t="shared" si="396"/>
        <v>0</v>
      </c>
      <c r="K397" s="154">
        <f t="shared" si="396"/>
        <v>0</v>
      </c>
      <c r="L397" s="171">
        <f t="shared" si="396"/>
        <v>0</v>
      </c>
      <c r="M397" s="167" t="s">
        <v>649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06" t="s">
        <v>1046</v>
      </c>
      <c r="B398" s="154">
        <v>118.0</v>
      </c>
      <c r="C398" s="154">
        <v>1.5</v>
      </c>
      <c r="D398" s="154">
        <v>0.2</v>
      </c>
      <c r="E398" s="154">
        <v>27.9</v>
      </c>
      <c r="F398" s="171">
        <v>4.1</v>
      </c>
      <c r="G398" s="194"/>
      <c r="H398" s="154">
        <f t="shared" ref="H398:L398" si="397">$G398/100*B398</f>
        <v>0</v>
      </c>
      <c r="I398" s="154">
        <f t="shared" si="397"/>
        <v>0</v>
      </c>
      <c r="J398" s="154">
        <f t="shared" si="397"/>
        <v>0</v>
      </c>
      <c r="K398" s="154">
        <f t="shared" si="397"/>
        <v>0</v>
      </c>
      <c r="L398" s="171">
        <f t="shared" si="397"/>
        <v>0</v>
      </c>
      <c r="M398" s="167" t="s">
        <v>662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06" t="s">
        <v>1047</v>
      </c>
      <c r="B399" s="154">
        <v>31.0</v>
      </c>
      <c r="C399" s="154">
        <v>1.8</v>
      </c>
      <c r="D399" s="154">
        <v>0.1</v>
      </c>
      <c r="E399" s="154">
        <v>7.1</v>
      </c>
      <c r="F399" s="171">
        <v>3.4</v>
      </c>
      <c r="G399" s="194"/>
      <c r="H399" s="154">
        <f t="shared" ref="H399:L399" si="398">$G399/100*B399</f>
        <v>0</v>
      </c>
      <c r="I399" s="154">
        <f t="shared" si="398"/>
        <v>0</v>
      </c>
      <c r="J399" s="154">
        <f t="shared" si="398"/>
        <v>0</v>
      </c>
      <c r="K399" s="154">
        <f t="shared" si="398"/>
        <v>0</v>
      </c>
      <c r="L399" s="171">
        <f t="shared" si="398"/>
        <v>0</v>
      </c>
      <c r="M399" s="167" t="s">
        <v>653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06" t="s">
        <v>1048</v>
      </c>
      <c r="B400" s="154">
        <v>94.0</v>
      </c>
      <c r="C400" s="154">
        <v>3.5</v>
      </c>
      <c r="D400" s="154">
        <v>1.8</v>
      </c>
      <c r="E400" s="154">
        <v>16.0</v>
      </c>
      <c r="F400" s="171">
        <v>0.2</v>
      </c>
      <c r="G400" s="194"/>
      <c r="H400" s="154">
        <f t="shared" ref="H400:L400" si="399">$G400/100*B400</f>
        <v>0</v>
      </c>
      <c r="I400" s="154">
        <f t="shared" si="399"/>
        <v>0</v>
      </c>
      <c r="J400" s="154">
        <f t="shared" si="399"/>
        <v>0</v>
      </c>
      <c r="K400" s="154">
        <f t="shared" si="399"/>
        <v>0</v>
      </c>
      <c r="L400" s="171">
        <f t="shared" si="399"/>
        <v>0</v>
      </c>
      <c r="M400" s="167" t="s">
        <v>647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06" t="s">
        <v>1049</v>
      </c>
      <c r="B401" s="154">
        <v>231.0</v>
      </c>
      <c r="C401" s="154">
        <v>21.3</v>
      </c>
      <c r="D401" s="154">
        <v>13.7</v>
      </c>
      <c r="E401" s="154">
        <v>4.1</v>
      </c>
      <c r="F401" s="171">
        <v>0.8</v>
      </c>
      <c r="G401" s="194"/>
      <c r="H401" s="154">
        <f t="shared" ref="H401:L401" si="400">$G401/100*B401</f>
        <v>0</v>
      </c>
      <c r="I401" s="154">
        <f t="shared" si="400"/>
        <v>0</v>
      </c>
      <c r="J401" s="154">
        <f t="shared" si="400"/>
        <v>0</v>
      </c>
      <c r="K401" s="154">
        <f t="shared" si="400"/>
        <v>0</v>
      </c>
      <c r="L401" s="171">
        <f t="shared" si="400"/>
        <v>0</v>
      </c>
      <c r="M401" s="167" t="s">
        <v>647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06" t="s">
        <v>1050</v>
      </c>
      <c r="B402" s="154">
        <v>17.0</v>
      </c>
      <c r="C402" s="154">
        <v>1.2</v>
      </c>
      <c r="D402" s="154">
        <v>0.3</v>
      </c>
      <c r="E402" s="154">
        <v>3.1</v>
      </c>
      <c r="F402" s="171">
        <v>1.0</v>
      </c>
      <c r="G402" s="194"/>
      <c r="H402" s="154">
        <f t="shared" ref="H402:L402" si="401">$G402/100*B402</f>
        <v>0</v>
      </c>
      <c r="I402" s="154">
        <f t="shared" si="401"/>
        <v>0</v>
      </c>
      <c r="J402" s="154">
        <f t="shared" si="401"/>
        <v>0</v>
      </c>
      <c r="K402" s="154">
        <f t="shared" si="401"/>
        <v>0</v>
      </c>
      <c r="L402" s="171">
        <f t="shared" si="401"/>
        <v>0</v>
      </c>
      <c r="M402" s="167" t="s">
        <v>653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15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15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15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15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15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15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15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15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15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15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15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15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15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15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15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15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15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15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15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15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15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15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15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15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15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15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15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15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15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15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15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15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15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15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15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15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15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15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15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15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15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15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15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15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15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15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15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15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15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15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15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15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15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15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15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15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15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15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15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15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15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15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15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15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15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15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15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15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15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15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15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15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15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15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15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15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15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15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15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15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15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15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15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15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15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15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15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15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15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15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15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15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15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15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15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15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15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15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15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15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15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15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15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15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15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15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15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15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15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15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15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15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15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15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15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15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15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15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15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15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15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15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15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15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15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15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15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15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15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15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15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15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15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15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15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15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15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15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15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15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15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15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15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15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15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15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15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15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15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15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15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15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15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15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15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15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15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15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15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15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15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15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15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15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15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15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15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15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15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15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15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15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15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15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15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15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15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15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15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15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15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15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15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15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15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15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15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15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15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15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15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15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15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15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15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15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15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15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15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15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15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15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15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15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15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15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15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15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15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15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15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15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15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15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15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15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15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15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15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15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15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15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15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15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15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15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15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15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15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15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15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15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15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15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15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15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15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15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15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15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15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15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15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15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15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15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15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15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15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15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15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15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15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15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15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15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15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15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15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15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15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15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15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15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15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15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15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15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15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15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15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15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15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15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15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15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15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15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15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15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15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15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15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15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15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15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15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15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15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15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15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15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15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15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15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15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15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15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15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15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15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15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15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15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15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15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15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15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15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15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15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15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15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15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15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15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15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15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15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15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15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15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15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15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15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15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15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15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15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15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15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15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15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15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15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15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15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15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15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15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15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15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15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15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15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15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15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15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15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15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15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15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15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15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15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15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15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15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15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15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15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15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15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15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15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15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15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15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15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15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15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154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154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154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154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154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154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154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154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154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154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154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154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154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154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154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154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154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154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154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154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154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154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154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154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15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154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154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15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154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154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154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154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154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154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15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15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15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15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15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15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15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15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15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15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15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15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15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15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15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15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15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15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15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15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15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15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15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15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15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15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15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15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15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15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15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15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15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15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154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154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154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154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154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154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154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154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154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154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15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15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15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15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15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15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15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15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15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15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15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15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154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15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15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154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154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154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154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154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154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154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154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154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154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154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154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154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154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154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154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154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154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154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154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154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154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154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154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154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154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154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154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154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154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154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154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15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15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15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15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15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15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15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15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15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15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15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15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15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15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15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15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15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15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15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15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15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15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15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15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15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15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15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15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15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154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154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154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154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154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154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154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154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154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154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154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154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154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154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154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154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154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154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154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154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154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154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154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154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154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154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154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154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154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154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154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15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154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154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154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154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154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154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154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154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154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154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15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15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15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15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15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15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15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15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15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15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15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15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15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15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15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15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154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154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154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154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154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154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154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154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154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154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154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154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154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154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154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2:$M$5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6.38"/>
    <col customWidth="1" min="3" max="6" width="14.38" outlineLevel="1"/>
    <col customWidth="1" min="7" max="8" width="14.38"/>
    <col customWidth="1" min="9" max="9" width="19.63" outlineLevel="1"/>
    <col customWidth="1" min="10" max="10" width="18.0" outlineLevel="1"/>
    <col customWidth="1" min="11" max="11" width="23.38" outlineLevel="1"/>
    <col customWidth="1" min="12" max="12" width="22.0" outlineLevel="1"/>
    <col customWidth="1" min="13" max="13" width="28.0"/>
    <col customWidth="1" min="14" max="14" width="49.63"/>
    <col customWidth="1" min="15" max="26" width="14.38"/>
  </cols>
  <sheetData>
    <row r="1" ht="15.75" customHeight="1">
      <c r="A1" s="36"/>
      <c r="B1" s="187"/>
      <c r="C1" s="188">
        <v>4.0</v>
      </c>
      <c r="D1" s="188">
        <v>9.0</v>
      </c>
      <c r="E1" s="188">
        <v>3.9</v>
      </c>
      <c r="F1" s="188">
        <v>2.0</v>
      </c>
      <c r="G1" s="167"/>
      <c r="H1" s="189">
        <f t="shared" ref="H1:L1" si="1">SUM(H$3:H$490)</f>
        <v>282.253</v>
      </c>
      <c r="I1" s="189">
        <f t="shared" si="1"/>
        <v>19.915</v>
      </c>
      <c r="J1" s="189">
        <f t="shared" si="1"/>
        <v>0.51</v>
      </c>
      <c r="K1" s="189">
        <f t="shared" si="1"/>
        <v>63.59</v>
      </c>
      <c r="L1" s="189">
        <f t="shared" si="1"/>
        <v>12.82</v>
      </c>
      <c r="M1" s="1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91" t="s">
        <v>631</v>
      </c>
      <c r="B2" s="192" t="s">
        <v>632</v>
      </c>
      <c r="C2" s="192" t="s">
        <v>154</v>
      </c>
      <c r="D2" s="192" t="s">
        <v>156</v>
      </c>
      <c r="E2" s="192" t="s">
        <v>633</v>
      </c>
      <c r="F2" s="192" t="s">
        <v>158</v>
      </c>
      <c r="G2" s="192" t="s">
        <v>162</v>
      </c>
      <c r="H2" s="193" t="s">
        <v>634</v>
      </c>
      <c r="I2" s="193" t="str">
        <f>TEXT(I1*C1/$H$1," 0.00%") &amp; " protein"</f>
        <v> 28,22% protein</v>
      </c>
      <c r="J2" s="193" t="str">
        <f>TEXT(J1*D1 /$H$1,"0.00%") &amp; " fat"</f>
        <v>1,63% fat</v>
      </c>
      <c r="K2" s="193" t="str">
        <f>TEXT((K1-L1)*E1 /$H$1,"0.00%") &amp; " carbohydrate"</f>
        <v>70,15% carbohydrate</v>
      </c>
      <c r="L2" s="193" t="str">
        <f>TEXT(L1*F1/$H$1 ,"0.00%") &amp; " fiber"</f>
        <v>9,08% fiber</v>
      </c>
      <c r="M2" s="192" t="s">
        <v>635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06" t="s">
        <v>636</v>
      </c>
      <c r="B3" s="154">
        <f t="shared" ref="B3:B402" si="3">C3*$C$1+D3*$D$1+(E3-F3)*$E$1</f>
        <v>99</v>
      </c>
      <c r="C3" s="154">
        <v>17.1</v>
      </c>
      <c r="D3" s="154">
        <v>0.8</v>
      </c>
      <c r="E3" s="154">
        <v>6.0</v>
      </c>
      <c r="F3" s="171">
        <v>0.0</v>
      </c>
      <c r="G3" s="194"/>
      <c r="H3" s="154">
        <f t="shared" ref="H3:L3" si="2">$G3/100*B3</f>
        <v>0</v>
      </c>
      <c r="I3" s="154">
        <f t="shared" si="2"/>
        <v>0</v>
      </c>
      <c r="J3" s="154">
        <f t="shared" si="2"/>
        <v>0</v>
      </c>
      <c r="K3" s="154">
        <f t="shared" si="2"/>
        <v>0</v>
      </c>
      <c r="L3" s="171">
        <f t="shared" si="2"/>
        <v>0</v>
      </c>
      <c r="M3" s="167" t="s">
        <v>637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06" t="s">
        <v>638</v>
      </c>
      <c r="B4" s="154">
        <f t="shared" si="3"/>
        <v>2988.6</v>
      </c>
      <c r="C4" s="154">
        <v>8.1</v>
      </c>
      <c r="D4" s="154">
        <v>325.0</v>
      </c>
      <c r="E4" s="154">
        <v>52.2</v>
      </c>
      <c r="F4" s="171">
        <v>44.2</v>
      </c>
      <c r="G4" s="194"/>
      <c r="H4" s="154">
        <f t="shared" ref="H4:L4" si="4">$G4/100*B4</f>
        <v>0</v>
      </c>
      <c r="I4" s="154">
        <f t="shared" si="4"/>
        <v>0</v>
      </c>
      <c r="J4" s="154">
        <f t="shared" si="4"/>
        <v>0</v>
      </c>
      <c r="K4" s="154">
        <f t="shared" si="4"/>
        <v>0</v>
      </c>
      <c r="L4" s="171">
        <f t="shared" si="4"/>
        <v>0</v>
      </c>
      <c r="M4" s="167" t="s">
        <v>639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06" t="s">
        <v>640</v>
      </c>
      <c r="B5" s="154">
        <f t="shared" si="3"/>
        <v>399.02</v>
      </c>
      <c r="C5" s="154">
        <v>6.2</v>
      </c>
      <c r="D5" s="154">
        <v>23.9</v>
      </c>
      <c r="E5" s="154">
        <v>40.8</v>
      </c>
      <c r="F5" s="171">
        <v>0.0</v>
      </c>
      <c r="G5" s="194"/>
      <c r="H5" s="154">
        <f t="shared" ref="H5:L5" si="5">$G5/100*B5</f>
        <v>0</v>
      </c>
      <c r="I5" s="154">
        <f t="shared" si="5"/>
        <v>0</v>
      </c>
      <c r="J5" s="154">
        <f t="shared" si="5"/>
        <v>0</v>
      </c>
      <c r="K5" s="154">
        <f t="shared" si="5"/>
        <v>0</v>
      </c>
      <c r="L5" s="171">
        <f t="shared" si="5"/>
        <v>0</v>
      </c>
      <c r="M5" s="167" t="s">
        <v>641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06" t="s">
        <v>642</v>
      </c>
      <c r="B6" s="154">
        <f t="shared" si="3"/>
        <v>26.57</v>
      </c>
      <c r="C6" s="154">
        <v>0.5</v>
      </c>
      <c r="D6" s="154">
        <v>0.0</v>
      </c>
      <c r="E6" s="154">
        <v>6.8</v>
      </c>
      <c r="F6" s="171">
        <v>0.5</v>
      </c>
      <c r="G6" s="194"/>
      <c r="H6" s="154">
        <f t="shared" ref="H6:L6" si="6">$G6/100*B6</f>
        <v>0</v>
      </c>
      <c r="I6" s="154">
        <f t="shared" si="6"/>
        <v>0</v>
      </c>
      <c r="J6" s="154">
        <f t="shared" si="6"/>
        <v>0</v>
      </c>
      <c r="K6" s="154">
        <f t="shared" si="6"/>
        <v>0</v>
      </c>
      <c r="L6" s="171">
        <f t="shared" si="6"/>
        <v>0</v>
      </c>
      <c r="M6" s="167" t="s">
        <v>643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06" t="s">
        <v>644</v>
      </c>
      <c r="B7" s="154">
        <f t="shared" si="3"/>
        <v>41.24</v>
      </c>
      <c r="C7" s="154">
        <v>0.5</v>
      </c>
      <c r="D7" s="154">
        <v>0.2</v>
      </c>
      <c r="E7" s="154">
        <v>16.2</v>
      </c>
      <c r="F7" s="171">
        <v>6.6</v>
      </c>
      <c r="G7" s="194"/>
      <c r="H7" s="154">
        <f t="shared" ref="H7:L7" si="7">$G7/100*B7</f>
        <v>0</v>
      </c>
      <c r="I7" s="154">
        <f t="shared" si="7"/>
        <v>0</v>
      </c>
      <c r="J7" s="154">
        <f t="shared" si="7"/>
        <v>0</v>
      </c>
      <c r="K7" s="154">
        <f t="shared" si="7"/>
        <v>0</v>
      </c>
      <c r="L7" s="171">
        <f t="shared" si="7"/>
        <v>0</v>
      </c>
      <c r="M7" s="167" t="s">
        <v>645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06" t="s">
        <v>646</v>
      </c>
      <c r="B8" s="154">
        <f t="shared" si="3"/>
        <v>279.88</v>
      </c>
      <c r="C8" s="154">
        <v>19.9</v>
      </c>
      <c r="D8" s="154">
        <v>0.5</v>
      </c>
      <c r="E8" s="154">
        <v>62.9</v>
      </c>
      <c r="F8" s="171">
        <v>12.7</v>
      </c>
      <c r="G8" s="194">
        <v>100.0</v>
      </c>
      <c r="H8" s="154">
        <f t="shared" ref="H8:L8" si="8">$G8/100*B8</f>
        <v>279.88</v>
      </c>
      <c r="I8" s="154">
        <f t="shared" si="8"/>
        <v>19.9</v>
      </c>
      <c r="J8" s="154">
        <f t="shared" si="8"/>
        <v>0.5</v>
      </c>
      <c r="K8" s="154">
        <f t="shared" si="8"/>
        <v>62.9</v>
      </c>
      <c r="L8" s="171">
        <f t="shared" si="8"/>
        <v>12.7</v>
      </c>
      <c r="M8" s="167" t="s">
        <v>647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06" t="s">
        <v>648</v>
      </c>
      <c r="B9" s="154">
        <f t="shared" si="3"/>
        <v>16.04</v>
      </c>
      <c r="C9" s="154">
        <v>0.5</v>
      </c>
      <c r="D9" s="154">
        <v>0.0</v>
      </c>
      <c r="E9" s="154">
        <v>3.6</v>
      </c>
      <c r="F9" s="171">
        <v>0.0</v>
      </c>
      <c r="G9" s="194"/>
      <c r="H9" s="154">
        <f t="shared" ref="H9:L9" si="9">$G9/100*B9</f>
        <v>0</v>
      </c>
      <c r="I9" s="154">
        <f t="shared" si="9"/>
        <v>0</v>
      </c>
      <c r="J9" s="154">
        <f t="shared" si="9"/>
        <v>0</v>
      </c>
      <c r="K9" s="154">
        <f t="shared" si="9"/>
        <v>0</v>
      </c>
      <c r="L9" s="171">
        <f t="shared" si="9"/>
        <v>0</v>
      </c>
      <c r="M9" s="167" t="s">
        <v>649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06" t="s">
        <v>650</v>
      </c>
      <c r="B10" s="154">
        <f t="shared" si="3"/>
        <v>0</v>
      </c>
      <c r="C10" s="154">
        <v>0.0</v>
      </c>
      <c r="D10" s="154">
        <v>0.0</v>
      </c>
      <c r="E10" s="154">
        <v>0.0</v>
      </c>
      <c r="F10" s="171">
        <v>0.0</v>
      </c>
      <c r="G10" s="194"/>
      <c r="H10" s="154">
        <f t="shared" ref="H10:L10" si="10">$G10/100*B10</f>
        <v>0</v>
      </c>
      <c r="I10" s="154">
        <f t="shared" si="10"/>
        <v>0</v>
      </c>
      <c r="J10" s="154">
        <f t="shared" si="10"/>
        <v>0</v>
      </c>
      <c r="K10" s="154">
        <f t="shared" si="10"/>
        <v>0</v>
      </c>
      <c r="L10" s="171">
        <f t="shared" si="10"/>
        <v>0</v>
      </c>
      <c r="M10" s="167" t="s">
        <v>649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06" t="s">
        <v>651</v>
      </c>
      <c r="B11" s="154">
        <f t="shared" si="3"/>
        <v>21.5</v>
      </c>
      <c r="C11" s="154">
        <v>0.5</v>
      </c>
      <c r="D11" s="154">
        <v>0.0</v>
      </c>
      <c r="E11" s="154">
        <v>5.0</v>
      </c>
      <c r="F11" s="171">
        <v>0.0</v>
      </c>
      <c r="G11" s="194"/>
      <c r="H11" s="154">
        <f t="shared" ref="H11:L11" si="11">$G11/100*B11</f>
        <v>0</v>
      </c>
      <c r="I11" s="154">
        <f t="shared" si="11"/>
        <v>0</v>
      </c>
      <c r="J11" s="154">
        <f t="shared" si="11"/>
        <v>0</v>
      </c>
      <c r="K11" s="154">
        <f t="shared" si="11"/>
        <v>0</v>
      </c>
      <c r="L11" s="171">
        <f t="shared" si="11"/>
        <v>0</v>
      </c>
      <c r="M11" s="167" t="s">
        <v>649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06" t="s">
        <v>652</v>
      </c>
      <c r="B12" s="154">
        <f t="shared" si="3"/>
        <v>23.08</v>
      </c>
      <c r="C12" s="154">
        <v>4.0</v>
      </c>
      <c r="D12" s="154">
        <v>0.7</v>
      </c>
      <c r="E12" s="154">
        <v>2.1</v>
      </c>
      <c r="F12" s="171">
        <v>1.9</v>
      </c>
      <c r="G12" s="194"/>
      <c r="H12" s="154">
        <f t="shared" ref="H12:L12" si="12">$G12/100*B12</f>
        <v>0</v>
      </c>
      <c r="I12" s="154">
        <f t="shared" si="12"/>
        <v>0</v>
      </c>
      <c r="J12" s="154">
        <f t="shared" si="12"/>
        <v>0</v>
      </c>
      <c r="K12" s="154">
        <f t="shared" si="12"/>
        <v>0</v>
      </c>
      <c r="L12" s="171">
        <f t="shared" si="12"/>
        <v>0</v>
      </c>
      <c r="M12" s="167" t="s">
        <v>653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06" t="s">
        <v>654</v>
      </c>
      <c r="B13" s="154">
        <f t="shared" si="3"/>
        <v>564.65</v>
      </c>
      <c r="C13" s="154">
        <v>21.2</v>
      </c>
      <c r="D13" s="154">
        <v>49.2</v>
      </c>
      <c r="E13" s="154">
        <v>21.7</v>
      </c>
      <c r="F13" s="171">
        <v>12.2</v>
      </c>
      <c r="G13" s="194"/>
      <c r="H13" s="154">
        <f t="shared" ref="H13:L13" si="13">$G13/100*B13</f>
        <v>0</v>
      </c>
      <c r="I13" s="154">
        <f t="shared" si="13"/>
        <v>0</v>
      </c>
      <c r="J13" s="154">
        <f t="shared" si="13"/>
        <v>0</v>
      </c>
      <c r="K13" s="154">
        <f t="shared" si="13"/>
        <v>0</v>
      </c>
      <c r="L13" s="171">
        <f t="shared" si="13"/>
        <v>0</v>
      </c>
      <c r="M13" s="167" t="s">
        <v>641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06" t="s">
        <v>655</v>
      </c>
      <c r="B14" s="154">
        <f t="shared" si="3"/>
        <v>345.94</v>
      </c>
      <c r="C14" s="154">
        <v>13.6</v>
      </c>
      <c r="D14" s="154">
        <v>7.0</v>
      </c>
      <c r="E14" s="154">
        <v>65.3</v>
      </c>
      <c r="F14" s="171">
        <v>6.7</v>
      </c>
      <c r="G14" s="194"/>
      <c r="H14" s="154">
        <f t="shared" ref="H14:L14" si="14">$G14/100*B14</f>
        <v>0</v>
      </c>
      <c r="I14" s="154">
        <f t="shared" si="14"/>
        <v>0</v>
      </c>
      <c r="J14" s="154">
        <f t="shared" si="14"/>
        <v>0</v>
      </c>
      <c r="K14" s="154">
        <f t="shared" si="14"/>
        <v>0</v>
      </c>
      <c r="L14" s="171">
        <f t="shared" si="14"/>
        <v>0</v>
      </c>
      <c r="M14" s="167" t="s">
        <v>656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06" t="s">
        <v>657</v>
      </c>
      <c r="B15" s="154">
        <f t="shared" si="3"/>
        <v>46.49</v>
      </c>
      <c r="C15" s="154">
        <v>1.1</v>
      </c>
      <c r="D15" s="154">
        <v>0.3</v>
      </c>
      <c r="E15" s="154">
        <v>10.4</v>
      </c>
      <c r="F15" s="171">
        <v>0.3</v>
      </c>
      <c r="G15" s="194"/>
      <c r="H15" s="154">
        <f t="shared" ref="H15:L15" si="15">$G15/100*B15</f>
        <v>0</v>
      </c>
      <c r="I15" s="154">
        <f t="shared" si="15"/>
        <v>0</v>
      </c>
      <c r="J15" s="154">
        <f t="shared" si="15"/>
        <v>0</v>
      </c>
      <c r="K15" s="154">
        <f t="shared" si="15"/>
        <v>0</v>
      </c>
      <c r="L15" s="171">
        <f t="shared" si="15"/>
        <v>0</v>
      </c>
      <c r="M15" s="167" t="s">
        <v>649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06" t="s">
        <v>658</v>
      </c>
      <c r="B16" s="154">
        <f t="shared" si="3"/>
        <v>47.46</v>
      </c>
      <c r="C16" s="154">
        <v>0.3</v>
      </c>
      <c r="D16" s="154">
        <v>0.2</v>
      </c>
      <c r="E16" s="154">
        <v>13.8</v>
      </c>
      <c r="F16" s="171">
        <v>2.4</v>
      </c>
      <c r="G16" s="195">
        <v>5.0</v>
      </c>
      <c r="H16" s="154">
        <f t="shared" ref="H16:L16" si="16">$G16/100*B16</f>
        <v>2.373</v>
      </c>
      <c r="I16" s="154">
        <f t="shared" si="16"/>
        <v>0.015</v>
      </c>
      <c r="J16" s="154">
        <f t="shared" si="16"/>
        <v>0.01</v>
      </c>
      <c r="K16" s="154">
        <f t="shared" si="16"/>
        <v>0.69</v>
      </c>
      <c r="L16" s="171">
        <f t="shared" si="16"/>
        <v>0.12</v>
      </c>
      <c r="M16" s="167" t="s">
        <v>639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06" t="s">
        <v>659</v>
      </c>
      <c r="B17" s="154">
        <f t="shared" si="3"/>
        <v>44.69</v>
      </c>
      <c r="C17" s="154">
        <v>1.4</v>
      </c>
      <c r="D17" s="154">
        <v>0.4</v>
      </c>
      <c r="E17" s="154">
        <v>11.1</v>
      </c>
      <c r="F17" s="171">
        <v>2.0</v>
      </c>
      <c r="G17" s="194"/>
      <c r="H17" s="154">
        <f t="shared" ref="H17:L17" si="17">$G17/100*B17</f>
        <v>0</v>
      </c>
      <c r="I17" s="154">
        <f t="shared" si="17"/>
        <v>0</v>
      </c>
      <c r="J17" s="154">
        <f t="shared" si="17"/>
        <v>0</v>
      </c>
      <c r="K17" s="154">
        <f t="shared" si="17"/>
        <v>0</v>
      </c>
      <c r="L17" s="171">
        <f t="shared" si="17"/>
        <v>0</v>
      </c>
      <c r="M17" s="167" t="s">
        <v>639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06" t="s">
        <v>660</v>
      </c>
      <c r="B18" s="154">
        <f t="shared" si="3"/>
        <v>87.88</v>
      </c>
      <c r="C18" s="154">
        <v>12.4</v>
      </c>
      <c r="D18" s="154">
        <v>0.7</v>
      </c>
      <c r="E18" s="154">
        <v>56.2</v>
      </c>
      <c r="F18" s="171">
        <v>48.0</v>
      </c>
      <c r="G18" s="194"/>
      <c r="H18" s="154">
        <f t="shared" ref="H18:L18" si="18">$G18/100*B18</f>
        <v>0</v>
      </c>
      <c r="I18" s="154">
        <f t="shared" si="18"/>
        <v>0</v>
      </c>
      <c r="J18" s="154">
        <f t="shared" si="18"/>
        <v>0</v>
      </c>
      <c r="K18" s="154">
        <f t="shared" si="18"/>
        <v>0</v>
      </c>
      <c r="L18" s="171">
        <f t="shared" si="18"/>
        <v>0</v>
      </c>
      <c r="M18" s="167" t="s">
        <v>643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06" t="s">
        <v>661</v>
      </c>
      <c r="B19" s="154">
        <f t="shared" si="3"/>
        <v>332.82</v>
      </c>
      <c r="C19" s="154">
        <v>0.3</v>
      </c>
      <c r="D19" s="154">
        <v>0.1</v>
      </c>
      <c r="E19" s="154">
        <v>88.2</v>
      </c>
      <c r="F19" s="171">
        <v>3.4</v>
      </c>
      <c r="G19" s="195">
        <v>0.0</v>
      </c>
      <c r="H19" s="154">
        <f t="shared" ref="H19:L19" si="19">$G19/100*B19</f>
        <v>0</v>
      </c>
      <c r="I19" s="154">
        <f t="shared" si="19"/>
        <v>0</v>
      </c>
      <c r="J19" s="154">
        <f t="shared" si="19"/>
        <v>0</v>
      </c>
      <c r="K19" s="154">
        <f t="shared" si="19"/>
        <v>0</v>
      </c>
      <c r="L19" s="171">
        <f t="shared" si="19"/>
        <v>0</v>
      </c>
      <c r="M19" s="167" t="s">
        <v>662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6" t="s">
        <v>663</v>
      </c>
      <c r="B20" s="154">
        <f t="shared" si="3"/>
        <v>24.89</v>
      </c>
      <c r="C20" s="154">
        <v>2.6</v>
      </c>
      <c r="D20" s="154">
        <v>0.7</v>
      </c>
      <c r="E20" s="154">
        <v>3.7</v>
      </c>
      <c r="F20" s="171">
        <v>1.6</v>
      </c>
      <c r="G20" s="194"/>
      <c r="H20" s="154">
        <f t="shared" ref="H20:L20" si="20">$G20/100*B20</f>
        <v>0</v>
      </c>
      <c r="I20" s="154">
        <f t="shared" si="20"/>
        <v>0</v>
      </c>
      <c r="J20" s="154">
        <f t="shared" si="20"/>
        <v>0</v>
      </c>
      <c r="K20" s="154">
        <f t="shared" si="20"/>
        <v>0</v>
      </c>
      <c r="L20" s="171">
        <f t="shared" si="20"/>
        <v>0</v>
      </c>
      <c r="M20" s="167" t="s">
        <v>653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06" t="s">
        <v>664</v>
      </c>
      <c r="B21" s="154">
        <f t="shared" si="3"/>
        <v>16.72</v>
      </c>
      <c r="C21" s="154">
        <v>2.2</v>
      </c>
      <c r="D21" s="154">
        <v>0.1</v>
      </c>
      <c r="E21" s="154">
        <v>3.9</v>
      </c>
      <c r="F21" s="171">
        <v>2.1</v>
      </c>
      <c r="G21" s="194"/>
      <c r="H21" s="154">
        <f t="shared" ref="H21:L21" si="21">$G21/100*B21</f>
        <v>0</v>
      </c>
      <c r="I21" s="154">
        <f t="shared" si="21"/>
        <v>0</v>
      </c>
      <c r="J21" s="154">
        <f t="shared" si="21"/>
        <v>0</v>
      </c>
      <c r="K21" s="154">
        <f t="shared" si="21"/>
        <v>0</v>
      </c>
      <c r="L21" s="171">
        <f t="shared" si="21"/>
        <v>0</v>
      </c>
      <c r="M21" s="167" t="s">
        <v>653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06" t="s">
        <v>665</v>
      </c>
      <c r="B22" s="154">
        <f t="shared" si="3"/>
        <v>153.62</v>
      </c>
      <c r="C22" s="154">
        <v>2.0</v>
      </c>
      <c r="D22" s="154">
        <v>15.4</v>
      </c>
      <c r="E22" s="154">
        <v>8.6</v>
      </c>
      <c r="F22" s="171">
        <v>6.8</v>
      </c>
      <c r="G22" s="194"/>
      <c r="H22" s="154">
        <f t="shared" ref="H22:L22" si="22">$G22/100*B22</f>
        <v>0</v>
      </c>
      <c r="I22" s="154">
        <f t="shared" si="22"/>
        <v>0</v>
      </c>
      <c r="J22" s="154">
        <f t="shared" si="22"/>
        <v>0</v>
      </c>
      <c r="K22" s="154">
        <f t="shared" si="22"/>
        <v>0</v>
      </c>
      <c r="L22" s="171">
        <f t="shared" si="22"/>
        <v>0</v>
      </c>
      <c r="M22" s="167" t="s">
        <v>639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6" t="s">
        <v>666</v>
      </c>
      <c r="B23" s="154">
        <f t="shared" si="3"/>
        <v>335.4</v>
      </c>
      <c r="C23" s="154">
        <v>0.0</v>
      </c>
      <c r="D23" s="154">
        <v>36.4</v>
      </c>
      <c r="E23" s="154">
        <v>2.0</v>
      </c>
      <c r="F23" s="171">
        <v>0.0</v>
      </c>
      <c r="G23" s="194"/>
      <c r="H23" s="154">
        <f t="shared" ref="H23:L23" si="23">$G23/100*B23</f>
        <v>0</v>
      </c>
      <c r="I23" s="154">
        <f t="shared" si="23"/>
        <v>0</v>
      </c>
      <c r="J23" s="154">
        <f t="shared" si="23"/>
        <v>0</v>
      </c>
      <c r="K23" s="154">
        <f t="shared" si="23"/>
        <v>0</v>
      </c>
      <c r="L23" s="171">
        <f t="shared" si="23"/>
        <v>0</v>
      </c>
      <c r="M23" s="167" t="s">
        <v>667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06" t="s">
        <v>668</v>
      </c>
      <c r="B24" s="154">
        <f t="shared" si="3"/>
        <v>24.8</v>
      </c>
      <c r="C24" s="154">
        <v>2.6</v>
      </c>
      <c r="D24" s="154">
        <v>0.3</v>
      </c>
      <c r="E24" s="154">
        <v>5.2</v>
      </c>
      <c r="F24" s="171">
        <v>2.2</v>
      </c>
      <c r="G24" s="194"/>
      <c r="H24" s="154">
        <f t="shared" ref="H24:L24" si="24">$G24/100*B24</f>
        <v>0</v>
      </c>
      <c r="I24" s="154">
        <f t="shared" si="24"/>
        <v>0</v>
      </c>
      <c r="J24" s="154">
        <f t="shared" si="24"/>
        <v>0</v>
      </c>
      <c r="K24" s="154">
        <f t="shared" si="24"/>
        <v>0</v>
      </c>
      <c r="L24" s="171">
        <f t="shared" si="24"/>
        <v>0</v>
      </c>
      <c r="M24" s="167" t="s">
        <v>653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06" t="s">
        <v>669</v>
      </c>
      <c r="B25" s="154">
        <f t="shared" si="3"/>
        <v>85.88</v>
      </c>
      <c r="C25" s="154">
        <v>1.1</v>
      </c>
      <c r="D25" s="154">
        <v>0.3</v>
      </c>
      <c r="E25" s="154">
        <v>22.8</v>
      </c>
      <c r="F25" s="171">
        <v>2.6</v>
      </c>
      <c r="G25" s="194"/>
      <c r="H25" s="154">
        <f t="shared" ref="H25:L25" si="25">$G25/100*B25</f>
        <v>0</v>
      </c>
      <c r="I25" s="154">
        <f t="shared" si="25"/>
        <v>0</v>
      </c>
      <c r="J25" s="154">
        <f t="shared" si="25"/>
        <v>0</v>
      </c>
      <c r="K25" s="154">
        <f t="shared" si="25"/>
        <v>0</v>
      </c>
      <c r="L25" s="171">
        <f t="shared" si="25"/>
        <v>0</v>
      </c>
      <c r="M25" s="167" t="s">
        <v>639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06" t="s">
        <v>670</v>
      </c>
      <c r="B26" s="154">
        <f t="shared" si="3"/>
        <v>292.59</v>
      </c>
      <c r="C26" s="154">
        <v>9.9</v>
      </c>
      <c r="D26" s="154">
        <v>1.2</v>
      </c>
      <c r="E26" s="154">
        <v>77.7</v>
      </c>
      <c r="F26" s="171">
        <v>15.6</v>
      </c>
      <c r="G26" s="194"/>
      <c r="H26" s="154">
        <f t="shared" ref="H26:L26" si="26">$G26/100*B26</f>
        <v>0</v>
      </c>
      <c r="I26" s="154">
        <f t="shared" si="26"/>
        <v>0</v>
      </c>
      <c r="J26" s="154">
        <f t="shared" si="26"/>
        <v>0</v>
      </c>
      <c r="K26" s="154">
        <f t="shared" si="26"/>
        <v>0</v>
      </c>
      <c r="L26" s="171">
        <f t="shared" si="26"/>
        <v>0</v>
      </c>
      <c r="M26" s="167" t="s">
        <v>656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06" t="s">
        <v>671</v>
      </c>
      <c r="B27" s="154">
        <f t="shared" si="3"/>
        <v>316.45</v>
      </c>
      <c r="C27" s="154">
        <v>10.0</v>
      </c>
      <c r="D27" s="154">
        <v>1.9</v>
      </c>
      <c r="E27" s="154">
        <v>71.7</v>
      </c>
      <c r="F27" s="171">
        <v>5.2</v>
      </c>
      <c r="G27" s="194"/>
      <c r="H27" s="154">
        <f t="shared" ref="H27:L27" si="27">$G27/100*B27</f>
        <v>0</v>
      </c>
      <c r="I27" s="154">
        <f t="shared" si="27"/>
        <v>0</v>
      </c>
      <c r="J27" s="154">
        <f t="shared" si="27"/>
        <v>0</v>
      </c>
      <c r="K27" s="154">
        <f t="shared" si="27"/>
        <v>0</v>
      </c>
      <c r="L27" s="171">
        <f t="shared" si="27"/>
        <v>0</v>
      </c>
      <c r="M27" s="167" t="s">
        <v>656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06" t="s">
        <v>672</v>
      </c>
      <c r="B28" s="154">
        <f t="shared" si="3"/>
        <v>371.88</v>
      </c>
      <c r="C28" s="154">
        <v>6.0</v>
      </c>
      <c r="D28" s="154">
        <v>0.0</v>
      </c>
      <c r="E28" s="154">
        <v>89.2</v>
      </c>
      <c r="F28" s="171">
        <v>0.0</v>
      </c>
      <c r="G28" s="194"/>
      <c r="H28" s="154">
        <f t="shared" ref="H28:L28" si="28">$G28/100*B28</f>
        <v>0</v>
      </c>
      <c r="I28" s="154">
        <f t="shared" si="28"/>
        <v>0</v>
      </c>
      <c r="J28" s="154">
        <f t="shared" si="28"/>
        <v>0</v>
      </c>
      <c r="K28" s="154">
        <f t="shared" si="28"/>
        <v>0</v>
      </c>
      <c r="L28" s="171">
        <f t="shared" si="28"/>
        <v>0</v>
      </c>
      <c r="M28" s="167" t="s">
        <v>645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06" t="s">
        <v>673</v>
      </c>
      <c r="B29" s="154">
        <f t="shared" si="3"/>
        <v>91.6</v>
      </c>
      <c r="C29" s="154">
        <v>18.4</v>
      </c>
      <c r="D29" s="154">
        <v>2.0</v>
      </c>
      <c r="E29" s="154">
        <v>0.0</v>
      </c>
      <c r="F29" s="171">
        <v>0.0</v>
      </c>
      <c r="G29" s="194"/>
      <c r="H29" s="154">
        <f t="shared" ref="H29:L29" si="29">$G29/100*B29</f>
        <v>0</v>
      </c>
      <c r="I29" s="154">
        <f t="shared" si="29"/>
        <v>0</v>
      </c>
      <c r="J29" s="154">
        <f t="shared" si="29"/>
        <v>0</v>
      </c>
      <c r="K29" s="154">
        <f t="shared" si="29"/>
        <v>0</v>
      </c>
      <c r="L29" s="171">
        <f t="shared" si="29"/>
        <v>0</v>
      </c>
      <c r="M29" s="167" t="s">
        <v>674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06" t="s">
        <v>675</v>
      </c>
      <c r="B30" s="154">
        <f t="shared" si="3"/>
        <v>288.2</v>
      </c>
      <c r="C30" s="154">
        <v>15.8</v>
      </c>
      <c r="D30" s="154">
        <v>25.0</v>
      </c>
      <c r="E30" s="154">
        <v>0.0</v>
      </c>
      <c r="F30" s="171">
        <v>0.0</v>
      </c>
      <c r="G30" s="194"/>
      <c r="H30" s="154">
        <f t="shared" ref="H30:L30" si="30">$G30/100*B30</f>
        <v>0</v>
      </c>
      <c r="I30" s="154">
        <f t="shared" si="30"/>
        <v>0</v>
      </c>
      <c r="J30" s="154">
        <f t="shared" si="30"/>
        <v>0</v>
      </c>
      <c r="K30" s="154">
        <f t="shared" si="30"/>
        <v>0</v>
      </c>
      <c r="L30" s="171">
        <f t="shared" si="30"/>
        <v>0</v>
      </c>
      <c r="M30" s="167" t="s">
        <v>676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06" t="s">
        <v>677</v>
      </c>
      <c r="B31" s="154">
        <f t="shared" si="3"/>
        <v>208.3</v>
      </c>
      <c r="C31" s="154">
        <v>19.9</v>
      </c>
      <c r="D31" s="154">
        <v>14.3</v>
      </c>
      <c r="E31" s="154">
        <v>0.0</v>
      </c>
      <c r="F31" s="171">
        <v>0.0</v>
      </c>
      <c r="G31" s="194"/>
      <c r="H31" s="154">
        <f t="shared" ref="H31:L31" si="31">$G31/100*B31</f>
        <v>0</v>
      </c>
      <c r="I31" s="154">
        <f t="shared" si="31"/>
        <v>0</v>
      </c>
      <c r="J31" s="154">
        <f t="shared" si="31"/>
        <v>0</v>
      </c>
      <c r="K31" s="154">
        <f t="shared" si="31"/>
        <v>0</v>
      </c>
      <c r="L31" s="171">
        <f t="shared" si="31"/>
        <v>0</v>
      </c>
      <c r="M31" s="167" t="s">
        <v>676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06" t="s">
        <v>678</v>
      </c>
      <c r="B32" s="154">
        <f t="shared" si="3"/>
        <v>12.04</v>
      </c>
      <c r="C32" s="154">
        <v>2.2</v>
      </c>
      <c r="D32" s="154">
        <v>0.1</v>
      </c>
      <c r="E32" s="154">
        <v>4.3</v>
      </c>
      <c r="F32" s="171">
        <v>3.7</v>
      </c>
      <c r="G32" s="194"/>
      <c r="H32" s="154">
        <f t="shared" ref="H32:L32" si="32">$G32/100*B32</f>
        <v>0</v>
      </c>
      <c r="I32" s="154">
        <f t="shared" si="32"/>
        <v>0</v>
      </c>
      <c r="J32" s="154">
        <f t="shared" si="32"/>
        <v>0</v>
      </c>
      <c r="K32" s="154">
        <f t="shared" si="32"/>
        <v>0</v>
      </c>
      <c r="L32" s="171">
        <f t="shared" si="32"/>
        <v>0</v>
      </c>
      <c r="M32" s="167" t="s">
        <v>653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06" t="s">
        <v>679</v>
      </c>
      <c r="B33" s="154">
        <f t="shared" si="3"/>
        <v>34.72</v>
      </c>
      <c r="C33" s="154">
        <v>1.6</v>
      </c>
      <c r="D33" s="154">
        <v>0.2</v>
      </c>
      <c r="E33" s="154">
        <v>9.6</v>
      </c>
      <c r="F33" s="171">
        <v>2.8</v>
      </c>
      <c r="G33" s="194"/>
      <c r="H33" s="154">
        <f t="shared" ref="H33:L33" si="33">$G33/100*B33</f>
        <v>0</v>
      </c>
      <c r="I33" s="154">
        <f t="shared" si="33"/>
        <v>0</v>
      </c>
      <c r="J33" s="154">
        <f t="shared" si="33"/>
        <v>0</v>
      </c>
      <c r="K33" s="154">
        <f t="shared" si="33"/>
        <v>0</v>
      </c>
      <c r="L33" s="171">
        <f t="shared" si="33"/>
        <v>0</v>
      </c>
      <c r="M33" s="167" t="s">
        <v>653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6" t="s">
        <v>680</v>
      </c>
      <c r="B34" s="154">
        <f t="shared" si="3"/>
        <v>6.46</v>
      </c>
      <c r="C34" s="154">
        <v>1.0</v>
      </c>
      <c r="D34" s="154">
        <v>0.1</v>
      </c>
      <c r="E34" s="154">
        <v>3.0</v>
      </c>
      <c r="F34" s="171">
        <v>2.6</v>
      </c>
      <c r="G34" s="194"/>
      <c r="H34" s="154">
        <f t="shared" ref="H34:L34" si="34">$G34/100*B34</f>
        <v>0</v>
      </c>
      <c r="I34" s="154">
        <f t="shared" si="34"/>
        <v>0</v>
      </c>
      <c r="J34" s="154">
        <f t="shared" si="34"/>
        <v>0</v>
      </c>
      <c r="K34" s="154">
        <f t="shared" si="34"/>
        <v>0</v>
      </c>
      <c r="L34" s="171">
        <f t="shared" si="34"/>
        <v>0</v>
      </c>
      <c r="M34" s="167" t="s">
        <v>653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6" t="s">
        <v>681</v>
      </c>
      <c r="B35" s="154">
        <f t="shared" si="3"/>
        <v>282.69</v>
      </c>
      <c r="C35" s="154">
        <v>21.6</v>
      </c>
      <c r="D35" s="154">
        <v>1.4</v>
      </c>
      <c r="E35" s="154">
        <v>62.3</v>
      </c>
      <c r="F35" s="171">
        <v>15.2</v>
      </c>
      <c r="G35" s="194"/>
      <c r="H35" s="154">
        <f t="shared" ref="H35:L35" si="35">$G35/100*B35</f>
        <v>0</v>
      </c>
      <c r="I35" s="154">
        <f t="shared" si="35"/>
        <v>0</v>
      </c>
      <c r="J35" s="154">
        <f t="shared" si="35"/>
        <v>0</v>
      </c>
      <c r="K35" s="154">
        <f t="shared" si="35"/>
        <v>0</v>
      </c>
      <c r="L35" s="171">
        <f t="shared" si="35"/>
        <v>0</v>
      </c>
      <c r="M35" s="167" t="s">
        <v>647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06" t="s">
        <v>682</v>
      </c>
      <c r="B36" s="154">
        <f t="shared" si="3"/>
        <v>26.87</v>
      </c>
      <c r="C36" s="154">
        <v>1.4</v>
      </c>
      <c r="D36" s="154">
        <v>0.5</v>
      </c>
      <c r="E36" s="154">
        <v>9.6</v>
      </c>
      <c r="F36" s="171">
        <v>5.3</v>
      </c>
      <c r="G36" s="194"/>
      <c r="H36" s="154">
        <f t="shared" ref="H36:L36" si="36">$G36/100*B36</f>
        <v>0</v>
      </c>
      <c r="I36" s="154">
        <f t="shared" si="36"/>
        <v>0</v>
      </c>
      <c r="J36" s="154">
        <f t="shared" si="36"/>
        <v>0</v>
      </c>
      <c r="K36" s="154">
        <f t="shared" si="36"/>
        <v>0</v>
      </c>
      <c r="L36" s="171">
        <f t="shared" si="36"/>
        <v>0</v>
      </c>
      <c r="M36" s="167" t="s">
        <v>639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06" t="s">
        <v>683</v>
      </c>
      <c r="B37" s="154">
        <f t="shared" si="3"/>
        <v>52.69</v>
      </c>
      <c r="C37" s="154">
        <v>0.7</v>
      </c>
      <c r="D37" s="154">
        <v>0.3</v>
      </c>
      <c r="E37" s="154">
        <v>14.5</v>
      </c>
      <c r="F37" s="171">
        <v>2.4</v>
      </c>
      <c r="G37" s="194"/>
      <c r="H37" s="154">
        <f t="shared" ref="H37:L37" si="37">$G37/100*B37</f>
        <v>0</v>
      </c>
      <c r="I37" s="154">
        <f t="shared" si="37"/>
        <v>0</v>
      </c>
      <c r="J37" s="154">
        <f t="shared" si="37"/>
        <v>0</v>
      </c>
      <c r="K37" s="154">
        <f t="shared" si="37"/>
        <v>0</v>
      </c>
      <c r="L37" s="171">
        <f t="shared" si="37"/>
        <v>0</v>
      </c>
      <c r="M37" s="167" t="s">
        <v>639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06" t="s">
        <v>684</v>
      </c>
      <c r="B38" s="154">
        <f t="shared" si="3"/>
        <v>117.8</v>
      </c>
      <c r="C38" s="154">
        <v>20.0</v>
      </c>
      <c r="D38" s="154">
        <v>4.2</v>
      </c>
      <c r="E38" s="154">
        <v>0.0</v>
      </c>
      <c r="F38" s="171">
        <v>0.0</v>
      </c>
      <c r="G38" s="194"/>
      <c r="H38" s="154">
        <f t="shared" ref="H38:L38" si="38">$G38/100*B38</f>
        <v>0</v>
      </c>
      <c r="I38" s="154">
        <f t="shared" si="38"/>
        <v>0</v>
      </c>
      <c r="J38" s="154">
        <f t="shared" si="38"/>
        <v>0</v>
      </c>
      <c r="K38" s="154">
        <f t="shared" si="38"/>
        <v>0</v>
      </c>
      <c r="L38" s="171">
        <f t="shared" si="38"/>
        <v>0</v>
      </c>
      <c r="M38" s="167" t="s">
        <v>674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06" t="s">
        <v>685</v>
      </c>
      <c r="B39" s="154">
        <f t="shared" si="3"/>
        <v>161.7</v>
      </c>
      <c r="C39" s="154">
        <v>24.0</v>
      </c>
      <c r="D39" s="154">
        <v>7.3</v>
      </c>
      <c r="E39" s="154">
        <v>0.0</v>
      </c>
      <c r="F39" s="171">
        <v>0.0</v>
      </c>
      <c r="G39" s="194"/>
      <c r="H39" s="154">
        <f t="shared" ref="H39:L39" si="39">$G39/100*B39</f>
        <v>0</v>
      </c>
      <c r="I39" s="154">
        <f t="shared" si="39"/>
        <v>0</v>
      </c>
      <c r="J39" s="154">
        <f t="shared" si="39"/>
        <v>0</v>
      </c>
      <c r="K39" s="154">
        <f t="shared" si="39"/>
        <v>0</v>
      </c>
      <c r="L39" s="171">
        <f t="shared" si="39"/>
        <v>0</v>
      </c>
      <c r="M39" s="167" t="s">
        <v>674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06" t="s">
        <v>686</v>
      </c>
      <c r="B40" s="154">
        <f t="shared" si="3"/>
        <v>673.52</v>
      </c>
      <c r="C40" s="154">
        <v>14.3</v>
      </c>
      <c r="D40" s="154">
        <v>66.4</v>
      </c>
      <c r="E40" s="154">
        <v>12.3</v>
      </c>
      <c r="F40" s="171">
        <v>7.5</v>
      </c>
      <c r="G40" s="194"/>
      <c r="H40" s="154">
        <f t="shared" ref="H40:L40" si="40">$G40/100*B40</f>
        <v>0</v>
      </c>
      <c r="I40" s="154">
        <f t="shared" si="40"/>
        <v>0</v>
      </c>
      <c r="J40" s="154">
        <f t="shared" si="40"/>
        <v>0</v>
      </c>
      <c r="K40" s="154">
        <f t="shared" si="40"/>
        <v>0</v>
      </c>
      <c r="L40" s="171">
        <f t="shared" si="40"/>
        <v>0</v>
      </c>
      <c r="M40" s="167" t="s">
        <v>641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06" t="s">
        <v>687</v>
      </c>
      <c r="B41" s="154">
        <f t="shared" si="3"/>
        <v>247.77</v>
      </c>
      <c r="C41" s="154">
        <v>26.1</v>
      </c>
      <c r="D41" s="154">
        <v>1.5</v>
      </c>
      <c r="E41" s="154">
        <v>58.3</v>
      </c>
      <c r="F41" s="171">
        <v>25.0</v>
      </c>
      <c r="G41" s="194"/>
      <c r="H41" s="154">
        <f t="shared" ref="H41:L41" si="41">$G41/100*B41</f>
        <v>0</v>
      </c>
      <c r="I41" s="154">
        <f t="shared" si="41"/>
        <v>0</v>
      </c>
      <c r="J41" s="154">
        <f t="shared" si="41"/>
        <v>0</v>
      </c>
      <c r="K41" s="154">
        <f t="shared" si="41"/>
        <v>0</v>
      </c>
      <c r="L41" s="171">
        <f t="shared" si="41"/>
        <v>0</v>
      </c>
      <c r="M41" s="167" t="s">
        <v>653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06" t="s">
        <v>688</v>
      </c>
      <c r="B42" s="154">
        <f t="shared" si="3"/>
        <v>30.4</v>
      </c>
      <c r="C42" s="154">
        <v>2.8</v>
      </c>
      <c r="D42" s="154">
        <v>0.4</v>
      </c>
      <c r="E42" s="154">
        <v>6.6</v>
      </c>
      <c r="F42" s="171">
        <v>2.6</v>
      </c>
      <c r="G42" s="194"/>
      <c r="H42" s="154">
        <f t="shared" ref="H42:L42" si="42">$G42/100*B42</f>
        <v>0</v>
      </c>
      <c r="I42" s="154">
        <f t="shared" si="42"/>
        <v>0</v>
      </c>
      <c r="J42" s="154">
        <f t="shared" si="42"/>
        <v>0</v>
      </c>
      <c r="K42" s="154">
        <f t="shared" si="42"/>
        <v>0</v>
      </c>
      <c r="L42" s="171">
        <f t="shared" si="42"/>
        <v>0</v>
      </c>
      <c r="M42" s="167" t="s">
        <v>653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06" t="s">
        <v>689</v>
      </c>
      <c r="B43" s="154">
        <f t="shared" si="3"/>
        <v>18.08</v>
      </c>
      <c r="C43" s="154">
        <v>3.2</v>
      </c>
      <c r="D43" s="154">
        <v>0.5</v>
      </c>
      <c r="E43" s="154">
        <v>2.9</v>
      </c>
      <c r="F43" s="171">
        <v>2.7</v>
      </c>
      <c r="G43" s="194"/>
      <c r="H43" s="154">
        <f t="shared" ref="H43:L43" si="43">$G43/100*B43</f>
        <v>0</v>
      </c>
      <c r="I43" s="154">
        <f t="shared" si="43"/>
        <v>0</v>
      </c>
      <c r="J43" s="154">
        <f t="shared" si="43"/>
        <v>0</v>
      </c>
      <c r="K43" s="154">
        <f t="shared" si="43"/>
        <v>0</v>
      </c>
      <c r="L43" s="171">
        <f t="shared" si="43"/>
        <v>0</v>
      </c>
      <c r="M43" s="167" t="s">
        <v>653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06" t="s">
        <v>690</v>
      </c>
      <c r="B44" s="154">
        <f t="shared" si="3"/>
        <v>38.58</v>
      </c>
      <c r="C44" s="154">
        <v>3.9</v>
      </c>
      <c r="D44" s="154">
        <v>0.3</v>
      </c>
      <c r="E44" s="154">
        <v>9.0</v>
      </c>
      <c r="F44" s="171">
        <v>3.8</v>
      </c>
      <c r="G44" s="194"/>
      <c r="H44" s="154">
        <f t="shared" ref="H44:L44" si="44">$G44/100*B44</f>
        <v>0</v>
      </c>
      <c r="I44" s="154">
        <f t="shared" si="44"/>
        <v>0</v>
      </c>
      <c r="J44" s="154">
        <f t="shared" si="44"/>
        <v>0</v>
      </c>
      <c r="K44" s="154">
        <f t="shared" si="44"/>
        <v>0</v>
      </c>
      <c r="L44" s="171">
        <f t="shared" si="44"/>
        <v>0</v>
      </c>
      <c r="M44" s="167" t="s">
        <v>653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06" t="s">
        <v>691</v>
      </c>
      <c r="B45" s="154">
        <f t="shared" si="3"/>
        <v>333.78</v>
      </c>
      <c r="C45" s="154">
        <v>6.6</v>
      </c>
      <c r="D45" s="154">
        <v>2.0</v>
      </c>
      <c r="E45" s="154">
        <v>76.1</v>
      </c>
      <c r="F45" s="171">
        <v>1.9</v>
      </c>
      <c r="G45" s="194"/>
      <c r="H45" s="154">
        <f t="shared" ref="H45:L45" si="45">$G45/100*B45</f>
        <v>0</v>
      </c>
      <c r="I45" s="154">
        <f t="shared" si="45"/>
        <v>0</v>
      </c>
      <c r="J45" s="154">
        <f t="shared" si="45"/>
        <v>0</v>
      </c>
      <c r="K45" s="154">
        <f t="shared" si="45"/>
        <v>0</v>
      </c>
      <c r="L45" s="171">
        <f t="shared" si="45"/>
        <v>0</v>
      </c>
      <c r="M45" s="167" t="s">
        <v>656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06" t="s">
        <v>692</v>
      </c>
      <c r="B46" s="154">
        <f t="shared" si="3"/>
        <v>323.65</v>
      </c>
      <c r="C46" s="154">
        <v>13.3</v>
      </c>
      <c r="D46" s="154">
        <v>3.4</v>
      </c>
      <c r="E46" s="154">
        <v>71.5</v>
      </c>
      <c r="F46" s="171">
        <v>10.0</v>
      </c>
      <c r="G46" s="194"/>
      <c r="H46" s="154">
        <f t="shared" ref="H46:L46" si="46">$G46/100*B46</f>
        <v>0</v>
      </c>
      <c r="I46" s="154">
        <f t="shared" si="46"/>
        <v>0</v>
      </c>
      <c r="J46" s="154">
        <f t="shared" si="46"/>
        <v>0</v>
      </c>
      <c r="K46" s="154">
        <f t="shared" si="46"/>
        <v>0</v>
      </c>
      <c r="L46" s="171">
        <f t="shared" si="46"/>
        <v>0</v>
      </c>
      <c r="M46" s="167" t="s">
        <v>656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06" t="s">
        <v>693</v>
      </c>
      <c r="B47" s="154">
        <f t="shared" si="3"/>
        <v>285.54</v>
      </c>
      <c r="C47" s="154">
        <v>12.3</v>
      </c>
      <c r="D47" s="154">
        <v>1.3</v>
      </c>
      <c r="E47" s="154">
        <v>75.9</v>
      </c>
      <c r="F47" s="171">
        <v>18.3</v>
      </c>
      <c r="G47" s="194"/>
      <c r="H47" s="154">
        <f t="shared" ref="H47:L47" si="47">$G47/100*B47</f>
        <v>0</v>
      </c>
      <c r="I47" s="154">
        <f t="shared" si="47"/>
        <v>0</v>
      </c>
      <c r="J47" s="154">
        <f t="shared" si="47"/>
        <v>0</v>
      </c>
      <c r="K47" s="154">
        <f t="shared" si="47"/>
        <v>0</v>
      </c>
      <c r="L47" s="171">
        <f t="shared" si="47"/>
        <v>0</v>
      </c>
      <c r="M47" s="167" t="s">
        <v>656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06" t="s">
        <v>694</v>
      </c>
      <c r="B48" s="154">
        <f t="shared" si="3"/>
        <v>62.4</v>
      </c>
      <c r="C48" s="154">
        <v>1.5</v>
      </c>
      <c r="D48" s="154">
        <v>0.2</v>
      </c>
      <c r="E48" s="154">
        <v>17.3</v>
      </c>
      <c r="F48" s="171">
        <v>3.3</v>
      </c>
      <c r="G48" s="194"/>
      <c r="H48" s="154">
        <f t="shared" ref="H48:L48" si="48">$G48/100*B48</f>
        <v>0</v>
      </c>
      <c r="I48" s="154">
        <f t="shared" si="48"/>
        <v>0</v>
      </c>
      <c r="J48" s="154">
        <f t="shared" si="48"/>
        <v>0</v>
      </c>
      <c r="K48" s="154">
        <f t="shared" si="48"/>
        <v>0</v>
      </c>
      <c r="L48" s="171">
        <f t="shared" si="48"/>
        <v>0</v>
      </c>
      <c r="M48" s="167" t="s">
        <v>653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06" t="s">
        <v>695</v>
      </c>
      <c r="B49" s="154">
        <f t="shared" si="3"/>
        <v>509.1</v>
      </c>
      <c r="C49" s="154">
        <v>3.3</v>
      </c>
      <c r="D49" s="154">
        <v>55.1</v>
      </c>
      <c r="E49" s="154">
        <v>0.0</v>
      </c>
      <c r="F49" s="171">
        <v>0.0</v>
      </c>
      <c r="G49" s="194"/>
      <c r="H49" s="154">
        <f t="shared" ref="H49:L49" si="49">$G49/100*B49</f>
        <v>0</v>
      </c>
      <c r="I49" s="154">
        <f t="shared" si="49"/>
        <v>0</v>
      </c>
      <c r="J49" s="154">
        <f t="shared" si="49"/>
        <v>0</v>
      </c>
      <c r="K49" s="154">
        <f t="shared" si="49"/>
        <v>0</v>
      </c>
      <c r="L49" s="171">
        <f t="shared" si="49"/>
        <v>0</v>
      </c>
      <c r="M49" s="167" t="s">
        <v>667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06" t="s">
        <v>696</v>
      </c>
      <c r="B50" s="154">
        <f t="shared" si="3"/>
        <v>12.48</v>
      </c>
      <c r="C50" s="154">
        <v>1.5</v>
      </c>
      <c r="D50" s="154">
        <v>0.2</v>
      </c>
      <c r="E50" s="154">
        <v>2.2</v>
      </c>
      <c r="F50" s="171">
        <v>1.0</v>
      </c>
      <c r="G50" s="194"/>
      <c r="H50" s="154">
        <f t="shared" ref="H50:L50" si="50">$G50/100*B50</f>
        <v>0</v>
      </c>
      <c r="I50" s="154">
        <f t="shared" si="50"/>
        <v>0</v>
      </c>
      <c r="J50" s="154">
        <f t="shared" si="50"/>
        <v>0</v>
      </c>
      <c r="K50" s="154">
        <f t="shared" si="50"/>
        <v>0</v>
      </c>
      <c r="L50" s="171">
        <f t="shared" si="50"/>
        <v>0</v>
      </c>
      <c r="M50" s="167" t="s">
        <v>653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06" t="s">
        <v>697</v>
      </c>
      <c r="B51" s="154">
        <f t="shared" si="3"/>
        <v>31.67</v>
      </c>
      <c r="C51" s="154">
        <v>1.4</v>
      </c>
      <c r="D51" s="154">
        <v>0.6</v>
      </c>
      <c r="E51" s="154">
        <v>7.4</v>
      </c>
      <c r="F51" s="171">
        <v>2.1</v>
      </c>
      <c r="G51" s="194"/>
      <c r="H51" s="154">
        <f t="shared" ref="H51:L51" si="51">$G51/100*B51</f>
        <v>0</v>
      </c>
      <c r="I51" s="154">
        <f t="shared" si="51"/>
        <v>0</v>
      </c>
      <c r="J51" s="154">
        <f t="shared" si="51"/>
        <v>0</v>
      </c>
      <c r="K51" s="154">
        <f t="shared" si="51"/>
        <v>0</v>
      </c>
      <c r="L51" s="171">
        <f t="shared" si="51"/>
        <v>0</v>
      </c>
      <c r="M51" s="167" t="s">
        <v>653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06" t="s">
        <v>698</v>
      </c>
      <c r="B52" s="154">
        <f t="shared" si="3"/>
        <v>20.6</v>
      </c>
      <c r="C52" s="154">
        <v>2.0</v>
      </c>
      <c r="D52" s="154">
        <v>0.1</v>
      </c>
      <c r="E52" s="154">
        <v>6.1</v>
      </c>
      <c r="F52" s="171">
        <v>3.1</v>
      </c>
      <c r="G52" s="194"/>
      <c r="H52" s="154">
        <f t="shared" ref="H52:L52" si="52">$G52/100*B52</f>
        <v>0</v>
      </c>
      <c r="I52" s="154">
        <f t="shared" si="52"/>
        <v>0</v>
      </c>
      <c r="J52" s="154">
        <f t="shared" si="52"/>
        <v>0</v>
      </c>
      <c r="K52" s="154">
        <f t="shared" si="52"/>
        <v>0</v>
      </c>
      <c r="L52" s="171">
        <f t="shared" si="52"/>
        <v>0</v>
      </c>
      <c r="M52" s="167" t="s">
        <v>653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06" t="s">
        <v>699</v>
      </c>
      <c r="B53" s="154">
        <f t="shared" si="3"/>
        <v>18.97</v>
      </c>
      <c r="C53" s="154">
        <v>1.3</v>
      </c>
      <c r="D53" s="154">
        <v>0.1</v>
      </c>
      <c r="E53" s="154">
        <v>5.8</v>
      </c>
      <c r="F53" s="171">
        <v>2.5</v>
      </c>
      <c r="G53" s="194"/>
      <c r="H53" s="154">
        <f t="shared" ref="H53:L53" si="53">$G53/100*B53</f>
        <v>0</v>
      </c>
      <c r="I53" s="154">
        <f t="shared" si="53"/>
        <v>0</v>
      </c>
      <c r="J53" s="154">
        <f t="shared" si="53"/>
        <v>0</v>
      </c>
      <c r="K53" s="154">
        <f t="shared" si="53"/>
        <v>0</v>
      </c>
      <c r="L53" s="171">
        <f t="shared" si="53"/>
        <v>0</v>
      </c>
      <c r="M53" s="167" t="s">
        <v>653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06" t="s">
        <v>700</v>
      </c>
      <c r="B54" s="154">
        <f t="shared" si="3"/>
        <v>900</v>
      </c>
      <c r="C54" s="154">
        <v>0.0</v>
      </c>
      <c r="D54" s="154">
        <v>100.0</v>
      </c>
      <c r="E54" s="154">
        <v>0.0</v>
      </c>
      <c r="F54" s="171">
        <v>0.0</v>
      </c>
      <c r="G54" s="194"/>
      <c r="H54" s="154">
        <f t="shared" ref="H54:L54" si="54">$G54/100*B54</f>
        <v>0</v>
      </c>
      <c r="I54" s="154">
        <f t="shared" si="54"/>
        <v>0</v>
      </c>
      <c r="J54" s="154">
        <f t="shared" si="54"/>
        <v>0</v>
      </c>
      <c r="K54" s="154">
        <f t="shared" si="54"/>
        <v>0</v>
      </c>
      <c r="L54" s="171">
        <f t="shared" si="54"/>
        <v>0</v>
      </c>
      <c r="M54" s="167" t="s">
        <v>667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06" t="s">
        <v>701</v>
      </c>
      <c r="B55" s="154">
        <f t="shared" si="3"/>
        <v>33.47</v>
      </c>
      <c r="C55" s="154">
        <v>0.8</v>
      </c>
      <c r="D55" s="154">
        <v>0.2</v>
      </c>
      <c r="E55" s="154">
        <v>8.2</v>
      </c>
      <c r="F55" s="171">
        <v>0.9</v>
      </c>
      <c r="G55" s="194"/>
      <c r="H55" s="154">
        <f t="shared" ref="H55:L55" si="55">$G55/100*B55</f>
        <v>0</v>
      </c>
      <c r="I55" s="154">
        <f t="shared" si="55"/>
        <v>0</v>
      </c>
      <c r="J55" s="154">
        <f t="shared" si="55"/>
        <v>0</v>
      </c>
      <c r="K55" s="154">
        <f t="shared" si="55"/>
        <v>0</v>
      </c>
      <c r="L55" s="171">
        <f t="shared" si="55"/>
        <v>0</v>
      </c>
      <c r="M55" s="167" t="s">
        <v>639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06" t="s">
        <v>702</v>
      </c>
      <c r="B56" s="154">
        <f t="shared" si="3"/>
        <v>216.19</v>
      </c>
      <c r="C56" s="154">
        <v>4.6</v>
      </c>
      <c r="D56" s="154">
        <v>0.7</v>
      </c>
      <c r="E56" s="154">
        <v>88.9</v>
      </c>
      <c r="F56" s="171">
        <v>39.8</v>
      </c>
      <c r="G56" s="194"/>
      <c r="H56" s="154">
        <f t="shared" ref="H56:L56" si="56">$G56/100*B56</f>
        <v>0</v>
      </c>
      <c r="I56" s="154">
        <f t="shared" si="56"/>
        <v>0</v>
      </c>
      <c r="J56" s="154">
        <f t="shared" si="56"/>
        <v>0</v>
      </c>
      <c r="K56" s="154">
        <f t="shared" si="56"/>
        <v>0</v>
      </c>
      <c r="L56" s="171">
        <f t="shared" si="56"/>
        <v>0</v>
      </c>
      <c r="M56" s="167" t="s">
        <v>645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06" t="s">
        <v>703</v>
      </c>
      <c r="B57" s="154">
        <f t="shared" si="3"/>
        <v>121.6</v>
      </c>
      <c r="C57" s="154">
        <v>17.8</v>
      </c>
      <c r="D57" s="154">
        <v>5.6</v>
      </c>
      <c r="E57" s="154">
        <v>0.0</v>
      </c>
      <c r="F57" s="171">
        <v>0.0</v>
      </c>
      <c r="G57" s="194"/>
      <c r="H57" s="154">
        <f t="shared" ref="H57:L57" si="57">$G57/100*B57</f>
        <v>0</v>
      </c>
      <c r="I57" s="154">
        <f t="shared" si="57"/>
        <v>0</v>
      </c>
      <c r="J57" s="154">
        <f t="shared" si="57"/>
        <v>0</v>
      </c>
      <c r="K57" s="154">
        <f t="shared" si="57"/>
        <v>0</v>
      </c>
      <c r="L57" s="171">
        <f t="shared" si="57"/>
        <v>0</v>
      </c>
      <c r="M57" s="167" t="s">
        <v>674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06" t="s">
        <v>704</v>
      </c>
      <c r="B58" s="154">
        <f t="shared" si="3"/>
        <v>31.92</v>
      </c>
      <c r="C58" s="154">
        <v>0.9</v>
      </c>
      <c r="D58" s="154">
        <v>0.2</v>
      </c>
      <c r="E58" s="154">
        <v>9.6</v>
      </c>
      <c r="F58" s="171">
        <v>2.8</v>
      </c>
      <c r="G58" s="194"/>
      <c r="H58" s="154">
        <f t="shared" ref="H58:L58" si="58">$G58/100*B58</f>
        <v>0</v>
      </c>
      <c r="I58" s="154">
        <f t="shared" si="58"/>
        <v>0</v>
      </c>
      <c r="J58" s="154">
        <f t="shared" si="58"/>
        <v>0</v>
      </c>
      <c r="K58" s="154">
        <f t="shared" si="58"/>
        <v>0</v>
      </c>
      <c r="L58" s="171">
        <f t="shared" si="58"/>
        <v>0</v>
      </c>
      <c r="M58" s="167" t="s">
        <v>653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06" t="s">
        <v>705</v>
      </c>
      <c r="B59" s="154">
        <f t="shared" si="3"/>
        <v>27.53</v>
      </c>
      <c r="C59" s="154">
        <v>1.1</v>
      </c>
      <c r="D59" s="154">
        <v>0.1</v>
      </c>
      <c r="E59" s="154">
        <v>6.6</v>
      </c>
      <c r="F59" s="171">
        <v>0.9</v>
      </c>
      <c r="G59" s="194"/>
      <c r="H59" s="154">
        <f t="shared" ref="H59:L59" si="59">$G59/100*B59</f>
        <v>0</v>
      </c>
      <c r="I59" s="154">
        <f t="shared" si="59"/>
        <v>0</v>
      </c>
      <c r="J59" s="154">
        <f t="shared" si="59"/>
        <v>0</v>
      </c>
      <c r="K59" s="154">
        <f t="shared" si="59"/>
        <v>0</v>
      </c>
      <c r="L59" s="171">
        <f t="shared" si="59"/>
        <v>0</v>
      </c>
      <c r="M59" s="167" t="s">
        <v>639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06" t="s">
        <v>706</v>
      </c>
      <c r="B60" s="154">
        <f t="shared" si="3"/>
        <v>572.81</v>
      </c>
      <c r="C60" s="154">
        <v>18.2</v>
      </c>
      <c r="D60" s="154">
        <v>43.9</v>
      </c>
      <c r="E60" s="154">
        <v>30.2</v>
      </c>
      <c r="F60" s="171">
        <v>3.3</v>
      </c>
      <c r="G60" s="194"/>
      <c r="H60" s="154">
        <f t="shared" ref="H60:L60" si="60">$G60/100*B60</f>
        <v>0</v>
      </c>
      <c r="I60" s="154">
        <f t="shared" si="60"/>
        <v>0</v>
      </c>
      <c r="J60" s="154">
        <f t="shared" si="60"/>
        <v>0</v>
      </c>
      <c r="K60" s="154">
        <f t="shared" si="60"/>
        <v>0</v>
      </c>
      <c r="L60" s="171">
        <f t="shared" si="60"/>
        <v>0</v>
      </c>
      <c r="M60" s="167" t="s">
        <v>641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06" t="s">
        <v>707</v>
      </c>
      <c r="B61" s="154">
        <f t="shared" si="3"/>
        <v>148.67</v>
      </c>
      <c r="C61" s="154">
        <v>1.1</v>
      </c>
      <c r="D61" s="154">
        <v>0.3</v>
      </c>
      <c r="E61" s="154">
        <v>38.1</v>
      </c>
      <c r="F61" s="171">
        <v>1.8</v>
      </c>
      <c r="G61" s="194"/>
      <c r="H61" s="154">
        <f t="shared" ref="H61:L61" si="61">$G61/100*B61</f>
        <v>0</v>
      </c>
      <c r="I61" s="154">
        <f t="shared" si="61"/>
        <v>0</v>
      </c>
      <c r="J61" s="154">
        <f t="shared" si="61"/>
        <v>0</v>
      </c>
      <c r="K61" s="154">
        <f t="shared" si="61"/>
        <v>0</v>
      </c>
      <c r="L61" s="171">
        <f t="shared" si="61"/>
        <v>0</v>
      </c>
      <c r="M61" s="167" t="s">
        <v>662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06" t="s">
        <v>708</v>
      </c>
      <c r="B62" s="154">
        <f t="shared" si="3"/>
        <v>90.8</v>
      </c>
      <c r="C62" s="154">
        <v>16.4</v>
      </c>
      <c r="D62" s="154">
        <v>2.8</v>
      </c>
      <c r="E62" s="154">
        <v>0.0</v>
      </c>
      <c r="F62" s="171">
        <v>0.0</v>
      </c>
      <c r="G62" s="194"/>
      <c r="H62" s="154">
        <f t="shared" ref="H62:L62" si="62">$G62/100*B62</f>
        <v>0</v>
      </c>
      <c r="I62" s="154">
        <f t="shared" si="62"/>
        <v>0</v>
      </c>
      <c r="J62" s="154">
        <f t="shared" si="62"/>
        <v>0</v>
      </c>
      <c r="K62" s="154">
        <f t="shared" si="62"/>
        <v>0</v>
      </c>
      <c r="L62" s="171">
        <f t="shared" si="62"/>
        <v>0</v>
      </c>
      <c r="M62" s="167" t="s">
        <v>674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06" t="s">
        <v>709</v>
      </c>
      <c r="B63" s="154">
        <f t="shared" si="3"/>
        <v>106.61</v>
      </c>
      <c r="C63" s="154">
        <v>1.7</v>
      </c>
      <c r="D63" s="154">
        <v>0.3</v>
      </c>
      <c r="E63" s="154">
        <v>25.2</v>
      </c>
      <c r="F63" s="171">
        <v>0.3</v>
      </c>
      <c r="G63" s="194"/>
      <c r="H63" s="154">
        <f t="shared" ref="H63:L63" si="63">$G63/100*B63</f>
        <v>0</v>
      </c>
      <c r="I63" s="154">
        <f t="shared" si="63"/>
        <v>0</v>
      </c>
      <c r="J63" s="154">
        <f t="shared" si="63"/>
        <v>0</v>
      </c>
      <c r="K63" s="154">
        <f t="shared" si="63"/>
        <v>0</v>
      </c>
      <c r="L63" s="171">
        <f t="shared" si="63"/>
        <v>0</v>
      </c>
      <c r="M63" s="167" t="s">
        <v>710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06" t="s">
        <v>711</v>
      </c>
      <c r="B64" s="154">
        <f t="shared" si="3"/>
        <v>22</v>
      </c>
      <c r="C64" s="154">
        <v>1.9</v>
      </c>
      <c r="D64" s="154">
        <v>0.3</v>
      </c>
      <c r="E64" s="154">
        <v>5.0</v>
      </c>
      <c r="F64" s="171">
        <v>2.0</v>
      </c>
      <c r="G64" s="194"/>
      <c r="H64" s="154">
        <f t="shared" ref="H64:L64" si="64">$G64/100*B64</f>
        <v>0</v>
      </c>
      <c r="I64" s="154">
        <f t="shared" si="64"/>
        <v>0</v>
      </c>
      <c r="J64" s="154">
        <f t="shared" si="64"/>
        <v>0</v>
      </c>
      <c r="K64" s="154">
        <f t="shared" si="64"/>
        <v>0</v>
      </c>
      <c r="L64" s="171">
        <f t="shared" si="64"/>
        <v>0</v>
      </c>
      <c r="M64" s="167" t="s">
        <v>653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06" t="s">
        <v>712</v>
      </c>
      <c r="B65" s="154">
        <f t="shared" si="3"/>
        <v>11.46</v>
      </c>
      <c r="C65" s="154">
        <v>1.8</v>
      </c>
      <c r="D65" s="154">
        <v>0.3</v>
      </c>
      <c r="E65" s="154">
        <v>4.3</v>
      </c>
      <c r="F65" s="171">
        <v>3.9</v>
      </c>
      <c r="G65" s="194"/>
      <c r="H65" s="154">
        <f t="shared" ref="H65:L65" si="65">$G65/100*B65</f>
        <v>0</v>
      </c>
      <c r="I65" s="154">
        <f t="shared" si="65"/>
        <v>0</v>
      </c>
      <c r="J65" s="154">
        <f t="shared" si="65"/>
        <v>0</v>
      </c>
      <c r="K65" s="154">
        <f t="shared" si="65"/>
        <v>0</v>
      </c>
      <c r="L65" s="171">
        <f t="shared" si="65"/>
        <v>0</v>
      </c>
      <c r="M65" s="167" t="s">
        <v>653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06" t="s">
        <v>713</v>
      </c>
      <c r="B66" s="154">
        <f t="shared" si="3"/>
        <v>10.06</v>
      </c>
      <c r="C66" s="154">
        <v>0.7</v>
      </c>
      <c r="D66" s="154">
        <v>0.2</v>
      </c>
      <c r="E66" s="154">
        <v>3.0</v>
      </c>
      <c r="F66" s="171">
        <v>1.6</v>
      </c>
      <c r="G66" s="194"/>
      <c r="H66" s="154">
        <f t="shared" ref="H66:L66" si="66">$G66/100*B66</f>
        <v>0</v>
      </c>
      <c r="I66" s="154">
        <f t="shared" si="66"/>
        <v>0</v>
      </c>
      <c r="J66" s="154">
        <f t="shared" si="66"/>
        <v>0</v>
      </c>
      <c r="K66" s="154">
        <f t="shared" si="66"/>
        <v>0</v>
      </c>
      <c r="L66" s="171">
        <f t="shared" si="66"/>
        <v>0</v>
      </c>
      <c r="M66" s="167" t="s">
        <v>653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06" t="s">
        <v>714</v>
      </c>
      <c r="B67" s="154">
        <f t="shared" si="3"/>
        <v>402.57</v>
      </c>
      <c r="C67" s="154">
        <v>24.9</v>
      </c>
      <c r="D67" s="154">
        <v>33.1</v>
      </c>
      <c r="E67" s="154">
        <v>1.3</v>
      </c>
      <c r="F67" s="171">
        <v>0.0</v>
      </c>
      <c r="G67" s="194"/>
      <c r="H67" s="154">
        <f t="shared" ref="H67:L67" si="67">$G67/100*B67</f>
        <v>0</v>
      </c>
      <c r="I67" s="154">
        <f t="shared" si="67"/>
        <v>0</v>
      </c>
      <c r="J67" s="154">
        <f t="shared" si="67"/>
        <v>0</v>
      </c>
      <c r="K67" s="154">
        <f t="shared" si="67"/>
        <v>0</v>
      </c>
      <c r="L67" s="171">
        <f t="shared" si="67"/>
        <v>0</v>
      </c>
      <c r="M67" s="167" t="s">
        <v>715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06" t="s">
        <v>716</v>
      </c>
      <c r="B68" s="154">
        <f t="shared" si="3"/>
        <v>96.36</v>
      </c>
      <c r="C68" s="154">
        <v>11.1</v>
      </c>
      <c r="D68" s="154">
        <v>4.3</v>
      </c>
      <c r="E68" s="154">
        <v>3.4</v>
      </c>
      <c r="F68" s="171">
        <v>0.0</v>
      </c>
      <c r="G68" s="194"/>
      <c r="H68" s="154">
        <f t="shared" ref="H68:L68" si="68">$G68/100*B68</f>
        <v>0</v>
      </c>
      <c r="I68" s="154">
        <f t="shared" si="68"/>
        <v>0</v>
      </c>
      <c r="J68" s="154">
        <f t="shared" si="68"/>
        <v>0</v>
      </c>
      <c r="K68" s="154">
        <f t="shared" si="68"/>
        <v>0</v>
      </c>
      <c r="L68" s="171">
        <f t="shared" si="68"/>
        <v>0</v>
      </c>
      <c r="M68" s="167" t="s">
        <v>715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06" t="s">
        <v>717</v>
      </c>
      <c r="B69" s="154">
        <f t="shared" si="3"/>
        <v>264.49</v>
      </c>
      <c r="C69" s="154">
        <v>14.2</v>
      </c>
      <c r="D69" s="154">
        <v>21.3</v>
      </c>
      <c r="E69" s="154">
        <v>4.1</v>
      </c>
      <c r="F69" s="171">
        <v>0.0</v>
      </c>
      <c r="G69" s="194"/>
      <c r="H69" s="154">
        <f t="shared" ref="H69:L69" si="69">$G69/100*B69</f>
        <v>0</v>
      </c>
      <c r="I69" s="154">
        <f t="shared" si="69"/>
        <v>0</v>
      </c>
      <c r="J69" s="154">
        <f t="shared" si="69"/>
        <v>0</v>
      </c>
      <c r="K69" s="154">
        <f t="shared" si="69"/>
        <v>0</v>
      </c>
      <c r="L69" s="171">
        <f t="shared" si="69"/>
        <v>0</v>
      </c>
      <c r="M69" s="167" t="s">
        <v>715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06" t="s">
        <v>718</v>
      </c>
      <c r="B70" s="154">
        <f t="shared" si="3"/>
        <v>298.98</v>
      </c>
      <c r="C70" s="154">
        <v>22.2</v>
      </c>
      <c r="D70" s="154">
        <v>22.4</v>
      </c>
      <c r="E70" s="154">
        <v>2.2</v>
      </c>
      <c r="F70" s="171">
        <v>0.0</v>
      </c>
      <c r="G70" s="194"/>
      <c r="H70" s="154">
        <f t="shared" ref="H70:L70" si="70">$G70/100*B70</f>
        <v>0</v>
      </c>
      <c r="I70" s="154">
        <f t="shared" si="70"/>
        <v>0</v>
      </c>
      <c r="J70" s="154">
        <f t="shared" si="70"/>
        <v>0</v>
      </c>
      <c r="K70" s="154">
        <f t="shared" si="70"/>
        <v>0</v>
      </c>
      <c r="L70" s="171">
        <f t="shared" si="70"/>
        <v>0</v>
      </c>
      <c r="M70" s="167" t="s">
        <v>715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06" t="s">
        <v>719</v>
      </c>
      <c r="B71" s="154">
        <f t="shared" si="3"/>
        <v>328.27</v>
      </c>
      <c r="C71" s="154">
        <v>19.6</v>
      </c>
      <c r="D71" s="154">
        <v>24.6</v>
      </c>
      <c r="E71" s="154">
        <v>7.3</v>
      </c>
      <c r="F71" s="171">
        <v>0.0</v>
      </c>
      <c r="G71" s="194"/>
      <c r="H71" s="154">
        <f t="shared" ref="H71:L71" si="71">$G71/100*B71</f>
        <v>0</v>
      </c>
      <c r="I71" s="154">
        <f t="shared" si="71"/>
        <v>0</v>
      </c>
      <c r="J71" s="154">
        <f t="shared" si="71"/>
        <v>0</v>
      </c>
      <c r="K71" s="154">
        <f t="shared" si="71"/>
        <v>0</v>
      </c>
      <c r="L71" s="171">
        <f t="shared" si="71"/>
        <v>0</v>
      </c>
      <c r="M71" s="167" t="s">
        <v>715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06" t="s">
        <v>720</v>
      </c>
      <c r="B72" s="154">
        <f t="shared" si="3"/>
        <v>378.86</v>
      </c>
      <c r="C72" s="154">
        <v>26.9</v>
      </c>
      <c r="D72" s="154">
        <v>27.8</v>
      </c>
      <c r="E72" s="154">
        <v>5.4</v>
      </c>
      <c r="F72" s="171">
        <v>0.0</v>
      </c>
      <c r="G72" s="194"/>
      <c r="H72" s="154">
        <f t="shared" ref="H72:L72" si="72">$G72/100*B72</f>
        <v>0</v>
      </c>
      <c r="I72" s="154">
        <f t="shared" si="72"/>
        <v>0</v>
      </c>
      <c r="J72" s="154">
        <f t="shared" si="72"/>
        <v>0</v>
      </c>
      <c r="K72" s="154">
        <f t="shared" si="72"/>
        <v>0</v>
      </c>
      <c r="L72" s="171">
        <f t="shared" si="72"/>
        <v>0</v>
      </c>
      <c r="M72" s="167" t="s">
        <v>715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06" t="s">
        <v>721</v>
      </c>
      <c r="B73" s="154">
        <f t="shared" si="3"/>
        <v>30.04</v>
      </c>
      <c r="C73" s="154">
        <v>0.4</v>
      </c>
      <c r="D73" s="154">
        <v>0.3</v>
      </c>
      <c r="E73" s="154">
        <v>7.7</v>
      </c>
      <c r="F73" s="171">
        <v>1.1</v>
      </c>
      <c r="G73" s="194"/>
      <c r="H73" s="154">
        <f t="shared" ref="H73:L73" si="73">$G73/100*B73</f>
        <v>0</v>
      </c>
      <c r="I73" s="154">
        <f t="shared" si="73"/>
        <v>0</v>
      </c>
      <c r="J73" s="154">
        <f t="shared" si="73"/>
        <v>0</v>
      </c>
      <c r="K73" s="154">
        <f t="shared" si="73"/>
        <v>0</v>
      </c>
      <c r="L73" s="171">
        <f t="shared" si="73"/>
        <v>0</v>
      </c>
      <c r="M73" s="167" t="s">
        <v>639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06" t="s">
        <v>722</v>
      </c>
      <c r="B74" s="154">
        <f t="shared" si="3"/>
        <v>321.94</v>
      </c>
      <c r="C74" s="154">
        <v>6.4</v>
      </c>
      <c r="D74" s="154">
        <v>4.5</v>
      </c>
      <c r="E74" s="154">
        <v>77.3</v>
      </c>
      <c r="F74" s="171">
        <v>11.7</v>
      </c>
      <c r="G74" s="194"/>
      <c r="H74" s="154">
        <f t="shared" ref="H74:L74" si="74">$G74/100*B74</f>
        <v>0</v>
      </c>
      <c r="I74" s="154">
        <f t="shared" si="74"/>
        <v>0</v>
      </c>
      <c r="J74" s="154">
        <f t="shared" si="74"/>
        <v>0</v>
      </c>
      <c r="K74" s="154">
        <f t="shared" si="74"/>
        <v>0</v>
      </c>
      <c r="L74" s="171">
        <f t="shared" si="74"/>
        <v>0</v>
      </c>
      <c r="M74" s="167" t="s">
        <v>641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06" t="s">
        <v>723</v>
      </c>
      <c r="B75" s="154">
        <f t="shared" si="3"/>
        <v>190.48</v>
      </c>
      <c r="C75" s="154">
        <v>1.6</v>
      </c>
      <c r="D75" s="154">
        <v>1.3</v>
      </c>
      <c r="E75" s="154">
        <v>44.2</v>
      </c>
      <c r="F75" s="171">
        <v>0.0</v>
      </c>
      <c r="G75" s="194"/>
      <c r="H75" s="154">
        <f t="shared" ref="H75:L75" si="75">$G75/100*B75</f>
        <v>0</v>
      </c>
      <c r="I75" s="154">
        <f t="shared" si="75"/>
        <v>0</v>
      </c>
      <c r="J75" s="154">
        <f t="shared" si="75"/>
        <v>0</v>
      </c>
      <c r="K75" s="154">
        <f t="shared" si="75"/>
        <v>0</v>
      </c>
      <c r="L75" s="171">
        <f t="shared" si="75"/>
        <v>0</v>
      </c>
      <c r="M75" s="167" t="s">
        <v>641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06" t="s">
        <v>724</v>
      </c>
      <c r="B76" s="154">
        <f t="shared" si="3"/>
        <v>363.78</v>
      </c>
      <c r="C76" s="154">
        <v>15.6</v>
      </c>
      <c r="D76" s="154">
        <v>30.8</v>
      </c>
      <c r="E76" s="154">
        <v>43.9</v>
      </c>
      <c r="F76" s="171">
        <v>37.7</v>
      </c>
      <c r="G76" s="194"/>
      <c r="H76" s="154">
        <f t="shared" ref="H76:L76" si="76">$G76/100*B76</f>
        <v>0</v>
      </c>
      <c r="I76" s="154">
        <f t="shared" si="76"/>
        <v>0</v>
      </c>
      <c r="J76" s="154">
        <f t="shared" si="76"/>
        <v>0</v>
      </c>
      <c r="K76" s="154">
        <f t="shared" si="76"/>
        <v>0</v>
      </c>
      <c r="L76" s="171">
        <f t="shared" si="76"/>
        <v>0</v>
      </c>
      <c r="M76" s="167" t="s">
        <v>725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06" t="s">
        <v>726</v>
      </c>
      <c r="B77" s="154">
        <f t="shared" si="3"/>
        <v>210.3</v>
      </c>
      <c r="C77" s="154">
        <v>18.6</v>
      </c>
      <c r="D77" s="154">
        <v>15.1</v>
      </c>
      <c r="E77" s="154">
        <v>0.0</v>
      </c>
      <c r="F77" s="171">
        <v>0.0</v>
      </c>
      <c r="G77" s="194"/>
      <c r="H77" s="154">
        <f t="shared" ref="H77:L77" si="77">$G77/100*B77</f>
        <v>0</v>
      </c>
      <c r="I77" s="154">
        <f t="shared" si="77"/>
        <v>0</v>
      </c>
      <c r="J77" s="154">
        <f t="shared" si="77"/>
        <v>0</v>
      </c>
      <c r="K77" s="154">
        <f t="shared" si="77"/>
        <v>0</v>
      </c>
      <c r="L77" s="171">
        <f t="shared" si="77"/>
        <v>0</v>
      </c>
      <c r="M77" s="167" t="s">
        <v>727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06" t="s">
        <v>728</v>
      </c>
      <c r="B78" s="154">
        <f t="shared" si="3"/>
        <v>299.68</v>
      </c>
      <c r="C78" s="154">
        <v>19.3</v>
      </c>
      <c r="D78" s="154">
        <v>6.0</v>
      </c>
      <c r="E78" s="154">
        <v>60.6</v>
      </c>
      <c r="F78" s="171">
        <v>17.4</v>
      </c>
      <c r="G78" s="194"/>
      <c r="H78" s="154">
        <f t="shared" ref="H78:L78" si="78">$G78/100*B78</f>
        <v>0</v>
      </c>
      <c r="I78" s="154">
        <f t="shared" si="78"/>
        <v>0</v>
      </c>
      <c r="J78" s="154">
        <f t="shared" si="78"/>
        <v>0</v>
      </c>
      <c r="K78" s="154">
        <f t="shared" si="78"/>
        <v>0</v>
      </c>
      <c r="L78" s="171">
        <f t="shared" si="78"/>
        <v>0</v>
      </c>
      <c r="M78" s="167" t="s">
        <v>647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06" t="s">
        <v>729</v>
      </c>
      <c r="B79" s="154">
        <f t="shared" si="3"/>
        <v>333.2</v>
      </c>
      <c r="C79" s="154">
        <v>22.4</v>
      </c>
      <c r="D79" s="154">
        <v>6.7</v>
      </c>
      <c r="E79" s="154">
        <v>57.8</v>
      </c>
      <c r="F79" s="171">
        <v>10.8</v>
      </c>
      <c r="G79" s="194"/>
      <c r="H79" s="154">
        <f t="shared" ref="H79:L79" si="79">$G79/100*B79</f>
        <v>0</v>
      </c>
      <c r="I79" s="154">
        <f t="shared" si="79"/>
        <v>0</v>
      </c>
      <c r="J79" s="154">
        <f t="shared" si="79"/>
        <v>0</v>
      </c>
      <c r="K79" s="154">
        <f t="shared" si="79"/>
        <v>0</v>
      </c>
      <c r="L79" s="171">
        <f t="shared" si="79"/>
        <v>0</v>
      </c>
      <c r="M79" s="167" t="s">
        <v>647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06" t="s">
        <v>730</v>
      </c>
      <c r="B80" s="154">
        <f t="shared" si="3"/>
        <v>551.1</v>
      </c>
      <c r="C80" s="154">
        <v>7.8</v>
      </c>
      <c r="D80" s="154">
        <v>42.6</v>
      </c>
      <c r="E80" s="154">
        <v>45.9</v>
      </c>
      <c r="F80" s="171">
        <v>10.9</v>
      </c>
      <c r="G80" s="194"/>
      <c r="H80" s="154">
        <f t="shared" ref="H80:L80" si="80">$G80/100*B80</f>
        <v>0</v>
      </c>
      <c r="I80" s="154">
        <f t="shared" si="80"/>
        <v>0</v>
      </c>
      <c r="J80" s="154">
        <f t="shared" si="80"/>
        <v>0</v>
      </c>
      <c r="K80" s="154">
        <f t="shared" si="80"/>
        <v>0</v>
      </c>
      <c r="L80" s="171">
        <f t="shared" si="80"/>
        <v>0</v>
      </c>
      <c r="M80" s="167" t="s">
        <v>645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06" t="s">
        <v>731</v>
      </c>
      <c r="B81" s="154">
        <f t="shared" si="3"/>
        <v>81.84</v>
      </c>
      <c r="C81" s="154">
        <v>14.7</v>
      </c>
      <c r="D81" s="154">
        <v>1.0</v>
      </c>
      <c r="E81" s="154">
        <v>3.6</v>
      </c>
      <c r="F81" s="171">
        <v>0.0</v>
      </c>
      <c r="G81" s="194"/>
      <c r="H81" s="154">
        <f t="shared" ref="H81:L81" si="81">$G81/100*B81</f>
        <v>0</v>
      </c>
      <c r="I81" s="154">
        <f t="shared" si="81"/>
        <v>0</v>
      </c>
      <c r="J81" s="154">
        <f t="shared" si="81"/>
        <v>0</v>
      </c>
      <c r="K81" s="154">
        <f t="shared" si="81"/>
        <v>0</v>
      </c>
      <c r="L81" s="171">
        <f t="shared" si="81"/>
        <v>0</v>
      </c>
      <c r="M81" s="167" t="s">
        <v>637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06" t="s">
        <v>732</v>
      </c>
      <c r="B82" s="154">
        <f t="shared" si="3"/>
        <v>72.53</v>
      </c>
      <c r="C82" s="154">
        <v>3.5</v>
      </c>
      <c r="D82" s="154">
        <v>2.3</v>
      </c>
      <c r="E82" s="154">
        <v>10.7</v>
      </c>
      <c r="F82" s="171">
        <v>1.0</v>
      </c>
      <c r="G82" s="194"/>
      <c r="H82" s="154">
        <f t="shared" ref="H82:L82" si="82">$G82/100*B82</f>
        <v>0</v>
      </c>
      <c r="I82" s="154">
        <f t="shared" si="82"/>
        <v>0</v>
      </c>
      <c r="J82" s="154">
        <f t="shared" si="82"/>
        <v>0</v>
      </c>
      <c r="K82" s="154">
        <f t="shared" si="82"/>
        <v>0</v>
      </c>
      <c r="L82" s="171">
        <f t="shared" si="82"/>
        <v>0</v>
      </c>
      <c r="M82" s="167" t="s">
        <v>715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06" t="s">
        <v>733</v>
      </c>
      <c r="B83" s="154">
        <f t="shared" si="3"/>
        <v>338.88</v>
      </c>
      <c r="C83" s="154">
        <v>3.3</v>
      </c>
      <c r="D83" s="154">
        <v>33.5</v>
      </c>
      <c r="E83" s="154">
        <v>15.2</v>
      </c>
      <c r="F83" s="171">
        <v>9.0</v>
      </c>
      <c r="G83" s="194"/>
      <c r="H83" s="154">
        <f t="shared" ref="H83:L83" si="83">$G83/100*B83</f>
        <v>0</v>
      </c>
      <c r="I83" s="154">
        <f t="shared" si="83"/>
        <v>0</v>
      </c>
      <c r="J83" s="154">
        <f t="shared" si="83"/>
        <v>0</v>
      </c>
      <c r="K83" s="154">
        <f t="shared" si="83"/>
        <v>0</v>
      </c>
      <c r="L83" s="171">
        <f t="shared" si="83"/>
        <v>0</v>
      </c>
      <c r="M83" s="167" t="s">
        <v>641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06" t="s">
        <v>734</v>
      </c>
      <c r="B84" s="154">
        <f t="shared" si="3"/>
        <v>900</v>
      </c>
      <c r="C84" s="154">
        <v>0.0</v>
      </c>
      <c r="D84" s="154">
        <v>100.0</v>
      </c>
      <c r="E84" s="154">
        <v>0.0</v>
      </c>
      <c r="F84" s="171">
        <v>0.0</v>
      </c>
      <c r="G84" s="194"/>
      <c r="H84" s="154">
        <f t="shared" ref="H84:L84" si="84">$G84/100*B84</f>
        <v>0</v>
      </c>
      <c r="I84" s="154">
        <f t="shared" si="84"/>
        <v>0</v>
      </c>
      <c r="J84" s="154">
        <f t="shared" si="84"/>
        <v>0</v>
      </c>
      <c r="K84" s="154">
        <f t="shared" si="84"/>
        <v>0</v>
      </c>
      <c r="L84" s="171">
        <f t="shared" si="84"/>
        <v>0</v>
      </c>
      <c r="M84" s="167" t="s">
        <v>667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06" t="s">
        <v>735</v>
      </c>
      <c r="B85" s="154">
        <f t="shared" si="3"/>
        <v>77.5</v>
      </c>
      <c r="C85" s="154">
        <v>17.8</v>
      </c>
      <c r="D85" s="154">
        <v>0.7</v>
      </c>
      <c r="E85" s="154">
        <v>0.0</v>
      </c>
      <c r="F85" s="171">
        <v>0.0</v>
      </c>
      <c r="G85" s="194"/>
      <c r="H85" s="154">
        <f t="shared" ref="H85:L85" si="85">$G85/100*B85</f>
        <v>0</v>
      </c>
      <c r="I85" s="154">
        <f t="shared" si="85"/>
        <v>0</v>
      </c>
      <c r="J85" s="154">
        <f t="shared" si="85"/>
        <v>0</v>
      </c>
      <c r="K85" s="154">
        <f t="shared" si="85"/>
        <v>0</v>
      </c>
      <c r="L85" s="171">
        <f t="shared" si="85"/>
        <v>0</v>
      </c>
      <c r="M85" s="167" t="s">
        <v>674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06" t="s">
        <v>736</v>
      </c>
      <c r="B86" s="154">
        <f t="shared" si="3"/>
        <v>315.56</v>
      </c>
      <c r="C86" s="154">
        <v>14.6</v>
      </c>
      <c r="D86" s="154">
        <v>15.4</v>
      </c>
      <c r="E86" s="154">
        <v>50.2</v>
      </c>
      <c r="F86" s="171">
        <v>19.8</v>
      </c>
      <c r="G86" s="194"/>
      <c r="H86" s="154">
        <f t="shared" ref="H86:L86" si="86">$G86/100*B86</f>
        <v>0</v>
      </c>
      <c r="I86" s="154">
        <f t="shared" si="86"/>
        <v>0</v>
      </c>
      <c r="J86" s="154">
        <f t="shared" si="86"/>
        <v>0</v>
      </c>
      <c r="K86" s="154">
        <f t="shared" si="86"/>
        <v>0</v>
      </c>
      <c r="L86" s="171">
        <f t="shared" si="86"/>
        <v>0</v>
      </c>
      <c r="M86" s="167" t="s">
        <v>649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06" t="s">
        <v>737</v>
      </c>
      <c r="B87" s="154">
        <f t="shared" si="3"/>
        <v>18.4</v>
      </c>
      <c r="C87" s="154">
        <v>0.1</v>
      </c>
      <c r="D87" s="154">
        <v>2.0</v>
      </c>
      <c r="E87" s="154">
        <v>0.0</v>
      </c>
      <c r="F87" s="171">
        <v>0.0</v>
      </c>
      <c r="G87" s="194"/>
      <c r="H87" s="154">
        <f t="shared" ref="H87:L87" si="87">$G87/100*B87</f>
        <v>0</v>
      </c>
      <c r="I87" s="154">
        <f t="shared" si="87"/>
        <v>0</v>
      </c>
      <c r="J87" s="154">
        <f t="shared" si="87"/>
        <v>0</v>
      </c>
      <c r="K87" s="154">
        <f t="shared" si="87"/>
        <v>0</v>
      </c>
      <c r="L87" s="171">
        <f t="shared" si="87"/>
        <v>0</v>
      </c>
      <c r="M87" s="167" t="s">
        <v>649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06" t="s">
        <v>738</v>
      </c>
      <c r="B88" s="154">
        <f t="shared" si="3"/>
        <v>0.4</v>
      </c>
      <c r="C88" s="154">
        <v>0.1</v>
      </c>
      <c r="D88" s="154">
        <v>0.0</v>
      </c>
      <c r="E88" s="154">
        <v>0.0</v>
      </c>
      <c r="F88" s="171">
        <v>0.0</v>
      </c>
      <c r="G88" s="194"/>
      <c r="H88" s="154">
        <f t="shared" ref="H88:L88" si="88">$G88/100*B88</f>
        <v>0</v>
      </c>
      <c r="I88" s="154">
        <f t="shared" si="88"/>
        <v>0</v>
      </c>
      <c r="J88" s="154">
        <f t="shared" si="88"/>
        <v>0</v>
      </c>
      <c r="K88" s="154">
        <f t="shared" si="88"/>
        <v>0</v>
      </c>
      <c r="L88" s="171">
        <f t="shared" si="88"/>
        <v>0</v>
      </c>
      <c r="M88" s="167" t="s">
        <v>649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06" t="s">
        <v>739</v>
      </c>
      <c r="B89" s="154">
        <f t="shared" si="3"/>
        <v>261.39</v>
      </c>
      <c r="C89" s="154">
        <v>6.0</v>
      </c>
      <c r="D89" s="154">
        <v>2.5</v>
      </c>
      <c r="E89" s="154">
        <v>78.4</v>
      </c>
      <c r="F89" s="171">
        <v>23.3</v>
      </c>
      <c r="G89" s="194"/>
      <c r="H89" s="154">
        <f t="shared" ref="H89:L89" si="89">$G89/100*B89</f>
        <v>0</v>
      </c>
      <c r="I89" s="154">
        <f t="shared" si="89"/>
        <v>0</v>
      </c>
      <c r="J89" s="154">
        <f t="shared" si="89"/>
        <v>0</v>
      </c>
      <c r="K89" s="154">
        <f t="shared" si="89"/>
        <v>0</v>
      </c>
      <c r="L89" s="171">
        <f t="shared" si="89"/>
        <v>0</v>
      </c>
      <c r="M89" s="167" t="s">
        <v>649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06" t="s">
        <v>740</v>
      </c>
      <c r="B90" s="154">
        <f t="shared" si="3"/>
        <v>41.34</v>
      </c>
      <c r="C90" s="154">
        <v>0.0</v>
      </c>
      <c r="D90" s="154">
        <v>0.0</v>
      </c>
      <c r="E90" s="154">
        <v>10.6</v>
      </c>
      <c r="F90" s="171">
        <v>0.0</v>
      </c>
      <c r="G90" s="194"/>
      <c r="H90" s="154">
        <f t="shared" ref="H90:L90" si="90">$G90/100*B90</f>
        <v>0</v>
      </c>
      <c r="I90" s="154">
        <f t="shared" si="90"/>
        <v>0</v>
      </c>
      <c r="J90" s="154">
        <f t="shared" si="90"/>
        <v>0</v>
      </c>
      <c r="K90" s="154">
        <f t="shared" si="90"/>
        <v>0</v>
      </c>
      <c r="L90" s="171">
        <f t="shared" si="90"/>
        <v>0</v>
      </c>
      <c r="M90" s="167" t="s">
        <v>649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06" t="s">
        <v>741</v>
      </c>
      <c r="B91" s="154">
        <f t="shared" si="3"/>
        <v>21.4</v>
      </c>
      <c r="C91" s="154">
        <v>2.5</v>
      </c>
      <c r="D91" s="154">
        <v>0.4</v>
      </c>
      <c r="E91" s="154">
        <v>5.6</v>
      </c>
      <c r="F91" s="171">
        <v>3.6</v>
      </c>
      <c r="G91" s="194"/>
      <c r="H91" s="154">
        <f t="shared" ref="H91:L91" si="91">$G91/100*B91</f>
        <v>0</v>
      </c>
      <c r="I91" s="154">
        <f t="shared" si="91"/>
        <v>0</v>
      </c>
      <c r="J91" s="154">
        <f t="shared" si="91"/>
        <v>0</v>
      </c>
      <c r="K91" s="154">
        <f t="shared" si="91"/>
        <v>0</v>
      </c>
      <c r="L91" s="171">
        <f t="shared" si="91"/>
        <v>0</v>
      </c>
      <c r="M91" s="167" t="s">
        <v>653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06" t="s">
        <v>742</v>
      </c>
      <c r="B92" s="154">
        <f t="shared" si="3"/>
        <v>341.2</v>
      </c>
      <c r="C92" s="154">
        <v>9.4</v>
      </c>
      <c r="D92" s="154">
        <v>4.7</v>
      </c>
      <c r="E92" s="154">
        <v>74.3</v>
      </c>
      <c r="F92" s="171">
        <v>7.3</v>
      </c>
      <c r="G92" s="194"/>
      <c r="H92" s="154">
        <f t="shared" ref="H92:L92" si="92">$G92/100*B92</f>
        <v>0</v>
      </c>
      <c r="I92" s="154">
        <f t="shared" si="92"/>
        <v>0</v>
      </c>
      <c r="J92" s="154">
        <f t="shared" si="92"/>
        <v>0</v>
      </c>
      <c r="K92" s="154">
        <f t="shared" si="92"/>
        <v>0</v>
      </c>
      <c r="L92" s="171">
        <f t="shared" si="92"/>
        <v>0</v>
      </c>
      <c r="M92" s="167" t="s">
        <v>656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06" t="s">
        <v>743</v>
      </c>
      <c r="B93" s="154">
        <f t="shared" si="3"/>
        <v>900</v>
      </c>
      <c r="C93" s="154">
        <v>0.0</v>
      </c>
      <c r="D93" s="154">
        <v>100.0</v>
      </c>
      <c r="E93" s="154">
        <v>0.0</v>
      </c>
      <c r="F93" s="171">
        <v>0.0</v>
      </c>
      <c r="G93" s="194"/>
      <c r="H93" s="154">
        <f t="shared" ref="H93:L93" si="93">$G93/100*B93</f>
        <v>0</v>
      </c>
      <c r="I93" s="154">
        <f t="shared" si="93"/>
        <v>0</v>
      </c>
      <c r="J93" s="154">
        <f t="shared" si="93"/>
        <v>0</v>
      </c>
      <c r="K93" s="154">
        <f t="shared" si="93"/>
        <v>0</v>
      </c>
      <c r="L93" s="171">
        <f t="shared" si="93"/>
        <v>0</v>
      </c>
      <c r="M93" s="167" t="s">
        <v>667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06" t="s">
        <v>744</v>
      </c>
      <c r="B94" s="154">
        <f t="shared" si="3"/>
        <v>336.24</v>
      </c>
      <c r="C94" s="154">
        <v>8.1</v>
      </c>
      <c r="D94" s="154">
        <v>3.6</v>
      </c>
      <c r="E94" s="154">
        <v>76.9</v>
      </c>
      <c r="F94" s="171">
        <v>7.3</v>
      </c>
      <c r="G94" s="194"/>
      <c r="H94" s="154">
        <f t="shared" ref="H94:L94" si="94">$G94/100*B94</f>
        <v>0</v>
      </c>
      <c r="I94" s="154">
        <f t="shared" si="94"/>
        <v>0</v>
      </c>
      <c r="J94" s="154">
        <f t="shared" si="94"/>
        <v>0</v>
      </c>
      <c r="K94" s="154">
        <f t="shared" si="94"/>
        <v>0</v>
      </c>
      <c r="L94" s="171">
        <f t="shared" si="94"/>
        <v>0</v>
      </c>
      <c r="M94" s="167" t="s">
        <v>656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06" t="s">
        <v>745</v>
      </c>
      <c r="B95" s="154">
        <f t="shared" si="3"/>
        <v>354.66</v>
      </c>
      <c r="C95" s="154">
        <v>0.3</v>
      </c>
      <c r="D95" s="154">
        <v>0.1</v>
      </c>
      <c r="E95" s="154">
        <v>91.3</v>
      </c>
      <c r="F95" s="171">
        <v>0.9</v>
      </c>
      <c r="G95" s="194"/>
      <c r="H95" s="154">
        <f t="shared" ref="H95:L95" si="95">$G95/100*B95</f>
        <v>0</v>
      </c>
      <c r="I95" s="154">
        <f t="shared" si="95"/>
        <v>0</v>
      </c>
      <c r="J95" s="154">
        <f t="shared" si="95"/>
        <v>0</v>
      </c>
      <c r="K95" s="154">
        <f t="shared" si="95"/>
        <v>0</v>
      </c>
      <c r="L95" s="171">
        <f t="shared" si="95"/>
        <v>0</v>
      </c>
      <c r="M95" s="167" t="s">
        <v>662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06" t="s">
        <v>746</v>
      </c>
      <c r="B96" s="154">
        <f t="shared" si="3"/>
        <v>338.56</v>
      </c>
      <c r="C96" s="154">
        <v>12.7</v>
      </c>
      <c r="D96" s="154">
        <v>0.6</v>
      </c>
      <c r="E96" s="154">
        <v>77.4</v>
      </c>
      <c r="F96" s="171">
        <v>5.0</v>
      </c>
      <c r="G96" s="194"/>
      <c r="H96" s="154">
        <f t="shared" ref="H96:L96" si="96">$G96/100*B96</f>
        <v>0</v>
      </c>
      <c r="I96" s="154">
        <f t="shared" si="96"/>
        <v>0</v>
      </c>
      <c r="J96" s="154">
        <f t="shared" si="96"/>
        <v>0</v>
      </c>
      <c r="K96" s="154">
        <f t="shared" si="96"/>
        <v>0</v>
      </c>
      <c r="L96" s="171">
        <f t="shared" si="96"/>
        <v>0</v>
      </c>
      <c r="M96" s="167" t="s">
        <v>656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06" t="s">
        <v>747</v>
      </c>
      <c r="B97" s="154">
        <f t="shared" si="3"/>
        <v>32.14</v>
      </c>
      <c r="C97" s="154">
        <v>0.4</v>
      </c>
      <c r="D97" s="154">
        <v>0.1</v>
      </c>
      <c r="E97" s="154">
        <v>12.2</v>
      </c>
      <c r="F97" s="171">
        <v>4.6</v>
      </c>
      <c r="G97" s="194"/>
      <c r="H97" s="154">
        <f t="shared" ref="H97:L97" si="97">$G97/100*B97</f>
        <v>0</v>
      </c>
      <c r="I97" s="154">
        <f t="shared" si="97"/>
        <v>0</v>
      </c>
      <c r="J97" s="154">
        <f t="shared" si="97"/>
        <v>0</v>
      </c>
      <c r="K97" s="154">
        <f t="shared" si="97"/>
        <v>0</v>
      </c>
      <c r="L97" s="171">
        <f t="shared" si="97"/>
        <v>0</v>
      </c>
      <c r="M97" s="167" t="s">
        <v>639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06" t="s">
        <v>748</v>
      </c>
      <c r="B98" s="154">
        <f t="shared" si="3"/>
        <v>198.93</v>
      </c>
      <c r="C98" s="154">
        <v>2.7</v>
      </c>
      <c r="D98" s="154">
        <v>19.3</v>
      </c>
      <c r="E98" s="154">
        <v>3.7</v>
      </c>
      <c r="F98" s="171">
        <v>0.0</v>
      </c>
      <c r="G98" s="194"/>
      <c r="H98" s="154">
        <f t="shared" ref="H98:L98" si="98">$G98/100*B98</f>
        <v>0</v>
      </c>
      <c r="I98" s="154">
        <f t="shared" si="98"/>
        <v>0</v>
      </c>
      <c r="J98" s="154">
        <f t="shared" si="98"/>
        <v>0</v>
      </c>
      <c r="K98" s="154">
        <f t="shared" si="98"/>
        <v>0</v>
      </c>
      <c r="L98" s="171">
        <f t="shared" si="98"/>
        <v>0</v>
      </c>
      <c r="M98" s="167" t="s">
        <v>715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06" t="s">
        <v>749</v>
      </c>
      <c r="B99" s="154">
        <f t="shared" si="3"/>
        <v>137.09</v>
      </c>
      <c r="C99" s="154">
        <v>3.5</v>
      </c>
      <c r="D99" s="154">
        <v>10.6</v>
      </c>
      <c r="E99" s="154">
        <v>7.1</v>
      </c>
      <c r="F99" s="171">
        <v>0.0</v>
      </c>
      <c r="G99" s="194"/>
      <c r="H99" s="154">
        <f t="shared" ref="H99:L99" si="99">$G99/100*B99</f>
        <v>0</v>
      </c>
      <c r="I99" s="154">
        <f t="shared" si="99"/>
        <v>0</v>
      </c>
      <c r="J99" s="154">
        <f t="shared" si="99"/>
        <v>0</v>
      </c>
      <c r="K99" s="154">
        <f t="shared" si="99"/>
        <v>0</v>
      </c>
      <c r="L99" s="171">
        <f t="shared" si="99"/>
        <v>0</v>
      </c>
      <c r="M99" s="167" t="s">
        <v>715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06" t="s">
        <v>750</v>
      </c>
      <c r="B100" s="154">
        <f t="shared" si="3"/>
        <v>261.35</v>
      </c>
      <c r="C100" s="154">
        <v>3.2</v>
      </c>
      <c r="D100" s="154">
        <v>22.2</v>
      </c>
      <c r="E100" s="154">
        <v>12.5</v>
      </c>
      <c r="F100" s="171">
        <v>0.0</v>
      </c>
      <c r="G100" s="194"/>
      <c r="H100" s="154">
        <f t="shared" ref="H100:L100" si="100">$G100/100*B100</f>
        <v>0</v>
      </c>
      <c r="I100" s="154">
        <f t="shared" si="100"/>
        <v>0</v>
      </c>
      <c r="J100" s="154">
        <f t="shared" si="100"/>
        <v>0</v>
      </c>
      <c r="K100" s="154">
        <f t="shared" si="100"/>
        <v>0</v>
      </c>
      <c r="L100" s="171">
        <f t="shared" si="100"/>
        <v>0</v>
      </c>
      <c r="M100" s="167" t="s">
        <v>715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06" t="s">
        <v>751</v>
      </c>
      <c r="B101" s="154">
        <f t="shared" si="3"/>
        <v>15.79</v>
      </c>
      <c r="C101" s="154">
        <v>0.7</v>
      </c>
      <c r="D101" s="154">
        <v>0.1</v>
      </c>
      <c r="E101" s="154">
        <v>3.6</v>
      </c>
      <c r="F101" s="171">
        <v>0.5</v>
      </c>
      <c r="G101" s="194"/>
      <c r="H101" s="154">
        <f t="shared" ref="H101:L101" si="101">$G101/100*B101</f>
        <v>0</v>
      </c>
      <c r="I101" s="154">
        <f t="shared" si="101"/>
        <v>0</v>
      </c>
      <c r="J101" s="154">
        <f t="shared" si="101"/>
        <v>0</v>
      </c>
      <c r="K101" s="154">
        <f t="shared" si="101"/>
        <v>0</v>
      </c>
      <c r="L101" s="171">
        <f t="shared" si="101"/>
        <v>0</v>
      </c>
      <c r="M101" s="167" t="s">
        <v>653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06" t="s">
        <v>752</v>
      </c>
      <c r="B102" s="154">
        <f t="shared" si="3"/>
        <v>44.45</v>
      </c>
      <c r="C102" s="154">
        <v>1.4</v>
      </c>
      <c r="D102" s="154">
        <v>0.2</v>
      </c>
      <c r="E102" s="154">
        <v>13.8</v>
      </c>
      <c r="F102" s="171">
        <v>4.3</v>
      </c>
      <c r="G102" s="194"/>
      <c r="H102" s="154">
        <f t="shared" ref="H102:L102" si="102">$G102/100*B102</f>
        <v>0</v>
      </c>
      <c r="I102" s="154">
        <f t="shared" si="102"/>
        <v>0</v>
      </c>
      <c r="J102" s="154">
        <f t="shared" si="102"/>
        <v>0</v>
      </c>
      <c r="K102" s="154">
        <f t="shared" si="102"/>
        <v>0</v>
      </c>
      <c r="L102" s="171">
        <f t="shared" si="102"/>
        <v>0</v>
      </c>
      <c r="M102" s="167" t="s">
        <v>639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06" t="s">
        <v>753</v>
      </c>
      <c r="B103" s="154">
        <f t="shared" si="3"/>
        <v>206.2</v>
      </c>
      <c r="C103" s="154">
        <v>12.7</v>
      </c>
      <c r="D103" s="154">
        <v>13.8</v>
      </c>
      <c r="E103" s="154">
        <v>33.2</v>
      </c>
      <c r="F103" s="171">
        <v>25.2</v>
      </c>
      <c r="G103" s="194"/>
      <c r="H103" s="154">
        <f t="shared" ref="H103:L103" si="103">$G103/100*B103</f>
        <v>0</v>
      </c>
      <c r="I103" s="154">
        <f t="shared" si="103"/>
        <v>0</v>
      </c>
      <c r="J103" s="154">
        <f t="shared" si="103"/>
        <v>0</v>
      </c>
      <c r="K103" s="154">
        <f t="shared" si="103"/>
        <v>0</v>
      </c>
      <c r="L103" s="171">
        <f t="shared" si="103"/>
        <v>0</v>
      </c>
      <c r="M103" s="167" t="s">
        <v>710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06" t="s">
        <v>754</v>
      </c>
      <c r="B104" s="154">
        <f t="shared" si="3"/>
        <v>14.38</v>
      </c>
      <c r="C104" s="154">
        <v>2.2</v>
      </c>
      <c r="D104" s="154">
        <v>0.1</v>
      </c>
      <c r="E104" s="154">
        <v>5.2</v>
      </c>
      <c r="F104" s="171">
        <v>4.0</v>
      </c>
      <c r="G104" s="194"/>
      <c r="H104" s="154">
        <f t="shared" ref="H104:L104" si="104">$G104/100*B104</f>
        <v>0</v>
      </c>
      <c r="I104" s="154">
        <f t="shared" si="104"/>
        <v>0</v>
      </c>
      <c r="J104" s="154">
        <f t="shared" si="104"/>
        <v>0</v>
      </c>
      <c r="K104" s="154">
        <f t="shared" si="104"/>
        <v>0</v>
      </c>
      <c r="L104" s="171">
        <f t="shared" si="104"/>
        <v>0</v>
      </c>
      <c r="M104" s="167" t="s">
        <v>653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06" t="s">
        <v>755</v>
      </c>
      <c r="B105" s="154">
        <f t="shared" si="3"/>
        <v>13.05</v>
      </c>
      <c r="C105" s="154">
        <v>0.6</v>
      </c>
      <c r="D105" s="154">
        <v>0.1</v>
      </c>
      <c r="E105" s="154">
        <v>4.1</v>
      </c>
      <c r="F105" s="171">
        <v>1.6</v>
      </c>
      <c r="G105" s="194"/>
      <c r="H105" s="154">
        <f t="shared" ref="H105:L105" si="105">$G105/100*B105</f>
        <v>0</v>
      </c>
      <c r="I105" s="154">
        <f t="shared" si="105"/>
        <v>0</v>
      </c>
      <c r="J105" s="154">
        <f t="shared" si="105"/>
        <v>0</v>
      </c>
      <c r="K105" s="154">
        <f t="shared" si="105"/>
        <v>0</v>
      </c>
      <c r="L105" s="171">
        <f t="shared" si="105"/>
        <v>0</v>
      </c>
      <c r="M105" s="167" t="s">
        <v>653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06" t="s">
        <v>756</v>
      </c>
      <c r="B106" s="154">
        <f t="shared" si="3"/>
        <v>39.33</v>
      </c>
      <c r="C106" s="154">
        <v>2.7</v>
      </c>
      <c r="D106" s="154">
        <v>0.7</v>
      </c>
      <c r="E106" s="154">
        <v>9.2</v>
      </c>
      <c r="F106" s="171">
        <v>3.5</v>
      </c>
      <c r="G106" s="194"/>
      <c r="H106" s="154">
        <f t="shared" ref="H106:L106" si="106">$G106/100*B106</f>
        <v>0</v>
      </c>
      <c r="I106" s="154">
        <f t="shared" si="106"/>
        <v>0</v>
      </c>
      <c r="J106" s="154">
        <f t="shared" si="106"/>
        <v>0</v>
      </c>
      <c r="K106" s="154">
        <f t="shared" si="106"/>
        <v>0</v>
      </c>
      <c r="L106" s="171">
        <f t="shared" si="106"/>
        <v>0</v>
      </c>
      <c r="M106" s="167" t="s">
        <v>653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06" t="s">
        <v>757</v>
      </c>
      <c r="B107" s="154">
        <f t="shared" si="3"/>
        <v>275.37</v>
      </c>
      <c r="C107" s="154">
        <v>1.8</v>
      </c>
      <c r="D107" s="154">
        <v>0.2</v>
      </c>
      <c r="E107" s="154">
        <v>75.0</v>
      </c>
      <c r="F107" s="171">
        <v>6.7</v>
      </c>
      <c r="G107" s="194"/>
      <c r="H107" s="154">
        <f t="shared" ref="H107:L107" si="107">$G107/100*B107</f>
        <v>0</v>
      </c>
      <c r="I107" s="154">
        <f t="shared" si="107"/>
        <v>0</v>
      </c>
      <c r="J107" s="154">
        <f t="shared" si="107"/>
        <v>0</v>
      </c>
      <c r="K107" s="154">
        <f t="shared" si="107"/>
        <v>0</v>
      </c>
      <c r="L107" s="171">
        <f t="shared" si="107"/>
        <v>0</v>
      </c>
      <c r="M107" s="167" t="s">
        <v>639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06" t="s">
        <v>758</v>
      </c>
      <c r="B108" s="154">
        <f t="shared" si="3"/>
        <v>34.82</v>
      </c>
      <c r="C108" s="154">
        <v>3.5</v>
      </c>
      <c r="D108" s="154">
        <v>1.1</v>
      </c>
      <c r="E108" s="154">
        <v>4.9</v>
      </c>
      <c r="F108" s="171">
        <v>2.1</v>
      </c>
      <c r="G108" s="194"/>
      <c r="H108" s="154">
        <f t="shared" ref="H108:L108" si="108">$G108/100*B108</f>
        <v>0</v>
      </c>
      <c r="I108" s="154">
        <f t="shared" si="108"/>
        <v>0</v>
      </c>
      <c r="J108" s="154">
        <f t="shared" si="108"/>
        <v>0</v>
      </c>
      <c r="K108" s="154">
        <f t="shared" si="108"/>
        <v>0</v>
      </c>
      <c r="L108" s="171">
        <f t="shared" si="108"/>
        <v>0</v>
      </c>
      <c r="M108" s="167" t="s">
        <v>653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06" t="s">
        <v>759</v>
      </c>
      <c r="B109" s="154">
        <f t="shared" si="3"/>
        <v>206.4</v>
      </c>
      <c r="C109" s="154">
        <v>17.4</v>
      </c>
      <c r="D109" s="154">
        <v>15.2</v>
      </c>
      <c r="E109" s="154">
        <v>0.0</v>
      </c>
      <c r="F109" s="171">
        <v>0.0</v>
      </c>
      <c r="G109" s="194"/>
      <c r="H109" s="154">
        <f t="shared" ref="H109:L109" si="109">$G109/100*B109</f>
        <v>0</v>
      </c>
      <c r="I109" s="154">
        <f t="shared" si="109"/>
        <v>0</v>
      </c>
      <c r="J109" s="154">
        <f t="shared" si="109"/>
        <v>0</v>
      </c>
      <c r="K109" s="154">
        <f t="shared" si="109"/>
        <v>0</v>
      </c>
      <c r="L109" s="171">
        <f t="shared" si="109"/>
        <v>0</v>
      </c>
      <c r="M109" s="167" t="s">
        <v>727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06" t="s">
        <v>760</v>
      </c>
      <c r="B110" s="154">
        <f t="shared" si="3"/>
        <v>24.27</v>
      </c>
      <c r="C110" s="154">
        <v>0.0</v>
      </c>
      <c r="D110" s="154">
        <v>3.0</v>
      </c>
      <c r="E110" s="154">
        <v>0.0</v>
      </c>
      <c r="F110" s="171">
        <v>0.7</v>
      </c>
      <c r="G110" s="194"/>
      <c r="H110" s="154">
        <f t="shared" ref="H110:L110" si="110">$G110/100*B110</f>
        <v>0</v>
      </c>
      <c r="I110" s="154">
        <f t="shared" si="110"/>
        <v>0</v>
      </c>
      <c r="J110" s="154">
        <f t="shared" si="110"/>
        <v>0</v>
      </c>
      <c r="K110" s="154">
        <f t="shared" si="110"/>
        <v>0</v>
      </c>
      <c r="L110" s="171">
        <f t="shared" si="110"/>
        <v>0</v>
      </c>
      <c r="M110" s="167" t="s">
        <v>643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06" t="s">
        <v>761</v>
      </c>
      <c r="B111" s="154">
        <f t="shared" si="3"/>
        <v>178.9</v>
      </c>
      <c r="C111" s="154">
        <v>18.4</v>
      </c>
      <c r="D111" s="154">
        <v>11.7</v>
      </c>
      <c r="E111" s="154">
        <v>0.0</v>
      </c>
      <c r="F111" s="171">
        <v>0.0</v>
      </c>
      <c r="G111" s="194"/>
      <c r="H111" s="154">
        <f t="shared" ref="H111:L111" si="111">$G111/100*B111</f>
        <v>0</v>
      </c>
      <c r="I111" s="154">
        <f t="shared" si="111"/>
        <v>0</v>
      </c>
      <c r="J111" s="154">
        <f t="shared" si="111"/>
        <v>0</v>
      </c>
      <c r="K111" s="154">
        <f t="shared" si="111"/>
        <v>0</v>
      </c>
      <c r="L111" s="171">
        <f t="shared" si="111"/>
        <v>0</v>
      </c>
      <c r="M111" s="167" t="s">
        <v>674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06" t="s">
        <v>762</v>
      </c>
      <c r="B112" s="154">
        <f t="shared" si="3"/>
        <v>14.77</v>
      </c>
      <c r="C112" s="154">
        <v>1.0</v>
      </c>
      <c r="D112" s="154">
        <v>0.2</v>
      </c>
      <c r="E112" s="154">
        <v>5.7</v>
      </c>
      <c r="F112" s="171">
        <v>3.4</v>
      </c>
      <c r="G112" s="194"/>
      <c r="H112" s="154">
        <f t="shared" ref="H112:L112" si="112">$G112/100*B112</f>
        <v>0</v>
      </c>
      <c r="I112" s="154">
        <f t="shared" si="112"/>
        <v>0</v>
      </c>
      <c r="J112" s="154">
        <f t="shared" si="112"/>
        <v>0</v>
      </c>
      <c r="K112" s="154">
        <f t="shared" si="112"/>
        <v>0</v>
      </c>
      <c r="L112" s="171">
        <f t="shared" si="112"/>
        <v>0</v>
      </c>
      <c r="M112" s="167" t="s">
        <v>653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06" t="s">
        <v>763</v>
      </c>
      <c r="B113" s="154">
        <f t="shared" si="3"/>
        <v>48.13</v>
      </c>
      <c r="C113" s="154">
        <v>10.9</v>
      </c>
      <c r="D113" s="154">
        <v>0.2</v>
      </c>
      <c r="E113" s="154">
        <v>0.7</v>
      </c>
      <c r="F113" s="171">
        <v>0.0</v>
      </c>
      <c r="G113" s="194"/>
      <c r="H113" s="154">
        <f t="shared" ref="H113:L113" si="113">$G113/100*B113</f>
        <v>0</v>
      </c>
      <c r="I113" s="154">
        <f t="shared" si="113"/>
        <v>0</v>
      </c>
      <c r="J113" s="154">
        <f t="shared" si="113"/>
        <v>0</v>
      </c>
      <c r="K113" s="154">
        <f t="shared" si="113"/>
        <v>0</v>
      </c>
      <c r="L113" s="171">
        <f t="shared" si="113"/>
        <v>0</v>
      </c>
      <c r="M113" s="167" t="s">
        <v>727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06" t="s">
        <v>764</v>
      </c>
      <c r="B114" s="154">
        <f t="shared" si="3"/>
        <v>138.63</v>
      </c>
      <c r="C114" s="154">
        <v>12.6</v>
      </c>
      <c r="D114" s="154">
        <v>9.5</v>
      </c>
      <c r="E114" s="154">
        <v>0.7</v>
      </c>
      <c r="F114" s="171">
        <v>0.0</v>
      </c>
      <c r="G114" s="194"/>
      <c r="H114" s="154">
        <f t="shared" ref="H114:L114" si="114">$G114/100*B114</f>
        <v>0</v>
      </c>
      <c r="I114" s="154">
        <f t="shared" si="114"/>
        <v>0</v>
      </c>
      <c r="J114" s="154">
        <f t="shared" si="114"/>
        <v>0</v>
      </c>
      <c r="K114" s="154">
        <f t="shared" si="114"/>
        <v>0</v>
      </c>
      <c r="L114" s="171">
        <f t="shared" si="114"/>
        <v>0</v>
      </c>
      <c r="M114" s="167" t="s">
        <v>727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06" t="s">
        <v>765</v>
      </c>
      <c r="B115" s="154">
        <f t="shared" si="3"/>
        <v>315.24</v>
      </c>
      <c r="C115" s="154">
        <v>15.9</v>
      </c>
      <c r="D115" s="154">
        <v>26.4</v>
      </c>
      <c r="E115" s="154">
        <v>3.6</v>
      </c>
      <c r="F115" s="171">
        <v>0.0</v>
      </c>
      <c r="G115" s="194"/>
      <c r="H115" s="154">
        <f t="shared" ref="H115:L115" si="115">$G115/100*B115</f>
        <v>0</v>
      </c>
      <c r="I115" s="154">
        <f t="shared" si="115"/>
        <v>0</v>
      </c>
      <c r="J115" s="154">
        <f t="shared" si="115"/>
        <v>0</v>
      </c>
      <c r="K115" s="154">
        <f t="shared" si="115"/>
        <v>0</v>
      </c>
      <c r="L115" s="171">
        <f t="shared" si="115"/>
        <v>0</v>
      </c>
      <c r="M115" s="167" t="s">
        <v>727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06" t="s">
        <v>766</v>
      </c>
      <c r="B116" s="154">
        <f t="shared" si="3"/>
        <v>24.46</v>
      </c>
      <c r="C116" s="154">
        <v>0.7</v>
      </c>
      <c r="D116" s="154">
        <v>0.5</v>
      </c>
      <c r="E116" s="154">
        <v>11.4</v>
      </c>
      <c r="F116" s="171">
        <v>7.0</v>
      </c>
      <c r="G116" s="194"/>
      <c r="H116" s="154">
        <f t="shared" ref="H116:L116" si="116">$G116/100*B116</f>
        <v>0</v>
      </c>
      <c r="I116" s="154">
        <f t="shared" si="116"/>
        <v>0</v>
      </c>
      <c r="J116" s="154">
        <f t="shared" si="116"/>
        <v>0</v>
      </c>
      <c r="K116" s="154">
        <f t="shared" si="116"/>
        <v>0</v>
      </c>
      <c r="L116" s="171">
        <f t="shared" si="116"/>
        <v>0</v>
      </c>
      <c r="M116" s="167" t="s">
        <v>639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06" t="s">
        <v>767</v>
      </c>
      <c r="B117" s="154">
        <f t="shared" si="3"/>
        <v>8.17</v>
      </c>
      <c r="C117" s="154">
        <v>1.3</v>
      </c>
      <c r="D117" s="154">
        <v>0.2</v>
      </c>
      <c r="E117" s="154">
        <v>3.4</v>
      </c>
      <c r="F117" s="171">
        <v>3.1</v>
      </c>
      <c r="G117" s="194"/>
      <c r="H117" s="154">
        <f t="shared" ref="H117:L117" si="117">$G117/100*B117</f>
        <v>0</v>
      </c>
      <c r="I117" s="154">
        <f t="shared" si="117"/>
        <v>0</v>
      </c>
      <c r="J117" s="154">
        <f t="shared" si="117"/>
        <v>0</v>
      </c>
      <c r="K117" s="154">
        <f t="shared" si="117"/>
        <v>0</v>
      </c>
      <c r="L117" s="171">
        <f t="shared" si="117"/>
        <v>0</v>
      </c>
      <c r="M117" s="167" t="s">
        <v>653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06" t="s">
        <v>768</v>
      </c>
      <c r="B118" s="154">
        <f t="shared" si="3"/>
        <v>337.42</v>
      </c>
      <c r="C118" s="154">
        <v>13.3</v>
      </c>
      <c r="D118" s="154">
        <v>17.8</v>
      </c>
      <c r="E118" s="154">
        <v>31.8</v>
      </c>
      <c r="F118" s="171">
        <v>0.0</v>
      </c>
      <c r="G118" s="194"/>
      <c r="H118" s="154">
        <f t="shared" ref="H118:L118" si="118">$G118/100*B118</f>
        <v>0</v>
      </c>
      <c r="I118" s="154">
        <f t="shared" si="118"/>
        <v>0</v>
      </c>
      <c r="J118" s="154">
        <f t="shared" si="118"/>
        <v>0</v>
      </c>
      <c r="K118" s="154">
        <f t="shared" si="118"/>
        <v>0</v>
      </c>
      <c r="L118" s="171">
        <f t="shared" si="118"/>
        <v>0</v>
      </c>
      <c r="M118" s="167" t="s">
        <v>647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06" t="s">
        <v>769</v>
      </c>
      <c r="B119" s="154">
        <f t="shared" si="3"/>
        <v>22.98</v>
      </c>
      <c r="C119" s="154">
        <v>1.2</v>
      </c>
      <c r="D119" s="154">
        <v>0.2</v>
      </c>
      <c r="E119" s="154">
        <v>7.3</v>
      </c>
      <c r="F119" s="171">
        <v>3.1</v>
      </c>
      <c r="G119" s="194"/>
      <c r="H119" s="154">
        <f t="shared" ref="H119:L119" si="119">$G119/100*B119</f>
        <v>0</v>
      </c>
      <c r="I119" s="154">
        <f t="shared" si="119"/>
        <v>0</v>
      </c>
      <c r="J119" s="154">
        <f t="shared" si="119"/>
        <v>0</v>
      </c>
      <c r="K119" s="154">
        <f t="shared" si="119"/>
        <v>0</v>
      </c>
      <c r="L119" s="171">
        <f t="shared" si="119"/>
        <v>0</v>
      </c>
      <c r="M119" s="167" t="s">
        <v>653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06" t="s">
        <v>770</v>
      </c>
      <c r="B120" s="154">
        <f t="shared" si="3"/>
        <v>69.47</v>
      </c>
      <c r="C120" s="154">
        <v>0.8</v>
      </c>
      <c r="D120" s="154">
        <v>0.3</v>
      </c>
      <c r="E120" s="154">
        <v>19.2</v>
      </c>
      <c r="F120" s="171">
        <v>2.9</v>
      </c>
      <c r="G120" s="194"/>
      <c r="H120" s="154">
        <f t="shared" ref="H120:L120" si="120">$G120/100*B120</f>
        <v>0</v>
      </c>
      <c r="I120" s="154">
        <f t="shared" si="120"/>
        <v>0</v>
      </c>
      <c r="J120" s="154">
        <f t="shared" si="120"/>
        <v>0</v>
      </c>
      <c r="K120" s="154">
        <f t="shared" si="120"/>
        <v>0</v>
      </c>
      <c r="L120" s="171">
        <f t="shared" si="120"/>
        <v>0</v>
      </c>
      <c r="M120" s="167" t="s">
        <v>639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06" t="s">
        <v>771</v>
      </c>
      <c r="B121" s="154">
        <f t="shared" si="3"/>
        <v>459.24</v>
      </c>
      <c r="C121" s="154">
        <v>18.3</v>
      </c>
      <c r="D121" s="154">
        <v>42.2</v>
      </c>
      <c r="E121" s="154">
        <v>28.9</v>
      </c>
      <c r="F121" s="171">
        <v>27.3</v>
      </c>
      <c r="G121" s="194"/>
      <c r="H121" s="154">
        <f t="shared" ref="H121:L121" si="121">$G121/100*B121</f>
        <v>0</v>
      </c>
      <c r="I121" s="154">
        <f t="shared" si="121"/>
        <v>0</v>
      </c>
      <c r="J121" s="154">
        <f t="shared" si="121"/>
        <v>0</v>
      </c>
      <c r="K121" s="154">
        <f t="shared" si="121"/>
        <v>0</v>
      </c>
      <c r="L121" s="171">
        <f t="shared" si="121"/>
        <v>0</v>
      </c>
      <c r="M121" s="167" t="s">
        <v>725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06" t="s">
        <v>772</v>
      </c>
      <c r="B122" s="154">
        <f t="shared" si="3"/>
        <v>900</v>
      </c>
      <c r="C122" s="154">
        <v>0.0</v>
      </c>
      <c r="D122" s="154">
        <v>100.0</v>
      </c>
      <c r="E122" s="154">
        <v>0.0</v>
      </c>
      <c r="F122" s="171">
        <v>0.0</v>
      </c>
      <c r="G122" s="194"/>
      <c r="H122" s="154">
        <f t="shared" ref="H122:L122" si="122">$G122/100*B122</f>
        <v>0</v>
      </c>
      <c r="I122" s="154">
        <f t="shared" si="122"/>
        <v>0</v>
      </c>
      <c r="J122" s="154">
        <f t="shared" si="122"/>
        <v>0</v>
      </c>
      <c r="K122" s="154">
        <f t="shared" si="122"/>
        <v>0</v>
      </c>
      <c r="L122" s="171">
        <f t="shared" si="122"/>
        <v>0</v>
      </c>
      <c r="M122" s="167" t="s">
        <v>667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06" t="s">
        <v>773</v>
      </c>
      <c r="B123" s="154">
        <f t="shared" si="3"/>
        <v>66.7</v>
      </c>
      <c r="C123" s="154">
        <v>12.4</v>
      </c>
      <c r="D123" s="154">
        <v>1.9</v>
      </c>
      <c r="E123" s="154">
        <v>0.0</v>
      </c>
      <c r="F123" s="171">
        <v>0.0</v>
      </c>
      <c r="G123" s="194"/>
      <c r="H123" s="154">
        <f t="shared" ref="H123:L123" si="123">$G123/100*B123</f>
        <v>0</v>
      </c>
      <c r="I123" s="154">
        <f t="shared" si="123"/>
        <v>0</v>
      </c>
      <c r="J123" s="154">
        <f t="shared" si="123"/>
        <v>0</v>
      </c>
      <c r="K123" s="154">
        <f t="shared" si="123"/>
        <v>0</v>
      </c>
      <c r="L123" s="171">
        <f t="shared" si="123"/>
        <v>0</v>
      </c>
      <c r="M123" s="167" t="s">
        <v>674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06" t="s">
        <v>774</v>
      </c>
      <c r="B124" s="154">
        <f t="shared" si="3"/>
        <v>334.41</v>
      </c>
      <c r="C124" s="154">
        <v>7.2</v>
      </c>
      <c r="D124" s="154">
        <v>2.8</v>
      </c>
      <c r="E124" s="154">
        <v>76.5</v>
      </c>
      <c r="F124" s="171">
        <v>4.6</v>
      </c>
      <c r="G124" s="194"/>
      <c r="H124" s="154">
        <f t="shared" ref="H124:L124" si="124">$G124/100*B124</f>
        <v>0</v>
      </c>
      <c r="I124" s="154">
        <f t="shared" si="124"/>
        <v>0</v>
      </c>
      <c r="J124" s="154">
        <f t="shared" si="124"/>
        <v>0</v>
      </c>
      <c r="K124" s="154">
        <f t="shared" si="124"/>
        <v>0</v>
      </c>
      <c r="L124" s="171">
        <f t="shared" si="124"/>
        <v>0</v>
      </c>
      <c r="M124" s="167" t="s">
        <v>656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06" t="s">
        <v>775</v>
      </c>
      <c r="B125" s="154">
        <f t="shared" si="3"/>
        <v>336.55</v>
      </c>
      <c r="C125" s="154">
        <v>8.8</v>
      </c>
      <c r="D125" s="154">
        <v>5.1</v>
      </c>
      <c r="E125" s="154">
        <v>73.9</v>
      </c>
      <c r="F125" s="171">
        <v>8.4</v>
      </c>
      <c r="G125" s="194"/>
      <c r="H125" s="154">
        <f t="shared" ref="H125:L125" si="125">$G125/100*B125</f>
        <v>0</v>
      </c>
      <c r="I125" s="154">
        <f t="shared" si="125"/>
        <v>0</v>
      </c>
      <c r="J125" s="154">
        <f t="shared" si="125"/>
        <v>0</v>
      </c>
      <c r="K125" s="154">
        <f t="shared" si="125"/>
        <v>0</v>
      </c>
      <c r="L125" s="171">
        <f t="shared" si="125"/>
        <v>0</v>
      </c>
      <c r="M125" s="167" t="s">
        <v>656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06" t="s">
        <v>776</v>
      </c>
      <c r="B126" s="154">
        <f t="shared" si="3"/>
        <v>296.4</v>
      </c>
      <c r="C126" s="154">
        <v>0.0</v>
      </c>
      <c r="D126" s="154">
        <v>0.0</v>
      </c>
      <c r="E126" s="154">
        <v>76.1</v>
      </c>
      <c r="F126" s="171">
        <v>0.1</v>
      </c>
      <c r="G126" s="194"/>
      <c r="H126" s="154">
        <f t="shared" ref="H126:L126" si="126">$G126/100*B126</f>
        <v>0</v>
      </c>
      <c r="I126" s="154">
        <f t="shared" si="126"/>
        <v>0</v>
      </c>
      <c r="J126" s="154">
        <f t="shared" si="126"/>
        <v>0</v>
      </c>
      <c r="K126" s="154">
        <f t="shared" si="126"/>
        <v>0</v>
      </c>
      <c r="L126" s="171">
        <f t="shared" si="126"/>
        <v>0</v>
      </c>
      <c r="M126" s="167" t="s">
        <v>645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06" t="s">
        <v>777</v>
      </c>
      <c r="B127" s="154">
        <f t="shared" si="3"/>
        <v>152.83</v>
      </c>
      <c r="C127" s="154">
        <v>12.7</v>
      </c>
      <c r="D127" s="154">
        <v>0.2</v>
      </c>
      <c r="E127" s="154">
        <v>26.2</v>
      </c>
      <c r="F127" s="171">
        <v>0.5</v>
      </c>
      <c r="G127" s="194"/>
      <c r="H127" s="154">
        <f t="shared" ref="H127:L127" si="127">$G127/100*B127</f>
        <v>0</v>
      </c>
      <c r="I127" s="154">
        <f t="shared" si="127"/>
        <v>0</v>
      </c>
      <c r="J127" s="154">
        <f t="shared" si="127"/>
        <v>0</v>
      </c>
      <c r="K127" s="154">
        <f t="shared" si="127"/>
        <v>0</v>
      </c>
      <c r="L127" s="171">
        <f t="shared" si="127"/>
        <v>0</v>
      </c>
      <c r="M127" s="167" t="s">
        <v>656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06" t="s">
        <v>778</v>
      </c>
      <c r="B128" s="154">
        <f t="shared" si="3"/>
        <v>151</v>
      </c>
      <c r="C128" s="154">
        <v>6.4</v>
      </c>
      <c r="D128" s="154">
        <v>0.5</v>
      </c>
      <c r="E128" s="154">
        <v>33.1</v>
      </c>
      <c r="F128" s="171">
        <v>2.1</v>
      </c>
      <c r="G128" s="194"/>
      <c r="H128" s="154">
        <f t="shared" ref="H128:L128" si="128">$G128/100*B128</f>
        <v>0</v>
      </c>
      <c r="I128" s="154">
        <f t="shared" si="128"/>
        <v>0</v>
      </c>
      <c r="J128" s="154">
        <f t="shared" si="128"/>
        <v>0</v>
      </c>
      <c r="K128" s="154">
        <f t="shared" si="128"/>
        <v>0</v>
      </c>
      <c r="L128" s="171">
        <f t="shared" si="128"/>
        <v>0</v>
      </c>
      <c r="M128" s="167" t="s">
        <v>653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06" t="s">
        <v>779</v>
      </c>
      <c r="B129" s="154">
        <f t="shared" si="3"/>
        <v>76.02</v>
      </c>
      <c r="C129" s="154">
        <v>1.8</v>
      </c>
      <c r="D129" s="154">
        <v>0.8</v>
      </c>
      <c r="E129" s="154">
        <v>17.8</v>
      </c>
      <c r="F129" s="171">
        <v>2.0</v>
      </c>
      <c r="G129" s="194"/>
      <c r="H129" s="154">
        <f t="shared" ref="H129:L129" si="129">$G129/100*B129</f>
        <v>0</v>
      </c>
      <c r="I129" s="154">
        <f t="shared" si="129"/>
        <v>0</v>
      </c>
      <c r="J129" s="154">
        <f t="shared" si="129"/>
        <v>0</v>
      </c>
      <c r="K129" s="154">
        <f t="shared" si="129"/>
        <v>0</v>
      </c>
      <c r="L129" s="171">
        <f t="shared" si="129"/>
        <v>0</v>
      </c>
      <c r="M129" s="167" t="s">
        <v>653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06" t="s">
        <v>780</v>
      </c>
      <c r="B130" s="154">
        <f t="shared" si="3"/>
        <v>94.27</v>
      </c>
      <c r="C130" s="154">
        <v>10.6</v>
      </c>
      <c r="D130" s="154">
        <v>0.0</v>
      </c>
      <c r="E130" s="154">
        <v>21.0</v>
      </c>
      <c r="F130" s="171">
        <v>7.7</v>
      </c>
      <c r="G130" s="194"/>
      <c r="H130" s="154">
        <f t="shared" ref="H130:L130" si="130">$G130/100*B130</f>
        <v>0</v>
      </c>
      <c r="I130" s="154">
        <f t="shared" si="130"/>
        <v>0</v>
      </c>
      <c r="J130" s="154">
        <f t="shared" si="130"/>
        <v>0</v>
      </c>
      <c r="K130" s="154">
        <f t="shared" si="130"/>
        <v>0</v>
      </c>
      <c r="L130" s="171">
        <f t="shared" si="130"/>
        <v>0</v>
      </c>
      <c r="M130" s="167" t="s">
        <v>639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06" t="s">
        <v>781</v>
      </c>
      <c r="B131" s="154">
        <f t="shared" si="3"/>
        <v>366</v>
      </c>
      <c r="C131" s="154">
        <v>15.9</v>
      </c>
      <c r="D131" s="154">
        <v>33.6</v>
      </c>
      <c r="E131" s="154">
        <v>0.0</v>
      </c>
      <c r="F131" s="171">
        <v>0.0</v>
      </c>
      <c r="G131" s="194"/>
      <c r="H131" s="154">
        <f t="shared" ref="H131:L131" si="131">$G131/100*B131</f>
        <v>0</v>
      </c>
      <c r="I131" s="154">
        <f t="shared" si="131"/>
        <v>0</v>
      </c>
      <c r="J131" s="154">
        <f t="shared" si="131"/>
        <v>0</v>
      </c>
      <c r="K131" s="154">
        <f t="shared" si="131"/>
        <v>0</v>
      </c>
      <c r="L131" s="171">
        <f t="shared" si="131"/>
        <v>0</v>
      </c>
      <c r="M131" s="167" t="s">
        <v>727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06" t="s">
        <v>782</v>
      </c>
      <c r="B132" s="154">
        <f t="shared" si="3"/>
        <v>23.43</v>
      </c>
      <c r="C132" s="154">
        <v>0.9</v>
      </c>
      <c r="D132" s="154">
        <v>0.6</v>
      </c>
      <c r="E132" s="154">
        <v>6.9</v>
      </c>
      <c r="F132" s="171">
        <v>3.2</v>
      </c>
      <c r="G132" s="194"/>
      <c r="H132" s="154">
        <f t="shared" ref="H132:L132" si="132">$G132/100*B132</f>
        <v>0</v>
      </c>
      <c r="I132" s="154">
        <f t="shared" si="132"/>
        <v>0</v>
      </c>
      <c r="J132" s="154">
        <f t="shared" si="132"/>
        <v>0</v>
      </c>
      <c r="K132" s="154">
        <f t="shared" si="132"/>
        <v>0</v>
      </c>
      <c r="L132" s="171">
        <f t="shared" si="132"/>
        <v>0</v>
      </c>
      <c r="M132" s="167" t="s">
        <v>639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06" t="s">
        <v>783</v>
      </c>
      <c r="B133" s="154">
        <f t="shared" si="3"/>
        <v>46.7</v>
      </c>
      <c r="C133" s="154">
        <v>0.8</v>
      </c>
      <c r="D133" s="154">
        <v>0.5</v>
      </c>
      <c r="E133" s="154">
        <v>13.9</v>
      </c>
      <c r="F133" s="171">
        <v>3.9</v>
      </c>
      <c r="G133" s="194"/>
      <c r="H133" s="154">
        <f t="shared" ref="H133:L133" si="133">$G133/100*B133</f>
        <v>0</v>
      </c>
      <c r="I133" s="154">
        <f t="shared" si="133"/>
        <v>0</v>
      </c>
      <c r="J133" s="154">
        <f t="shared" si="133"/>
        <v>0</v>
      </c>
      <c r="K133" s="154">
        <f t="shared" si="133"/>
        <v>0</v>
      </c>
      <c r="L133" s="171">
        <f t="shared" si="133"/>
        <v>0</v>
      </c>
      <c r="M133" s="167" t="s">
        <v>639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06" t="s">
        <v>784</v>
      </c>
      <c r="B134" s="154">
        <f t="shared" si="3"/>
        <v>65.87</v>
      </c>
      <c r="C134" s="154">
        <v>5.6</v>
      </c>
      <c r="D134" s="154">
        <v>2.1</v>
      </c>
      <c r="E134" s="154">
        <v>17.3</v>
      </c>
      <c r="F134" s="171">
        <v>11.0</v>
      </c>
      <c r="G134" s="194"/>
      <c r="H134" s="154">
        <f t="shared" ref="H134:L134" si="134">$G134/100*B134</f>
        <v>0</v>
      </c>
      <c r="I134" s="154">
        <f t="shared" si="134"/>
        <v>0</v>
      </c>
      <c r="J134" s="154">
        <f t="shared" si="134"/>
        <v>0</v>
      </c>
      <c r="K134" s="154">
        <f t="shared" si="134"/>
        <v>0</v>
      </c>
      <c r="L134" s="171">
        <f t="shared" si="134"/>
        <v>0</v>
      </c>
      <c r="M134" s="167" t="s">
        <v>653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06" t="s">
        <v>785</v>
      </c>
      <c r="B135" s="154">
        <f t="shared" si="3"/>
        <v>30.6</v>
      </c>
      <c r="C135" s="154">
        <v>0.6</v>
      </c>
      <c r="D135" s="154">
        <v>0.1</v>
      </c>
      <c r="E135" s="154">
        <v>8.1</v>
      </c>
      <c r="F135" s="171">
        <v>1.1</v>
      </c>
      <c r="G135" s="194"/>
      <c r="H135" s="154">
        <f t="shared" ref="H135:L135" si="135">$G135/100*B135</f>
        <v>0</v>
      </c>
      <c r="I135" s="154">
        <f t="shared" si="135"/>
        <v>0</v>
      </c>
      <c r="J135" s="154">
        <f t="shared" si="135"/>
        <v>0</v>
      </c>
      <c r="K135" s="154">
        <f t="shared" si="135"/>
        <v>0</v>
      </c>
      <c r="L135" s="171">
        <f t="shared" si="135"/>
        <v>0</v>
      </c>
      <c r="M135" s="167" t="s">
        <v>639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06" t="s">
        <v>786</v>
      </c>
      <c r="B136" s="154">
        <f t="shared" si="3"/>
        <v>25.77</v>
      </c>
      <c r="C136" s="154">
        <v>1.8</v>
      </c>
      <c r="D136" s="154">
        <v>0.2</v>
      </c>
      <c r="E136" s="154">
        <v>7.0</v>
      </c>
      <c r="F136" s="171">
        <v>2.7</v>
      </c>
      <c r="G136" s="194"/>
      <c r="H136" s="154">
        <f t="shared" ref="H136:L136" si="136">$G136/100*B136</f>
        <v>0</v>
      </c>
      <c r="I136" s="154">
        <f t="shared" si="136"/>
        <v>0</v>
      </c>
      <c r="J136" s="154">
        <f t="shared" si="136"/>
        <v>0</v>
      </c>
      <c r="K136" s="154">
        <f t="shared" si="136"/>
        <v>0</v>
      </c>
      <c r="L136" s="171">
        <f t="shared" si="136"/>
        <v>0</v>
      </c>
      <c r="M136" s="167" t="s">
        <v>653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06" t="s">
        <v>787</v>
      </c>
      <c r="B137" s="154">
        <f t="shared" si="3"/>
        <v>54.11</v>
      </c>
      <c r="C137" s="154">
        <v>2.6</v>
      </c>
      <c r="D137" s="154">
        <v>1.0</v>
      </c>
      <c r="E137" s="154">
        <v>14.3</v>
      </c>
      <c r="F137" s="171">
        <v>5.4</v>
      </c>
      <c r="G137" s="194"/>
      <c r="H137" s="154">
        <f t="shared" ref="H137:L137" si="137">$G137/100*B137</f>
        <v>0</v>
      </c>
      <c r="I137" s="154">
        <f t="shared" si="137"/>
        <v>0</v>
      </c>
      <c r="J137" s="154">
        <f t="shared" si="137"/>
        <v>0</v>
      </c>
      <c r="K137" s="154">
        <f t="shared" si="137"/>
        <v>0</v>
      </c>
      <c r="L137" s="171">
        <f t="shared" si="137"/>
        <v>0</v>
      </c>
      <c r="M137" s="167" t="s">
        <v>639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06" t="s">
        <v>788</v>
      </c>
      <c r="B138" s="154">
        <f t="shared" si="3"/>
        <v>69.7</v>
      </c>
      <c r="C138" s="154">
        <v>16.3</v>
      </c>
      <c r="D138" s="154">
        <v>0.5</v>
      </c>
      <c r="E138" s="154">
        <v>0.0</v>
      </c>
      <c r="F138" s="171">
        <v>0.0</v>
      </c>
      <c r="G138" s="194"/>
      <c r="H138" s="154">
        <f t="shared" ref="H138:L138" si="138">$G138/100*B138</f>
        <v>0</v>
      </c>
      <c r="I138" s="154">
        <f t="shared" si="138"/>
        <v>0</v>
      </c>
      <c r="J138" s="154">
        <f t="shared" si="138"/>
        <v>0</v>
      </c>
      <c r="K138" s="154">
        <f t="shared" si="138"/>
        <v>0</v>
      </c>
      <c r="L138" s="171">
        <f t="shared" si="138"/>
        <v>0</v>
      </c>
      <c r="M138" s="167" t="s">
        <v>674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06" t="s">
        <v>789</v>
      </c>
      <c r="B139" s="154">
        <f t="shared" si="3"/>
        <v>86.1</v>
      </c>
      <c r="C139" s="154">
        <v>18.6</v>
      </c>
      <c r="D139" s="154">
        <v>1.3</v>
      </c>
      <c r="E139" s="154">
        <v>0.0</v>
      </c>
      <c r="F139" s="171">
        <v>0.0</v>
      </c>
      <c r="G139" s="194"/>
      <c r="H139" s="154">
        <f t="shared" ref="H139:L139" si="139">$G139/100*B139</f>
        <v>0</v>
      </c>
      <c r="I139" s="154">
        <f t="shared" si="139"/>
        <v>0</v>
      </c>
      <c r="J139" s="154">
        <f t="shared" si="139"/>
        <v>0</v>
      </c>
      <c r="K139" s="154">
        <f t="shared" si="139"/>
        <v>0</v>
      </c>
      <c r="L139" s="171">
        <f t="shared" si="139"/>
        <v>0</v>
      </c>
      <c r="M139" s="167" t="s">
        <v>674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06" t="s">
        <v>790</v>
      </c>
      <c r="B140" s="154">
        <f t="shared" si="3"/>
        <v>344.14</v>
      </c>
      <c r="C140" s="154">
        <v>13.3</v>
      </c>
      <c r="D140" s="154">
        <v>1.3</v>
      </c>
      <c r="E140" s="154">
        <v>72.2</v>
      </c>
      <c r="F140" s="171">
        <v>0.6</v>
      </c>
      <c r="G140" s="194"/>
      <c r="H140" s="154">
        <f t="shared" ref="H140:L140" si="140">$G140/100*B140</f>
        <v>0</v>
      </c>
      <c r="I140" s="154">
        <f t="shared" si="140"/>
        <v>0</v>
      </c>
      <c r="J140" s="154">
        <f t="shared" si="140"/>
        <v>0</v>
      </c>
      <c r="K140" s="154">
        <f t="shared" si="140"/>
        <v>0</v>
      </c>
      <c r="L140" s="171">
        <f t="shared" si="140"/>
        <v>0</v>
      </c>
      <c r="M140" s="167" t="s">
        <v>656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06" t="s">
        <v>791</v>
      </c>
      <c r="B141" s="154">
        <f t="shared" si="3"/>
        <v>634.5</v>
      </c>
      <c r="C141" s="154">
        <v>15.0</v>
      </c>
      <c r="D141" s="154">
        <v>60.8</v>
      </c>
      <c r="E141" s="154">
        <v>16.7</v>
      </c>
      <c r="F141" s="171">
        <v>9.7</v>
      </c>
      <c r="G141" s="194"/>
      <c r="H141" s="154">
        <f t="shared" ref="H141:L141" si="141">$G141/100*B141</f>
        <v>0</v>
      </c>
      <c r="I141" s="154">
        <f t="shared" si="141"/>
        <v>0</v>
      </c>
      <c r="J141" s="154">
        <f t="shared" si="141"/>
        <v>0</v>
      </c>
      <c r="K141" s="154">
        <f t="shared" si="141"/>
        <v>0</v>
      </c>
      <c r="L141" s="171">
        <f t="shared" si="141"/>
        <v>0</v>
      </c>
      <c r="M141" s="167" t="s">
        <v>641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06" t="s">
        <v>792</v>
      </c>
      <c r="B142" s="154">
        <f t="shared" si="3"/>
        <v>153</v>
      </c>
      <c r="C142" s="154">
        <v>18.0</v>
      </c>
      <c r="D142" s="154">
        <v>9.0</v>
      </c>
      <c r="E142" s="154">
        <v>0.0</v>
      </c>
      <c r="F142" s="171">
        <v>0.0</v>
      </c>
      <c r="G142" s="194"/>
      <c r="H142" s="154">
        <f t="shared" ref="H142:L142" si="142">$G142/100*B142</f>
        <v>0</v>
      </c>
      <c r="I142" s="154">
        <f t="shared" si="142"/>
        <v>0</v>
      </c>
      <c r="J142" s="154">
        <f t="shared" si="142"/>
        <v>0</v>
      </c>
      <c r="K142" s="154">
        <f t="shared" si="142"/>
        <v>0</v>
      </c>
      <c r="L142" s="171">
        <f t="shared" si="142"/>
        <v>0</v>
      </c>
      <c r="M142" s="167" t="s">
        <v>674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06" t="s">
        <v>793</v>
      </c>
      <c r="B143" s="154">
        <f t="shared" si="3"/>
        <v>104.41</v>
      </c>
      <c r="C143" s="154">
        <v>10.6</v>
      </c>
      <c r="D143" s="154">
        <v>1.3</v>
      </c>
      <c r="E143" s="154">
        <v>56.2</v>
      </c>
      <c r="F143" s="171">
        <v>43.3</v>
      </c>
      <c r="G143" s="194"/>
      <c r="H143" s="154">
        <f t="shared" ref="H143:L143" si="143">$G143/100*B143</f>
        <v>0</v>
      </c>
      <c r="I143" s="154">
        <f t="shared" si="143"/>
        <v>0</v>
      </c>
      <c r="J143" s="154">
        <f t="shared" si="143"/>
        <v>0</v>
      </c>
      <c r="K143" s="154">
        <f t="shared" si="143"/>
        <v>0</v>
      </c>
      <c r="L143" s="171">
        <f t="shared" si="143"/>
        <v>0</v>
      </c>
      <c r="M143" s="167" t="s">
        <v>643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06" t="s">
        <v>794</v>
      </c>
      <c r="B144" s="154">
        <f t="shared" si="3"/>
        <v>321.78</v>
      </c>
      <c r="C144" s="154">
        <v>0.3</v>
      </c>
      <c r="D144" s="154">
        <v>0.0</v>
      </c>
      <c r="E144" s="154">
        <v>82.4</v>
      </c>
      <c r="F144" s="171">
        <v>0.2</v>
      </c>
      <c r="G144" s="194"/>
      <c r="H144" s="154">
        <f t="shared" ref="H144:L144" si="144">$G144/100*B144</f>
        <v>0</v>
      </c>
      <c r="I144" s="154">
        <f t="shared" si="144"/>
        <v>0</v>
      </c>
      <c r="J144" s="154">
        <f t="shared" si="144"/>
        <v>0</v>
      </c>
      <c r="K144" s="154">
        <f t="shared" si="144"/>
        <v>0</v>
      </c>
      <c r="L144" s="171">
        <f t="shared" si="144"/>
        <v>0</v>
      </c>
      <c r="M144" s="167" t="s">
        <v>645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06" t="s">
        <v>795</v>
      </c>
      <c r="B145" s="154">
        <f t="shared" si="3"/>
        <v>35.27</v>
      </c>
      <c r="C145" s="154">
        <v>0.5</v>
      </c>
      <c r="D145" s="154">
        <v>0.1</v>
      </c>
      <c r="E145" s="154">
        <v>9.1</v>
      </c>
      <c r="F145" s="171">
        <v>0.8</v>
      </c>
      <c r="G145" s="194"/>
      <c r="H145" s="154">
        <f t="shared" ref="H145:L145" si="145">$G145/100*B145</f>
        <v>0</v>
      </c>
      <c r="I145" s="154">
        <f t="shared" si="145"/>
        <v>0</v>
      </c>
      <c r="J145" s="154">
        <f t="shared" si="145"/>
        <v>0</v>
      </c>
      <c r="K145" s="154">
        <f t="shared" si="145"/>
        <v>0</v>
      </c>
      <c r="L145" s="171">
        <f t="shared" si="145"/>
        <v>0</v>
      </c>
      <c r="M145" s="167" t="s">
        <v>639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06" t="s">
        <v>796</v>
      </c>
      <c r="B146" s="154">
        <f t="shared" si="3"/>
        <v>30.87</v>
      </c>
      <c r="C146" s="154">
        <v>2.1</v>
      </c>
      <c r="D146" s="154">
        <v>0.2</v>
      </c>
      <c r="E146" s="154">
        <v>8.5</v>
      </c>
      <c r="F146" s="171">
        <v>3.2</v>
      </c>
      <c r="G146" s="194"/>
      <c r="H146" s="154">
        <f t="shared" ref="H146:L146" si="146">$G146/100*B146</f>
        <v>0</v>
      </c>
      <c r="I146" s="154">
        <f t="shared" si="146"/>
        <v>0</v>
      </c>
      <c r="J146" s="154">
        <f t="shared" si="146"/>
        <v>0</v>
      </c>
      <c r="K146" s="154">
        <f t="shared" si="146"/>
        <v>0</v>
      </c>
      <c r="L146" s="171">
        <f t="shared" si="146"/>
        <v>0</v>
      </c>
      <c r="M146" s="167" t="s">
        <v>653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06" t="s">
        <v>797</v>
      </c>
      <c r="B147" s="154">
        <f t="shared" si="3"/>
        <v>144.19</v>
      </c>
      <c r="C147" s="154">
        <v>4.9</v>
      </c>
      <c r="D147" s="154">
        <v>8.6</v>
      </c>
      <c r="E147" s="154">
        <v>16.1</v>
      </c>
      <c r="F147" s="171">
        <v>4.0</v>
      </c>
      <c r="G147" s="194"/>
      <c r="H147" s="154">
        <f t="shared" ref="H147:L147" si="147">$G147/100*B147</f>
        <v>0</v>
      </c>
      <c r="I147" s="154">
        <f t="shared" si="147"/>
        <v>0</v>
      </c>
      <c r="J147" s="154">
        <f t="shared" si="147"/>
        <v>0</v>
      </c>
      <c r="K147" s="154">
        <f t="shared" si="147"/>
        <v>0</v>
      </c>
      <c r="L147" s="171">
        <f t="shared" si="147"/>
        <v>0</v>
      </c>
      <c r="M147" s="167" t="s">
        <v>647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06" t="s">
        <v>798</v>
      </c>
      <c r="B148" s="154">
        <f t="shared" si="3"/>
        <v>202.31</v>
      </c>
      <c r="C148" s="154">
        <v>3.5</v>
      </c>
      <c r="D148" s="154">
        <v>11.0</v>
      </c>
      <c r="E148" s="154">
        <v>23.6</v>
      </c>
      <c r="F148" s="171">
        <v>0.7</v>
      </c>
      <c r="G148" s="194"/>
      <c r="H148" s="154">
        <f t="shared" ref="H148:L148" si="148">$G148/100*B148</f>
        <v>0</v>
      </c>
      <c r="I148" s="154">
        <f t="shared" si="148"/>
        <v>0</v>
      </c>
      <c r="J148" s="154">
        <f t="shared" si="148"/>
        <v>0</v>
      </c>
      <c r="K148" s="154">
        <f t="shared" si="148"/>
        <v>0</v>
      </c>
      <c r="L148" s="171">
        <f t="shared" si="148"/>
        <v>0</v>
      </c>
      <c r="M148" s="167" t="s">
        <v>715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06" t="s">
        <v>799</v>
      </c>
      <c r="B149" s="154">
        <f t="shared" si="3"/>
        <v>308.8</v>
      </c>
      <c r="C149" s="154">
        <v>68.2</v>
      </c>
      <c r="D149" s="154">
        <v>4.0</v>
      </c>
      <c r="E149" s="154">
        <v>0.0</v>
      </c>
      <c r="F149" s="171">
        <v>0.0</v>
      </c>
      <c r="G149" s="194"/>
      <c r="H149" s="154">
        <f t="shared" ref="H149:L149" si="149">$G149/100*B149</f>
        <v>0</v>
      </c>
      <c r="I149" s="154">
        <f t="shared" si="149"/>
        <v>0</v>
      </c>
      <c r="J149" s="154">
        <f t="shared" si="149"/>
        <v>0</v>
      </c>
      <c r="K149" s="154">
        <f t="shared" si="149"/>
        <v>0</v>
      </c>
      <c r="L149" s="171">
        <f t="shared" si="149"/>
        <v>0</v>
      </c>
      <c r="M149" s="167" t="s">
        <v>674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06" t="s">
        <v>800</v>
      </c>
      <c r="B150" s="154">
        <f t="shared" si="3"/>
        <v>50.7</v>
      </c>
      <c r="C150" s="154">
        <v>1.5</v>
      </c>
      <c r="D150" s="154">
        <v>0.2</v>
      </c>
      <c r="E150" s="154">
        <v>12.3</v>
      </c>
      <c r="F150" s="171">
        <v>1.3</v>
      </c>
      <c r="G150" s="194"/>
      <c r="H150" s="154">
        <f t="shared" ref="H150:L150" si="150">$G150/100*B150</f>
        <v>0</v>
      </c>
      <c r="I150" s="154">
        <f t="shared" si="150"/>
        <v>0</v>
      </c>
      <c r="J150" s="154">
        <f t="shared" si="150"/>
        <v>0</v>
      </c>
      <c r="K150" s="154">
        <f t="shared" si="150"/>
        <v>0</v>
      </c>
      <c r="L150" s="171">
        <f t="shared" si="150"/>
        <v>0</v>
      </c>
      <c r="M150" s="167" t="s">
        <v>643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06" t="s">
        <v>801</v>
      </c>
      <c r="B151" s="154">
        <f t="shared" si="3"/>
        <v>48.51</v>
      </c>
      <c r="C151" s="154">
        <v>2.1</v>
      </c>
      <c r="D151" s="154">
        <v>0.6</v>
      </c>
      <c r="E151" s="154">
        <v>11.5</v>
      </c>
      <c r="F151" s="171">
        <v>2.6</v>
      </c>
      <c r="G151" s="194"/>
      <c r="H151" s="154">
        <f t="shared" ref="H151:L151" si="151">$G151/100*B151</f>
        <v>0</v>
      </c>
      <c r="I151" s="154">
        <f t="shared" si="151"/>
        <v>0</v>
      </c>
      <c r="J151" s="154">
        <f t="shared" si="151"/>
        <v>0</v>
      </c>
      <c r="K151" s="154">
        <f t="shared" si="151"/>
        <v>0</v>
      </c>
      <c r="L151" s="171">
        <f t="shared" si="151"/>
        <v>0</v>
      </c>
      <c r="M151" s="167" t="s">
        <v>653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06" t="s">
        <v>802</v>
      </c>
      <c r="B152" s="154">
        <f t="shared" si="3"/>
        <v>113.83</v>
      </c>
      <c r="C152" s="154">
        <v>2.8</v>
      </c>
      <c r="D152" s="154">
        <v>0.7</v>
      </c>
      <c r="E152" s="154">
        <v>26.7</v>
      </c>
      <c r="F152" s="171">
        <v>2.0</v>
      </c>
      <c r="G152" s="194"/>
      <c r="H152" s="154">
        <f t="shared" ref="H152:L152" si="152">$G152/100*B152</f>
        <v>0</v>
      </c>
      <c r="I152" s="154">
        <f t="shared" si="152"/>
        <v>0</v>
      </c>
      <c r="J152" s="154">
        <f t="shared" si="152"/>
        <v>0</v>
      </c>
      <c r="K152" s="154">
        <f t="shared" si="152"/>
        <v>0</v>
      </c>
      <c r="L152" s="171">
        <f t="shared" si="152"/>
        <v>0</v>
      </c>
      <c r="M152" s="167" t="s">
        <v>662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06" t="s">
        <v>803</v>
      </c>
      <c r="B153" s="154">
        <f t="shared" si="3"/>
        <v>44.59</v>
      </c>
      <c r="C153" s="154">
        <v>0.1</v>
      </c>
      <c r="D153" s="154">
        <v>0.1</v>
      </c>
      <c r="E153" s="154">
        <v>11.3</v>
      </c>
      <c r="F153" s="171">
        <v>0.2</v>
      </c>
      <c r="G153" s="194"/>
      <c r="H153" s="154">
        <f t="shared" ref="H153:L153" si="153">$G153/100*B153</f>
        <v>0</v>
      </c>
      <c r="I153" s="154">
        <f t="shared" si="153"/>
        <v>0</v>
      </c>
      <c r="J153" s="154">
        <f t="shared" si="153"/>
        <v>0</v>
      </c>
      <c r="K153" s="154">
        <f t="shared" si="153"/>
        <v>0</v>
      </c>
      <c r="L153" s="171">
        <f t="shared" si="153"/>
        <v>0</v>
      </c>
      <c r="M153" s="167" t="s">
        <v>649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06" t="s">
        <v>804</v>
      </c>
      <c r="B154" s="154">
        <f t="shared" si="3"/>
        <v>80.13</v>
      </c>
      <c r="C154" s="154">
        <v>0.6</v>
      </c>
      <c r="D154" s="154">
        <v>4.0</v>
      </c>
      <c r="E154" s="154">
        <v>12.3</v>
      </c>
      <c r="F154" s="171">
        <v>1.6</v>
      </c>
      <c r="G154" s="194"/>
      <c r="H154" s="154">
        <f t="shared" ref="H154:L154" si="154">$G154/100*B154</f>
        <v>0</v>
      </c>
      <c r="I154" s="154">
        <f t="shared" si="154"/>
        <v>0</v>
      </c>
      <c r="J154" s="154">
        <f t="shared" si="154"/>
        <v>0</v>
      </c>
      <c r="K154" s="154">
        <f t="shared" si="154"/>
        <v>0</v>
      </c>
      <c r="L154" s="171">
        <f t="shared" si="154"/>
        <v>0</v>
      </c>
      <c r="M154" s="167" t="s">
        <v>649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06" t="s">
        <v>805</v>
      </c>
      <c r="B155" s="154">
        <f t="shared" si="3"/>
        <v>38.95</v>
      </c>
      <c r="C155" s="154">
        <v>1.0</v>
      </c>
      <c r="D155" s="154">
        <v>0.2</v>
      </c>
      <c r="E155" s="154">
        <v>9.3</v>
      </c>
      <c r="F155" s="171">
        <v>0.8</v>
      </c>
      <c r="G155" s="194"/>
      <c r="H155" s="154">
        <f t="shared" ref="H155:L155" si="155">$G155/100*B155</f>
        <v>0</v>
      </c>
      <c r="I155" s="154">
        <f t="shared" si="155"/>
        <v>0</v>
      </c>
      <c r="J155" s="154">
        <f t="shared" si="155"/>
        <v>0</v>
      </c>
      <c r="K155" s="154">
        <f t="shared" si="155"/>
        <v>0</v>
      </c>
      <c r="L155" s="171">
        <f t="shared" si="155"/>
        <v>0</v>
      </c>
      <c r="M155" s="167" t="s">
        <v>649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06" t="s">
        <v>806</v>
      </c>
      <c r="B156" s="154">
        <f t="shared" si="3"/>
        <v>14.36</v>
      </c>
      <c r="C156" s="154">
        <v>0.8</v>
      </c>
      <c r="D156" s="154">
        <v>0.2</v>
      </c>
      <c r="E156" s="154">
        <v>4.0</v>
      </c>
      <c r="F156" s="171">
        <v>1.6</v>
      </c>
      <c r="G156" s="194"/>
      <c r="H156" s="154">
        <f t="shared" ref="H156:L156" si="156">$G156/100*B156</f>
        <v>0</v>
      </c>
      <c r="I156" s="154">
        <f t="shared" si="156"/>
        <v>0</v>
      </c>
      <c r="J156" s="154">
        <f t="shared" si="156"/>
        <v>0</v>
      </c>
      <c r="K156" s="154">
        <f t="shared" si="156"/>
        <v>0</v>
      </c>
      <c r="L156" s="171">
        <f t="shared" si="156"/>
        <v>0</v>
      </c>
      <c r="M156" s="167" t="s">
        <v>649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06" t="s">
        <v>807</v>
      </c>
      <c r="B157" s="154">
        <f t="shared" si="3"/>
        <v>49.69</v>
      </c>
      <c r="C157" s="154">
        <v>0.4</v>
      </c>
      <c r="D157" s="154">
        <v>0.1</v>
      </c>
      <c r="E157" s="154">
        <v>12.2</v>
      </c>
      <c r="F157" s="171">
        <v>0.1</v>
      </c>
      <c r="G157" s="194"/>
      <c r="H157" s="154">
        <f t="shared" ref="H157:L157" si="157">$G157/100*B157</f>
        <v>0</v>
      </c>
      <c r="I157" s="154">
        <f t="shared" si="157"/>
        <v>0</v>
      </c>
      <c r="J157" s="154">
        <f t="shared" si="157"/>
        <v>0</v>
      </c>
      <c r="K157" s="154">
        <f t="shared" si="157"/>
        <v>0</v>
      </c>
      <c r="L157" s="171">
        <f t="shared" si="157"/>
        <v>0</v>
      </c>
      <c r="M157" s="167" t="s">
        <v>649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06" t="s">
        <v>808</v>
      </c>
      <c r="B158" s="154">
        <f t="shared" si="3"/>
        <v>59.44</v>
      </c>
      <c r="C158" s="154">
        <v>0.4</v>
      </c>
      <c r="D158" s="154">
        <v>0.1</v>
      </c>
      <c r="E158" s="154">
        <v>14.8</v>
      </c>
      <c r="F158" s="171">
        <v>0.2</v>
      </c>
      <c r="G158" s="194"/>
      <c r="H158" s="154">
        <f t="shared" ref="H158:L158" si="158">$G158/100*B158</f>
        <v>0</v>
      </c>
      <c r="I158" s="154">
        <f t="shared" si="158"/>
        <v>0</v>
      </c>
      <c r="J158" s="154">
        <f t="shared" si="158"/>
        <v>0</v>
      </c>
      <c r="K158" s="154">
        <f t="shared" si="158"/>
        <v>0</v>
      </c>
      <c r="L158" s="171">
        <f t="shared" si="158"/>
        <v>0</v>
      </c>
      <c r="M158" s="167" t="s">
        <v>649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06" t="s">
        <v>809</v>
      </c>
      <c r="B159" s="154">
        <f t="shared" si="3"/>
        <v>38.78</v>
      </c>
      <c r="C159" s="154">
        <v>0.5</v>
      </c>
      <c r="D159" s="154">
        <v>0.1</v>
      </c>
      <c r="E159" s="154">
        <v>9.2</v>
      </c>
      <c r="F159" s="171">
        <v>0.0</v>
      </c>
      <c r="G159" s="194"/>
      <c r="H159" s="154">
        <f t="shared" ref="H159:L159" si="159">$G159/100*B159</f>
        <v>0</v>
      </c>
      <c r="I159" s="154">
        <f t="shared" si="159"/>
        <v>0</v>
      </c>
      <c r="J159" s="154">
        <f t="shared" si="159"/>
        <v>0</v>
      </c>
      <c r="K159" s="154">
        <f t="shared" si="159"/>
        <v>0</v>
      </c>
      <c r="L159" s="171">
        <f t="shared" si="159"/>
        <v>0</v>
      </c>
      <c r="M159" s="167" t="s">
        <v>649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06" t="s">
        <v>810</v>
      </c>
      <c r="B160" s="154">
        <f t="shared" si="3"/>
        <v>29.14</v>
      </c>
      <c r="C160" s="154">
        <v>0.4</v>
      </c>
      <c r="D160" s="154">
        <v>0.2</v>
      </c>
      <c r="E160" s="154">
        <v>6.9</v>
      </c>
      <c r="F160" s="171">
        <v>0.3</v>
      </c>
      <c r="G160" s="194"/>
      <c r="H160" s="154">
        <f t="shared" ref="H160:L160" si="160">$G160/100*B160</f>
        <v>0</v>
      </c>
      <c r="I160" s="154">
        <f t="shared" si="160"/>
        <v>0</v>
      </c>
      <c r="J160" s="154">
        <f t="shared" si="160"/>
        <v>0</v>
      </c>
      <c r="K160" s="154">
        <f t="shared" si="160"/>
        <v>0</v>
      </c>
      <c r="L160" s="171">
        <f t="shared" si="160"/>
        <v>0</v>
      </c>
      <c r="M160" s="167" t="s">
        <v>649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06" t="s">
        <v>811</v>
      </c>
      <c r="B161" s="154">
        <f t="shared" si="3"/>
        <v>44.38</v>
      </c>
      <c r="C161" s="154">
        <v>0.7</v>
      </c>
      <c r="D161" s="154">
        <v>0.2</v>
      </c>
      <c r="E161" s="154">
        <v>10.4</v>
      </c>
      <c r="F161" s="171">
        <v>0.2</v>
      </c>
      <c r="G161" s="194"/>
      <c r="H161" s="154">
        <f t="shared" ref="H161:L161" si="161">$G161/100*B161</f>
        <v>0</v>
      </c>
      <c r="I161" s="154">
        <f t="shared" si="161"/>
        <v>0</v>
      </c>
      <c r="J161" s="154">
        <f t="shared" si="161"/>
        <v>0</v>
      </c>
      <c r="K161" s="154">
        <f t="shared" si="161"/>
        <v>0</v>
      </c>
      <c r="L161" s="171">
        <f t="shared" si="161"/>
        <v>0</v>
      </c>
      <c r="M161" s="167" t="s">
        <v>649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06" t="s">
        <v>812</v>
      </c>
      <c r="B162" s="154">
        <f t="shared" si="3"/>
        <v>54.76</v>
      </c>
      <c r="C162" s="154">
        <v>0.4</v>
      </c>
      <c r="D162" s="154">
        <v>0.1</v>
      </c>
      <c r="E162" s="154">
        <v>13.6</v>
      </c>
      <c r="F162" s="171">
        <v>0.2</v>
      </c>
      <c r="G162" s="194"/>
      <c r="H162" s="154">
        <f t="shared" ref="H162:L162" si="162">$G162/100*B162</f>
        <v>0</v>
      </c>
      <c r="I162" s="154">
        <f t="shared" si="162"/>
        <v>0</v>
      </c>
      <c r="J162" s="154">
        <f t="shared" si="162"/>
        <v>0</v>
      </c>
      <c r="K162" s="154">
        <f t="shared" si="162"/>
        <v>0</v>
      </c>
      <c r="L162" s="171">
        <f t="shared" si="162"/>
        <v>0</v>
      </c>
      <c r="M162" s="167" t="s">
        <v>649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06" t="s">
        <v>813</v>
      </c>
      <c r="B163" s="154">
        <f t="shared" si="3"/>
        <v>45.27</v>
      </c>
      <c r="C163" s="154">
        <v>0.6</v>
      </c>
      <c r="D163" s="154">
        <v>0.3</v>
      </c>
      <c r="E163" s="154">
        <v>11.6</v>
      </c>
      <c r="F163" s="171">
        <v>1.3</v>
      </c>
      <c r="G163" s="194"/>
      <c r="H163" s="154">
        <f t="shared" ref="H163:L163" si="163">$G163/100*B163</f>
        <v>0</v>
      </c>
      <c r="I163" s="154">
        <f t="shared" si="163"/>
        <v>0</v>
      </c>
      <c r="J163" s="154">
        <f t="shared" si="163"/>
        <v>0</v>
      </c>
      <c r="K163" s="154">
        <f t="shared" si="163"/>
        <v>0</v>
      </c>
      <c r="L163" s="171">
        <f t="shared" si="163"/>
        <v>0</v>
      </c>
      <c r="M163" s="167" t="s">
        <v>649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06" t="s">
        <v>814</v>
      </c>
      <c r="B164" s="154">
        <f t="shared" si="3"/>
        <v>46.17</v>
      </c>
      <c r="C164" s="154">
        <v>0.3</v>
      </c>
      <c r="D164" s="154">
        <v>0.1</v>
      </c>
      <c r="E164" s="154">
        <v>12.9</v>
      </c>
      <c r="F164" s="171">
        <v>1.6</v>
      </c>
      <c r="G164" s="194"/>
      <c r="H164" s="154">
        <f t="shared" ref="H164:L164" si="164">$G164/100*B164</f>
        <v>0</v>
      </c>
      <c r="I164" s="154">
        <f t="shared" si="164"/>
        <v>0</v>
      </c>
      <c r="J164" s="154">
        <f t="shared" si="164"/>
        <v>0</v>
      </c>
      <c r="K164" s="154">
        <f t="shared" si="164"/>
        <v>0</v>
      </c>
      <c r="L164" s="171">
        <f t="shared" si="164"/>
        <v>0</v>
      </c>
      <c r="M164" s="167" t="s">
        <v>649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06" t="s">
        <v>815</v>
      </c>
      <c r="B165" s="154">
        <f t="shared" si="3"/>
        <v>54.2</v>
      </c>
      <c r="C165" s="154">
        <v>0.2</v>
      </c>
      <c r="D165" s="154">
        <v>0.3</v>
      </c>
      <c r="E165" s="154">
        <v>13.1</v>
      </c>
      <c r="F165" s="171">
        <v>0.1</v>
      </c>
      <c r="G165" s="194"/>
      <c r="H165" s="154">
        <f t="shared" ref="H165:L165" si="165">$G165/100*B165</f>
        <v>0</v>
      </c>
      <c r="I165" s="154">
        <f t="shared" si="165"/>
        <v>0</v>
      </c>
      <c r="J165" s="154">
        <f t="shared" si="165"/>
        <v>0</v>
      </c>
      <c r="K165" s="154">
        <f t="shared" si="165"/>
        <v>0</v>
      </c>
      <c r="L165" s="171">
        <f t="shared" si="165"/>
        <v>0</v>
      </c>
      <c r="M165" s="167" t="s">
        <v>649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06" t="s">
        <v>816</v>
      </c>
      <c r="B166" s="154">
        <f t="shared" si="3"/>
        <v>69.45</v>
      </c>
      <c r="C166" s="154">
        <v>0.6</v>
      </c>
      <c r="D166" s="154">
        <v>0.3</v>
      </c>
      <c r="E166" s="154">
        <v>17.5</v>
      </c>
      <c r="F166" s="171">
        <v>1.0</v>
      </c>
      <c r="G166" s="194"/>
      <c r="H166" s="154">
        <f t="shared" ref="H166:L166" si="166">$G166/100*B166</f>
        <v>0</v>
      </c>
      <c r="I166" s="154">
        <f t="shared" si="166"/>
        <v>0</v>
      </c>
      <c r="J166" s="154">
        <f t="shared" si="166"/>
        <v>0</v>
      </c>
      <c r="K166" s="154">
        <f t="shared" si="166"/>
        <v>0</v>
      </c>
      <c r="L166" s="171">
        <f t="shared" si="166"/>
        <v>0</v>
      </c>
      <c r="M166" s="167" t="s">
        <v>649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06" t="s">
        <v>817</v>
      </c>
      <c r="B167" s="154">
        <f t="shared" si="3"/>
        <v>50.7</v>
      </c>
      <c r="C167" s="154">
        <v>3.3</v>
      </c>
      <c r="D167" s="154">
        <v>0.7</v>
      </c>
      <c r="E167" s="154">
        <v>10.0</v>
      </c>
      <c r="F167" s="171">
        <v>2.0</v>
      </c>
      <c r="G167" s="194"/>
      <c r="H167" s="154">
        <f t="shared" ref="H167:L167" si="167">$G167/100*B167</f>
        <v>0</v>
      </c>
      <c r="I167" s="154">
        <f t="shared" si="167"/>
        <v>0</v>
      </c>
      <c r="J167" s="154">
        <f t="shared" si="167"/>
        <v>0</v>
      </c>
      <c r="K167" s="154">
        <f t="shared" si="167"/>
        <v>0</v>
      </c>
      <c r="L167" s="171">
        <f t="shared" si="167"/>
        <v>0</v>
      </c>
      <c r="M167" s="167" t="s">
        <v>653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06" t="s">
        <v>818</v>
      </c>
      <c r="B168" s="154">
        <f t="shared" si="3"/>
        <v>177.62</v>
      </c>
      <c r="C168" s="154">
        <v>7.1</v>
      </c>
      <c r="D168" s="154">
        <v>0.2</v>
      </c>
      <c r="E168" s="154">
        <v>67.9</v>
      </c>
      <c r="F168" s="171">
        <v>30.1</v>
      </c>
      <c r="G168" s="194"/>
      <c r="H168" s="154">
        <f t="shared" ref="H168:L168" si="168">$G168/100*B168</f>
        <v>0</v>
      </c>
      <c r="I168" s="154">
        <f t="shared" si="168"/>
        <v>0</v>
      </c>
      <c r="J168" s="154">
        <f t="shared" si="168"/>
        <v>0</v>
      </c>
      <c r="K168" s="154">
        <f t="shared" si="168"/>
        <v>0</v>
      </c>
      <c r="L168" s="171">
        <f t="shared" si="168"/>
        <v>0</v>
      </c>
      <c r="M168" s="167" t="s">
        <v>653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06" t="s">
        <v>819</v>
      </c>
      <c r="B169" s="154">
        <f t="shared" si="3"/>
        <v>317.67</v>
      </c>
      <c r="C169" s="154">
        <v>14.7</v>
      </c>
      <c r="D169" s="154">
        <v>2.2</v>
      </c>
      <c r="E169" s="154">
        <v>70.4</v>
      </c>
      <c r="F169" s="171">
        <v>9.1</v>
      </c>
      <c r="G169" s="194"/>
      <c r="H169" s="154">
        <f t="shared" ref="H169:L169" si="169">$G169/100*B169</f>
        <v>0</v>
      </c>
      <c r="I169" s="154">
        <f t="shared" si="169"/>
        <v>0</v>
      </c>
      <c r="J169" s="154">
        <f t="shared" si="169"/>
        <v>0</v>
      </c>
      <c r="K169" s="154">
        <f t="shared" si="169"/>
        <v>0</v>
      </c>
      <c r="L169" s="171">
        <f t="shared" si="169"/>
        <v>0</v>
      </c>
      <c r="M169" s="167" t="s">
        <v>656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06" t="s">
        <v>820</v>
      </c>
      <c r="B170" s="154">
        <f t="shared" si="3"/>
        <v>44.57</v>
      </c>
      <c r="C170" s="154">
        <v>1.7</v>
      </c>
      <c r="D170" s="154">
        <v>0.6</v>
      </c>
      <c r="E170" s="154">
        <v>9.6</v>
      </c>
      <c r="F170" s="171">
        <v>1.3</v>
      </c>
      <c r="G170" s="194"/>
      <c r="H170" s="154">
        <f t="shared" ref="H170:L170" si="170">$G170/100*B170</f>
        <v>0</v>
      </c>
      <c r="I170" s="154">
        <f t="shared" si="170"/>
        <v>0</v>
      </c>
      <c r="J170" s="154">
        <f t="shared" si="170"/>
        <v>0</v>
      </c>
      <c r="K170" s="154">
        <f t="shared" si="170"/>
        <v>0</v>
      </c>
      <c r="L170" s="171">
        <f t="shared" si="170"/>
        <v>0</v>
      </c>
      <c r="M170" s="167" t="s">
        <v>643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06" t="s">
        <v>821</v>
      </c>
      <c r="B171" s="154">
        <f t="shared" si="3"/>
        <v>238.88</v>
      </c>
      <c r="C171" s="154">
        <v>23.6</v>
      </c>
      <c r="D171" s="154">
        <v>0.8</v>
      </c>
      <c r="E171" s="154">
        <v>60.1</v>
      </c>
      <c r="F171" s="171">
        <v>24.9</v>
      </c>
      <c r="G171" s="194"/>
      <c r="H171" s="154">
        <f t="shared" ref="H171:L171" si="171">$G171/100*B171</f>
        <v>0</v>
      </c>
      <c r="I171" s="154">
        <f t="shared" si="171"/>
        <v>0</v>
      </c>
      <c r="J171" s="154">
        <f t="shared" si="171"/>
        <v>0</v>
      </c>
      <c r="K171" s="154">
        <f t="shared" si="171"/>
        <v>0</v>
      </c>
      <c r="L171" s="171">
        <f t="shared" si="171"/>
        <v>0</v>
      </c>
      <c r="M171" s="167" t="s">
        <v>647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06" t="s">
        <v>822</v>
      </c>
      <c r="B172" s="154">
        <f t="shared" si="3"/>
        <v>407.59</v>
      </c>
      <c r="C172" s="154">
        <v>35.5</v>
      </c>
      <c r="D172" s="154">
        <v>23.4</v>
      </c>
      <c r="E172" s="154">
        <v>31.0</v>
      </c>
      <c r="F172" s="171">
        <v>16.9</v>
      </c>
      <c r="G172" s="194"/>
      <c r="H172" s="154">
        <f t="shared" ref="H172:L172" si="172">$G172/100*B172</f>
        <v>0</v>
      </c>
      <c r="I172" s="154">
        <f t="shared" si="172"/>
        <v>0</v>
      </c>
      <c r="J172" s="154">
        <f t="shared" si="172"/>
        <v>0</v>
      </c>
      <c r="K172" s="154">
        <f t="shared" si="172"/>
        <v>0</v>
      </c>
      <c r="L172" s="171">
        <f t="shared" si="172"/>
        <v>0</v>
      </c>
      <c r="M172" s="167" t="s">
        <v>647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06" t="s">
        <v>823</v>
      </c>
      <c r="B173" s="154">
        <f t="shared" si="3"/>
        <v>57.78</v>
      </c>
      <c r="C173" s="154">
        <v>1.2</v>
      </c>
      <c r="D173" s="154">
        <v>0.6</v>
      </c>
      <c r="E173" s="154">
        <v>14.2</v>
      </c>
      <c r="F173" s="171">
        <v>2.0</v>
      </c>
      <c r="G173" s="194"/>
      <c r="H173" s="154">
        <f t="shared" ref="H173:L173" si="173">$G173/100*B173</f>
        <v>0</v>
      </c>
      <c r="I173" s="154">
        <f t="shared" si="173"/>
        <v>0</v>
      </c>
      <c r="J173" s="154">
        <f t="shared" si="173"/>
        <v>0</v>
      </c>
      <c r="K173" s="154">
        <f t="shared" si="173"/>
        <v>0</v>
      </c>
      <c r="L173" s="171">
        <f t="shared" si="173"/>
        <v>0</v>
      </c>
      <c r="M173" s="167" t="s">
        <v>639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06" t="s">
        <v>824</v>
      </c>
      <c r="B174" s="154">
        <f t="shared" si="3"/>
        <v>17.84</v>
      </c>
      <c r="C174" s="154">
        <v>1.7</v>
      </c>
      <c r="D174" s="154">
        <v>0.1</v>
      </c>
      <c r="E174" s="154">
        <v>6.2</v>
      </c>
      <c r="F174" s="171">
        <v>3.6</v>
      </c>
      <c r="G174" s="194"/>
      <c r="H174" s="154">
        <f t="shared" ref="H174:L174" si="174">$G174/100*B174</f>
        <v>0</v>
      </c>
      <c r="I174" s="154">
        <f t="shared" si="174"/>
        <v>0</v>
      </c>
      <c r="J174" s="154">
        <f t="shared" si="174"/>
        <v>0</v>
      </c>
      <c r="K174" s="154">
        <f t="shared" si="174"/>
        <v>0</v>
      </c>
      <c r="L174" s="171">
        <f t="shared" si="174"/>
        <v>0</v>
      </c>
      <c r="M174" s="167" t="s">
        <v>653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06" t="s">
        <v>825</v>
      </c>
      <c r="B175" s="154">
        <f t="shared" si="3"/>
        <v>263.92</v>
      </c>
      <c r="C175" s="154">
        <v>5.8</v>
      </c>
      <c r="D175" s="154">
        <v>1.7</v>
      </c>
      <c r="E175" s="154">
        <v>59.2</v>
      </c>
      <c r="F175" s="171">
        <v>1.4</v>
      </c>
      <c r="G175" s="194"/>
      <c r="H175" s="154">
        <f t="shared" ref="H175:L175" si="175">$G175/100*B175</f>
        <v>0</v>
      </c>
      <c r="I175" s="154">
        <f t="shared" si="175"/>
        <v>0</v>
      </c>
      <c r="J175" s="154">
        <f t="shared" si="175"/>
        <v>0</v>
      </c>
      <c r="K175" s="154">
        <f t="shared" si="175"/>
        <v>0</v>
      </c>
      <c r="L175" s="171">
        <f t="shared" si="175"/>
        <v>0</v>
      </c>
      <c r="M175" s="167" t="s">
        <v>656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06" t="s">
        <v>826</v>
      </c>
      <c r="B176" s="154">
        <f t="shared" si="3"/>
        <v>91.83</v>
      </c>
      <c r="C176" s="154">
        <v>3.3</v>
      </c>
      <c r="D176" s="154">
        <v>1.5</v>
      </c>
      <c r="E176" s="154">
        <v>53.5</v>
      </c>
      <c r="F176" s="171">
        <v>36.8</v>
      </c>
      <c r="G176" s="194"/>
      <c r="H176" s="154">
        <f t="shared" ref="H176:L176" si="176">$G176/100*B176</f>
        <v>0</v>
      </c>
      <c r="I176" s="154">
        <f t="shared" si="176"/>
        <v>0</v>
      </c>
      <c r="J176" s="154">
        <f t="shared" si="176"/>
        <v>0</v>
      </c>
      <c r="K176" s="154">
        <f t="shared" si="176"/>
        <v>0</v>
      </c>
      <c r="L176" s="171">
        <f t="shared" si="176"/>
        <v>0</v>
      </c>
      <c r="M176" s="167" t="s">
        <v>643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06" t="s">
        <v>827</v>
      </c>
      <c r="B177" s="154">
        <f t="shared" si="3"/>
        <v>52.36</v>
      </c>
      <c r="C177" s="154">
        <v>1.9</v>
      </c>
      <c r="D177" s="154">
        <v>0.9</v>
      </c>
      <c r="E177" s="154">
        <v>15.9</v>
      </c>
      <c r="F177" s="171">
        <v>6.5</v>
      </c>
      <c r="G177" s="194"/>
      <c r="H177" s="154">
        <f t="shared" ref="H177:L177" si="177">$G177/100*B177</f>
        <v>0</v>
      </c>
      <c r="I177" s="154">
        <f t="shared" si="177"/>
        <v>0</v>
      </c>
      <c r="J177" s="154">
        <f t="shared" si="177"/>
        <v>0</v>
      </c>
      <c r="K177" s="154">
        <f t="shared" si="177"/>
        <v>0</v>
      </c>
      <c r="L177" s="171">
        <f t="shared" si="177"/>
        <v>0</v>
      </c>
      <c r="M177" s="167" t="s">
        <v>639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06" t="s">
        <v>828</v>
      </c>
      <c r="B178" s="154">
        <f t="shared" si="3"/>
        <v>1202.44</v>
      </c>
      <c r="C178" s="154">
        <v>13.3</v>
      </c>
      <c r="D178" s="154">
        <v>2.2</v>
      </c>
      <c r="E178" s="154">
        <v>321.0</v>
      </c>
      <c r="F178" s="171">
        <v>31.4</v>
      </c>
      <c r="G178" s="194"/>
      <c r="H178" s="154">
        <f t="shared" ref="H178:L178" si="178">$G178/100*B178</f>
        <v>0</v>
      </c>
      <c r="I178" s="154">
        <f t="shared" si="178"/>
        <v>0</v>
      </c>
      <c r="J178" s="154">
        <f t="shared" si="178"/>
        <v>0</v>
      </c>
      <c r="K178" s="154">
        <f t="shared" si="178"/>
        <v>0</v>
      </c>
      <c r="L178" s="171">
        <f t="shared" si="178"/>
        <v>0</v>
      </c>
      <c r="M178" s="167" t="s">
        <v>662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06" t="s">
        <v>829</v>
      </c>
      <c r="B179" s="154">
        <f t="shared" si="3"/>
        <v>325.79</v>
      </c>
      <c r="C179" s="154">
        <v>0.2</v>
      </c>
      <c r="D179" s="154">
        <v>0.1</v>
      </c>
      <c r="E179" s="154">
        <v>83.1</v>
      </c>
      <c r="F179" s="171">
        <v>0.0</v>
      </c>
      <c r="G179" s="194"/>
      <c r="H179" s="154">
        <f t="shared" ref="H179:L179" si="179">$G179/100*B179</f>
        <v>0</v>
      </c>
      <c r="I179" s="154">
        <f t="shared" si="179"/>
        <v>0</v>
      </c>
      <c r="J179" s="154">
        <f t="shared" si="179"/>
        <v>0</v>
      </c>
      <c r="K179" s="154">
        <f t="shared" si="179"/>
        <v>0</v>
      </c>
      <c r="L179" s="171">
        <f t="shared" si="179"/>
        <v>0</v>
      </c>
      <c r="M179" s="167" t="s">
        <v>662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06" t="s">
        <v>830</v>
      </c>
      <c r="B180" s="154">
        <f t="shared" si="3"/>
        <v>663.1</v>
      </c>
      <c r="C180" s="154">
        <v>6.7</v>
      </c>
      <c r="D180" s="154">
        <v>70.7</v>
      </c>
      <c r="E180" s="154">
        <v>0.0</v>
      </c>
      <c r="F180" s="171">
        <v>0.0</v>
      </c>
      <c r="G180" s="194"/>
      <c r="H180" s="154">
        <f t="shared" ref="H180:L180" si="180">$G180/100*B180</f>
        <v>0</v>
      </c>
      <c r="I180" s="154">
        <f t="shared" si="180"/>
        <v>0</v>
      </c>
      <c r="J180" s="154">
        <f t="shared" si="180"/>
        <v>0</v>
      </c>
      <c r="K180" s="154">
        <f t="shared" si="180"/>
        <v>0</v>
      </c>
      <c r="L180" s="171">
        <f t="shared" si="180"/>
        <v>0</v>
      </c>
      <c r="M180" s="167" t="s">
        <v>676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06" t="s">
        <v>831</v>
      </c>
      <c r="B181" s="154">
        <f t="shared" si="3"/>
        <v>900</v>
      </c>
      <c r="C181" s="154">
        <v>0.0</v>
      </c>
      <c r="D181" s="154">
        <v>100.0</v>
      </c>
      <c r="E181" s="154">
        <v>0.0</v>
      </c>
      <c r="F181" s="171">
        <v>0.0</v>
      </c>
      <c r="G181" s="194"/>
      <c r="H181" s="154">
        <f t="shared" ref="H181:L181" si="181">$G181/100*B181</f>
        <v>0</v>
      </c>
      <c r="I181" s="154">
        <f t="shared" si="181"/>
        <v>0</v>
      </c>
      <c r="J181" s="154">
        <f t="shared" si="181"/>
        <v>0</v>
      </c>
      <c r="K181" s="154">
        <f t="shared" si="181"/>
        <v>0</v>
      </c>
      <c r="L181" s="171">
        <f t="shared" si="181"/>
        <v>0</v>
      </c>
      <c r="M181" s="167" t="s">
        <v>667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06" t="s">
        <v>832</v>
      </c>
      <c r="B182" s="154">
        <f t="shared" si="3"/>
        <v>57.06</v>
      </c>
      <c r="C182" s="154">
        <v>1.5</v>
      </c>
      <c r="D182" s="154">
        <v>0.3</v>
      </c>
      <c r="E182" s="154">
        <v>14.2</v>
      </c>
      <c r="F182" s="171">
        <v>1.8</v>
      </c>
      <c r="G182" s="194"/>
      <c r="H182" s="154">
        <f t="shared" ref="H182:L182" si="182">$G182/100*B182</f>
        <v>0</v>
      </c>
      <c r="I182" s="154">
        <f t="shared" si="182"/>
        <v>0</v>
      </c>
      <c r="J182" s="154">
        <f t="shared" si="182"/>
        <v>0</v>
      </c>
      <c r="K182" s="154">
        <f t="shared" si="182"/>
        <v>0</v>
      </c>
      <c r="L182" s="171">
        <f t="shared" si="182"/>
        <v>0</v>
      </c>
      <c r="M182" s="167" t="s">
        <v>653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06" t="s">
        <v>833</v>
      </c>
      <c r="B183" s="154">
        <f t="shared" si="3"/>
        <v>32.45</v>
      </c>
      <c r="C183" s="154">
        <v>1.1</v>
      </c>
      <c r="D183" s="154">
        <v>0.3</v>
      </c>
      <c r="E183" s="154">
        <v>9.3</v>
      </c>
      <c r="F183" s="171">
        <v>2.8</v>
      </c>
      <c r="G183" s="194"/>
      <c r="H183" s="154">
        <f t="shared" ref="H183:L183" si="183">$G183/100*B183</f>
        <v>0</v>
      </c>
      <c r="I183" s="154">
        <f t="shared" si="183"/>
        <v>0</v>
      </c>
      <c r="J183" s="154">
        <f t="shared" si="183"/>
        <v>0</v>
      </c>
      <c r="K183" s="154">
        <f t="shared" si="183"/>
        <v>0</v>
      </c>
      <c r="L183" s="171">
        <f t="shared" si="183"/>
        <v>0</v>
      </c>
      <c r="M183" s="167" t="s">
        <v>639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06" t="s">
        <v>834</v>
      </c>
      <c r="B184" s="154">
        <f t="shared" si="3"/>
        <v>127.59</v>
      </c>
      <c r="C184" s="154">
        <v>9.0</v>
      </c>
      <c r="D184" s="154">
        <v>0.6</v>
      </c>
      <c r="E184" s="154">
        <v>22.1</v>
      </c>
      <c r="F184" s="171">
        <v>0.0</v>
      </c>
      <c r="G184" s="194"/>
      <c r="H184" s="154">
        <f t="shared" ref="H184:L184" si="184">$G184/100*B184</f>
        <v>0</v>
      </c>
      <c r="I184" s="154">
        <f t="shared" si="184"/>
        <v>0</v>
      </c>
      <c r="J184" s="154">
        <f t="shared" si="184"/>
        <v>0</v>
      </c>
      <c r="K184" s="154">
        <f t="shared" si="184"/>
        <v>0</v>
      </c>
      <c r="L184" s="171">
        <f t="shared" si="184"/>
        <v>0</v>
      </c>
      <c r="M184" s="167" t="s">
        <v>653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06" t="s">
        <v>835</v>
      </c>
      <c r="B185" s="154">
        <f t="shared" si="3"/>
        <v>228.54</v>
      </c>
      <c r="C185" s="154">
        <v>25.8</v>
      </c>
      <c r="D185" s="154">
        <v>1.1</v>
      </c>
      <c r="E185" s="154">
        <v>60.1</v>
      </c>
      <c r="F185" s="171">
        <v>30.5</v>
      </c>
      <c r="G185" s="194"/>
      <c r="H185" s="154">
        <f t="shared" ref="H185:L185" si="185">$G185/100*B185</f>
        <v>0</v>
      </c>
      <c r="I185" s="154">
        <f t="shared" si="185"/>
        <v>0</v>
      </c>
      <c r="J185" s="154">
        <f t="shared" si="185"/>
        <v>0</v>
      </c>
      <c r="K185" s="154">
        <f t="shared" si="185"/>
        <v>0</v>
      </c>
      <c r="L185" s="171">
        <f t="shared" si="185"/>
        <v>0</v>
      </c>
      <c r="M185" s="167" t="s">
        <v>647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06" t="s">
        <v>836</v>
      </c>
      <c r="B186" s="154">
        <f t="shared" si="3"/>
        <v>308.56</v>
      </c>
      <c r="C186" s="154">
        <v>25.0</v>
      </c>
      <c r="D186" s="154">
        <v>2.2</v>
      </c>
      <c r="E186" s="154">
        <v>59.2</v>
      </c>
      <c r="F186" s="171">
        <v>10.8</v>
      </c>
      <c r="G186" s="194"/>
      <c r="H186" s="154">
        <f t="shared" ref="H186:L186" si="186">$G186/100*B186</f>
        <v>0</v>
      </c>
      <c r="I186" s="154">
        <f t="shared" si="186"/>
        <v>0</v>
      </c>
      <c r="J186" s="154">
        <f t="shared" si="186"/>
        <v>0</v>
      </c>
      <c r="K186" s="154">
        <f t="shared" si="186"/>
        <v>0</v>
      </c>
      <c r="L186" s="171">
        <f t="shared" si="186"/>
        <v>0</v>
      </c>
      <c r="M186" s="167" t="s">
        <v>647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06" t="s">
        <v>837</v>
      </c>
      <c r="B187" s="154">
        <f t="shared" si="3"/>
        <v>11.69</v>
      </c>
      <c r="C187" s="154">
        <v>1.4</v>
      </c>
      <c r="D187" s="154">
        <v>0.2</v>
      </c>
      <c r="E187" s="154">
        <v>2.2</v>
      </c>
      <c r="F187" s="171">
        <v>1.1</v>
      </c>
      <c r="G187" s="194"/>
      <c r="H187" s="154">
        <f t="shared" ref="H187:L187" si="187">$G187/100*B187</f>
        <v>0</v>
      </c>
      <c r="I187" s="154">
        <f t="shared" si="187"/>
        <v>0</v>
      </c>
      <c r="J187" s="154">
        <f t="shared" si="187"/>
        <v>0</v>
      </c>
      <c r="K187" s="154">
        <f t="shared" si="187"/>
        <v>0</v>
      </c>
      <c r="L187" s="171">
        <f t="shared" si="187"/>
        <v>0</v>
      </c>
      <c r="M187" s="167" t="s">
        <v>653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06" t="s">
        <v>838</v>
      </c>
      <c r="B188" s="154">
        <f t="shared" si="3"/>
        <v>13.64</v>
      </c>
      <c r="C188" s="154">
        <v>1.4</v>
      </c>
      <c r="D188" s="154">
        <v>0.2</v>
      </c>
      <c r="E188" s="154">
        <v>2.9</v>
      </c>
      <c r="F188" s="171">
        <v>1.3</v>
      </c>
      <c r="G188" s="194"/>
      <c r="H188" s="154">
        <f t="shared" ref="H188:L188" si="188">$G188/100*B188</f>
        <v>0</v>
      </c>
      <c r="I188" s="154">
        <f t="shared" si="188"/>
        <v>0</v>
      </c>
      <c r="J188" s="154">
        <f t="shared" si="188"/>
        <v>0</v>
      </c>
      <c r="K188" s="154">
        <f t="shared" si="188"/>
        <v>0</v>
      </c>
      <c r="L188" s="171">
        <f t="shared" si="188"/>
        <v>0</v>
      </c>
      <c r="M188" s="167" t="s">
        <v>653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06" t="s">
        <v>839</v>
      </c>
      <c r="B189" s="154">
        <f t="shared" si="3"/>
        <v>11.52</v>
      </c>
      <c r="C189" s="154">
        <v>0.9</v>
      </c>
      <c r="D189" s="154">
        <v>0.1</v>
      </c>
      <c r="E189" s="154">
        <v>3.0</v>
      </c>
      <c r="F189" s="171">
        <v>1.2</v>
      </c>
      <c r="G189" s="194"/>
      <c r="H189" s="154">
        <f t="shared" ref="H189:L189" si="189">$G189/100*B189</f>
        <v>0</v>
      </c>
      <c r="I189" s="154">
        <f t="shared" si="189"/>
        <v>0</v>
      </c>
      <c r="J189" s="154">
        <f t="shared" si="189"/>
        <v>0</v>
      </c>
      <c r="K189" s="154">
        <f t="shared" si="189"/>
        <v>0</v>
      </c>
      <c r="L189" s="171">
        <f t="shared" si="189"/>
        <v>0</v>
      </c>
      <c r="M189" s="167" t="s">
        <v>653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06" t="s">
        <v>840</v>
      </c>
      <c r="B190" s="154">
        <f t="shared" si="3"/>
        <v>12.18</v>
      </c>
      <c r="C190" s="154">
        <v>1.2</v>
      </c>
      <c r="D190" s="154">
        <v>0.3</v>
      </c>
      <c r="E190" s="154">
        <v>3.3</v>
      </c>
      <c r="F190" s="171">
        <v>2.1</v>
      </c>
      <c r="G190" s="194"/>
      <c r="H190" s="154">
        <f t="shared" ref="H190:L190" si="190">$G190/100*B190</f>
        <v>0</v>
      </c>
      <c r="I190" s="154">
        <f t="shared" si="190"/>
        <v>0</v>
      </c>
      <c r="J190" s="154">
        <f t="shared" si="190"/>
        <v>0</v>
      </c>
      <c r="K190" s="154">
        <f t="shared" si="190"/>
        <v>0</v>
      </c>
      <c r="L190" s="171">
        <f t="shared" si="190"/>
        <v>0</v>
      </c>
      <c r="M190" s="167" t="s">
        <v>653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06" t="s">
        <v>841</v>
      </c>
      <c r="B191" s="154">
        <f t="shared" si="3"/>
        <v>265.46</v>
      </c>
      <c r="C191" s="154">
        <v>21.5</v>
      </c>
      <c r="D191" s="154">
        <v>0.7</v>
      </c>
      <c r="E191" s="154">
        <v>63.4</v>
      </c>
      <c r="F191" s="171">
        <v>19.0</v>
      </c>
      <c r="G191" s="194"/>
      <c r="H191" s="154">
        <f t="shared" ref="H191:L191" si="191">$G191/100*B191</f>
        <v>0</v>
      </c>
      <c r="I191" s="154">
        <f t="shared" si="191"/>
        <v>0</v>
      </c>
      <c r="J191" s="154">
        <f t="shared" si="191"/>
        <v>0</v>
      </c>
      <c r="K191" s="154">
        <f t="shared" si="191"/>
        <v>0</v>
      </c>
      <c r="L191" s="171">
        <f t="shared" si="191"/>
        <v>0</v>
      </c>
      <c r="M191" s="167" t="s">
        <v>647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06" t="s">
        <v>842</v>
      </c>
      <c r="B192" s="154">
        <f t="shared" si="3"/>
        <v>34.63</v>
      </c>
      <c r="C192" s="154">
        <v>0.7</v>
      </c>
      <c r="D192" s="154">
        <v>0.2</v>
      </c>
      <c r="E192" s="154">
        <v>10.5</v>
      </c>
      <c r="F192" s="171">
        <v>2.8</v>
      </c>
      <c r="G192" s="194"/>
      <c r="H192" s="154">
        <f t="shared" ref="H192:L192" si="192">$G192/100*B192</f>
        <v>0</v>
      </c>
      <c r="I192" s="154">
        <f t="shared" si="192"/>
        <v>0</v>
      </c>
      <c r="J192" s="154">
        <f t="shared" si="192"/>
        <v>0</v>
      </c>
      <c r="K192" s="154">
        <f t="shared" si="192"/>
        <v>0</v>
      </c>
      <c r="L192" s="171">
        <f t="shared" si="192"/>
        <v>0</v>
      </c>
      <c r="M192" s="167" t="s">
        <v>639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06" t="s">
        <v>843</v>
      </c>
      <c r="B193" s="154">
        <f t="shared" si="3"/>
        <v>27.65</v>
      </c>
      <c r="C193" s="154">
        <v>0.8</v>
      </c>
      <c r="D193" s="154">
        <v>1.2</v>
      </c>
      <c r="E193" s="154">
        <v>7.2</v>
      </c>
      <c r="F193" s="171">
        <v>3.7</v>
      </c>
      <c r="G193" s="194"/>
      <c r="H193" s="154">
        <f t="shared" ref="H193:L193" si="193">$G193/100*B193</f>
        <v>0</v>
      </c>
      <c r="I193" s="154">
        <f t="shared" si="193"/>
        <v>0</v>
      </c>
      <c r="J193" s="154">
        <f t="shared" si="193"/>
        <v>0</v>
      </c>
      <c r="K193" s="154">
        <f t="shared" si="193"/>
        <v>0</v>
      </c>
      <c r="L193" s="171">
        <f t="shared" si="193"/>
        <v>0</v>
      </c>
      <c r="M193" s="167" t="s">
        <v>639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06" t="s">
        <v>844</v>
      </c>
      <c r="B194" s="154">
        <f t="shared" si="3"/>
        <v>73.2</v>
      </c>
      <c r="C194" s="154">
        <v>16.5</v>
      </c>
      <c r="D194" s="154">
        <v>0.8</v>
      </c>
      <c r="E194" s="154">
        <v>0.0</v>
      </c>
      <c r="F194" s="171">
        <v>0.0</v>
      </c>
      <c r="G194" s="194"/>
      <c r="H194" s="154">
        <f t="shared" ref="H194:L194" si="194">$G194/100*B194</f>
        <v>0</v>
      </c>
      <c r="I194" s="154">
        <f t="shared" si="194"/>
        <v>0</v>
      </c>
      <c r="J194" s="154">
        <f t="shared" si="194"/>
        <v>0</v>
      </c>
      <c r="K194" s="154">
        <f t="shared" si="194"/>
        <v>0</v>
      </c>
      <c r="L194" s="171">
        <f t="shared" si="194"/>
        <v>0</v>
      </c>
      <c r="M194" s="167" t="s">
        <v>637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06" t="s">
        <v>845</v>
      </c>
      <c r="B195" s="154">
        <f t="shared" si="3"/>
        <v>59.27</v>
      </c>
      <c r="C195" s="154">
        <v>2.6</v>
      </c>
      <c r="D195" s="154">
        <v>0.1</v>
      </c>
      <c r="E195" s="154">
        <v>17.2</v>
      </c>
      <c r="F195" s="171">
        <v>4.9</v>
      </c>
      <c r="G195" s="194"/>
      <c r="H195" s="154">
        <f t="shared" ref="H195:L195" si="195">$G195/100*B195</f>
        <v>0</v>
      </c>
      <c r="I195" s="154">
        <f t="shared" si="195"/>
        <v>0</v>
      </c>
      <c r="J195" s="154">
        <f t="shared" si="195"/>
        <v>0</v>
      </c>
      <c r="K195" s="154">
        <f t="shared" si="195"/>
        <v>0</v>
      </c>
      <c r="L195" s="171">
        <f t="shared" si="195"/>
        <v>0</v>
      </c>
      <c r="M195" s="167" t="s">
        <v>653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06" t="s">
        <v>846</v>
      </c>
      <c r="B196" s="154">
        <f t="shared" si="3"/>
        <v>88.37</v>
      </c>
      <c r="C196" s="154">
        <v>4.1</v>
      </c>
      <c r="D196" s="154">
        <v>0.5</v>
      </c>
      <c r="E196" s="154">
        <v>17.3</v>
      </c>
      <c r="F196" s="171">
        <v>0.0</v>
      </c>
      <c r="G196" s="194"/>
      <c r="H196" s="154">
        <f t="shared" ref="H196:L196" si="196">$G196/100*B196</f>
        <v>0</v>
      </c>
      <c r="I196" s="154">
        <f t="shared" si="196"/>
        <v>0</v>
      </c>
      <c r="J196" s="154">
        <f t="shared" si="196"/>
        <v>0</v>
      </c>
      <c r="K196" s="154">
        <f t="shared" si="196"/>
        <v>0</v>
      </c>
      <c r="L196" s="171">
        <f t="shared" si="196"/>
        <v>0</v>
      </c>
      <c r="M196" s="167" t="s">
        <v>725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06" t="s">
        <v>847</v>
      </c>
      <c r="B197" s="154">
        <f t="shared" si="3"/>
        <v>66.08</v>
      </c>
      <c r="C197" s="154">
        <v>0.8</v>
      </c>
      <c r="D197" s="154">
        <v>0.4</v>
      </c>
      <c r="E197" s="154">
        <v>16.5</v>
      </c>
      <c r="F197" s="171">
        <v>1.3</v>
      </c>
      <c r="G197" s="194"/>
      <c r="H197" s="154">
        <f t="shared" ref="H197:L197" si="197">$G197/100*B197</f>
        <v>0</v>
      </c>
      <c r="I197" s="154">
        <f t="shared" si="197"/>
        <v>0</v>
      </c>
      <c r="J197" s="154">
        <f t="shared" si="197"/>
        <v>0</v>
      </c>
      <c r="K197" s="154">
        <f t="shared" si="197"/>
        <v>0</v>
      </c>
      <c r="L197" s="171">
        <f t="shared" si="197"/>
        <v>0</v>
      </c>
      <c r="M197" s="167" t="s">
        <v>639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06" t="s">
        <v>848</v>
      </c>
      <c r="B198" s="154">
        <f t="shared" si="3"/>
        <v>734.08</v>
      </c>
      <c r="C198" s="154">
        <v>7.9</v>
      </c>
      <c r="D198" s="154">
        <v>75.8</v>
      </c>
      <c r="E198" s="154">
        <v>13.8</v>
      </c>
      <c r="F198" s="171">
        <v>8.6</v>
      </c>
      <c r="G198" s="194"/>
      <c r="H198" s="154">
        <f t="shared" ref="H198:L198" si="198">$G198/100*B198</f>
        <v>0</v>
      </c>
      <c r="I198" s="154">
        <f t="shared" si="198"/>
        <v>0</v>
      </c>
      <c r="J198" s="154">
        <f t="shared" si="198"/>
        <v>0</v>
      </c>
      <c r="K198" s="154">
        <f t="shared" si="198"/>
        <v>0</v>
      </c>
      <c r="L198" s="171">
        <f t="shared" si="198"/>
        <v>0</v>
      </c>
      <c r="M198" s="167" t="s">
        <v>641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06" t="s">
        <v>849</v>
      </c>
      <c r="B199" s="154">
        <f t="shared" si="3"/>
        <v>199.5</v>
      </c>
      <c r="C199" s="154">
        <v>18.6</v>
      </c>
      <c r="D199" s="154">
        <v>13.9</v>
      </c>
      <c r="E199" s="154">
        <v>0.0</v>
      </c>
      <c r="F199" s="171">
        <v>0.0</v>
      </c>
      <c r="G199" s="194"/>
      <c r="H199" s="154">
        <f t="shared" ref="H199:L199" si="199">$G199/100*B199</f>
        <v>0</v>
      </c>
      <c r="I199" s="154">
        <f t="shared" si="199"/>
        <v>0</v>
      </c>
      <c r="J199" s="154">
        <f t="shared" si="199"/>
        <v>0</v>
      </c>
      <c r="K199" s="154">
        <f t="shared" si="199"/>
        <v>0</v>
      </c>
      <c r="L199" s="171">
        <f t="shared" si="199"/>
        <v>0</v>
      </c>
      <c r="M199" s="167" t="s">
        <v>674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06" t="s">
        <v>850</v>
      </c>
      <c r="B200" s="154">
        <f t="shared" si="3"/>
        <v>59.06</v>
      </c>
      <c r="C200" s="154">
        <v>0.8</v>
      </c>
      <c r="D200" s="154">
        <v>0.4</v>
      </c>
      <c r="E200" s="154">
        <v>15.0</v>
      </c>
      <c r="F200" s="171">
        <v>1.6</v>
      </c>
      <c r="G200" s="194"/>
      <c r="H200" s="154">
        <f t="shared" ref="H200:L200" si="200">$G200/100*B200</f>
        <v>0</v>
      </c>
      <c r="I200" s="154">
        <f t="shared" si="200"/>
        <v>0</v>
      </c>
      <c r="J200" s="154">
        <f t="shared" si="200"/>
        <v>0</v>
      </c>
      <c r="K200" s="154">
        <f t="shared" si="200"/>
        <v>0</v>
      </c>
      <c r="L200" s="171">
        <f t="shared" si="200"/>
        <v>0</v>
      </c>
      <c r="M200" s="167" t="s">
        <v>639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96" t="s">
        <v>851</v>
      </c>
      <c r="B201" s="154">
        <f t="shared" si="3"/>
        <v>356.71</v>
      </c>
      <c r="C201" s="197">
        <v>0.1</v>
      </c>
      <c r="D201" s="197">
        <v>0.2</v>
      </c>
      <c r="E201" s="197">
        <v>90.9</v>
      </c>
      <c r="F201" s="198">
        <v>0.0</v>
      </c>
      <c r="G201" s="199"/>
      <c r="H201" s="197">
        <f t="shared" ref="H201:L201" si="201">$G201/100*B201</f>
        <v>0</v>
      </c>
      <c r="I201" s="197">
        <f t="shared" si="201"/>
        <v>0</v>
      </c>
      <c r="J201" s="197">
        <f t="shared" si="201"/>
        <v>0</v>
      </c>
      <c r="K201" s="197">
        <f t="shared" si="201"/>
        <v>0</v>
      </c>
      <c r="L201" s="198">
        <f t="shared" si="201"/>
        <v>0</v>
      </c>
      <c r="M201" s="200" t="s">
        <v>645</v>
      </c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196" t="s">
        <v>852</v>
      </c>
      <c r="B202" s="154">
        <f t="shared" si="3"/>
        <v>729.83</v>
      </c>
      <c r="C202" s="197">
        <v>0.2</v>
      </c>
      <c r="D202" s="197">
        <v>80.7</v>
      </c>
      <c r="E202" s="197">
        <v>0.7</v>
      </c>
      <c r="F202" s="198">
        <v>0.0</v>
      </c>
      <c r="G202" s="199"/>
      <c r="H202" s="197">
        <f t="shared" ref="H202:L202" si="202">$G202/100*B202</f>
        <v>0</v>
      </c>
      <c r="I202" s="197">
        <f t="shared" si="202"/>
        <v>0</v>
      </c>
      <c r="J202" s="197">
        <f t="shared" si="202"/>
        <v>0</v>
      </c>
      <c r="K202" s="197">
        <f t="shared" si="202"/>
        <v>0</v>
      </c>
      <c r="L202" s="198">
        <f t="shared" si="202"/>
        <v>0</v>
      </c>
      <c r="M202" s="200" t="s">
        <v>667</v>
      </c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196" t="s">
        <v>853</v>
      </c>
      <c r="B203" s="154">
        <f t="shared" si="3"/>
        <v>701.37</v>
      </c>
      <c r="C203" s="197">
        <v>0.0</v>
      </c>
      <c r="D203" s="197">
        <v>77.8</v>
      </c>
      <c r="E203" s="197">
        <v>0.3</v>
      </c>
      <c r="F203" s="198">
        <v>0.0</v>
      </c>
      <c r="G203" s="199"/>
      <c r="H203" s="197">
        <f t="shared" ref="H203:L203" si="203">$G203/100*B203</f>
        <v>0</v>
      </c>
      <c r="I203" s="197">
        <f t="shared" si="203"/>
        <v>0</v>
      </c>
      <c r="J203" s="197">
        <f t="shared" si="203"/>
        <v>0</v>
      </c>
      <c r="K203" s="197">
        <f t="shared" si="203"/>
        <v>0</v>
      </c>
      <c r="L203" s="198">
        <f t="shared" si="203"/>
        <v>0</v>
      </c>
      <c r="M203" s="200" t="s">
        <v>710</v>
      </c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196" t="s">
        <v>854</v>
      </c>
      <c r="B204" s="154">
        <f t="shared" si="3"/>
        <v>40.02</v>
      </c>
      <c r="C204" s="197">
        <v>3.3</v>
      </c>
      <c r="D204" s="197">
        <v>0.9</v>
      </c>
      <c r="E204" s="197">
        <v>4.8</v>
      </c>
      <c r="F204" s="198">
        <v>0.0</v>
      </c>
      <c r="G204" s="199"/>
      <c r="H204" s="197">
        <f t="shared" ref="H204:L204" si="204">$G204/100*B204</f>
        <v>0</v>
      </c>
      <c r="I204" s="197">
        <f t="shared" si="204"/>
        <v>0</v>
      </c>
      <c r="J204" s="197">
        <f t="shared" si="204"/>
        <v>0</v>
      </c>
      <c r="K204" s="197">
        <f t="shared" si="204"/>
        <v>0</v>
      </c>
      <c r="L204" s="198">
        <f t="shared" si="204"/>
        <v>0</v>
      </c>
      <c r="M204" s="200" t="s">
        <v>715</v>
      </c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196" t="s">
        <v>855</v>
      </c>
      <c r="B205" s="154">
        <f t="shared" si="3"/>
        <v>322.06</v>
      </c>
      <c r="C205" s="197">
        <v>7.9</v>
      </c>
      <c r="D205" s="197">
        <v>8.7</v>
      </c>
      <c r="E205" s="197">
        <v>54.4</v>
      </c>
      <c r="F205" s="198">
        <v>0.0</v>
      </c>
      <c r="G205" s="199"/>
      <c r="H205" s="197">
        <f t="shared" ref="H205:L205" si="205">$G205/100*B205</f>
        <v>0</v>
      </c>
      <c r="I205" s="197">
        <f t="shared" si="205"/>
        <v>0</v>
      </c>
      <c r="J205" s="197">
        <f t="shared" si="205"/>
        <v>0</v>
      </c>
      <c r="K205" s="197">
        <f t="shared" si="205"/>
        <v>0</v>
      </c>
      <c r="L205" s="198">
        <f t="shared" si="205"/>
        <v>0</v>
      </c>
      <c r="M205" s="200" t="s">
        <v>715</v>
      </c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196" t="s">
        <v>856</v>
      </c>
      <c r="B206" s="154">
        <f t="shared" si="3"/>
        <v>68.85</v>
      </c>
      <c r="C206" s="197">
        <v>3.6</v>
      </c>
      <c r="D206" s="197">
        <v>4.1</v>
      </c>
      <c r="E206" s="197">
        <v>4.5</v>
      </c>
      <c r="F206" s="198">
        <v>0.0</v>
      </c>
      <c r="G206" s="199"/>
      <c r="H206" s="197">
        <f t="shared" ref="H206:L206" si="206">$G206/100*B206</f>
        <v>0</v>
      </c>
      <c r="I206" s="197">
        <f t="shared" si="206"/>
        <v>0</v>
      </c>
      <c r="J206" s="197">
        <f t="shared" si="206"/>
        <v>0</v>
      </c>
      <c r="K206" s="197">
        <f t="shared" si="206"/>
        <v>0</v>
      </c>
      <c r="L206" s="198">
        <f t="shared" si="206"/>
        <v>0</v>
      </c>
      <c r="M206" s="200" t="s">
        <v>715</v>
      </c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196" t="s">
        <v>857</v>
      </c>
      <c r="B207" s="154">
        <f t="shared" si="3"/>
        <v>70.51</v>
      </c>
      <c r="C207" s="197">
        <v>1.0</v>
      </c>
      <c r="D207" s="197">
        <v>4.4</v>
      </c>
      <c r="E207" s="197">
        <v>6.9</v>
      </c>
      <c r="F207" s="198">
        <v>0.0</v>
      </c>
      <c r="G207" s="199"/>
      <c r="H207" s="197">
        <f t="shared" ref="H207:L207" si="207">$G207/100*B207</f>
        <v>0</v>
      </c>
      <c r="I207" s="197">
        <f t="shared" si="207"/>
        <v>0</v>
      </c>
      <c r="J207" s="197">
        <f t="shared" si="207"/>
        <v>0</v>
      </c>
      <c r="K207" s="197">
        <f t="shared" si="207"/>
        <v>0</v>
      </c>
      <c r="L207" s="198">
        <f t="shared" si="207"/>
        <v>0</v>
      </c>
      <c r="M207" s="200" t="s">
        <v>715</v>
      </c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196" t="s">
        <v>858</v>
      </c>
      <c r="B208" s="154">
        <f t="shared" si="3"/>
        <v>49.92</v>
      </c>
      <c r="C208" s="197">
        <v>3.3</v>
      </c>
      <c r="D208" s="197">
        <v>2.0</v>
      </c>
      <c r="E208" s="197">
        <v>4.8</v>
      </c>
      <c r="F208" s="198">
        <v>0.0</v>
      </c>
      <c r="G208" s="199"/>
      <c r="H208" s="197">
        <f t="shared" ref="H208:L208" si="208">$G208/100*B208</f>
        <v>0</v>
      </c>
      <c r="I208" s="197">
        <f t="shared" si="208"/>
        <v>0</v>
      </c>
      <c r="J208" s="197">
        <f t="shared" si="208"/>
        <v>0</v>
      </c>
      <c r="K208" s="197">
        <f t="shared" si="208"/>
        <v>0</v>
      </c>
      <c r="L208" s="198">
        <f t="shared" si="208"/>
        <v>0</v>
      </c>
      <c r="M208" s="200" t="s">
        <v>715</v>
      </c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196" t="s">
        <v>859</v>
      </c>
      <c r="B209" s="154">
        <f t="shared" si="3"/>
        <v>60.32</v>
      </c>
      <c r="C209" s="197">
        <v>3.2</v>
      </c>
      <c r="D209" s="197">
        <v>3.2</v>
      </c>
      <c r="E209" s="197">
        <v>4.8</v>
      </c>
      <c r="F209" s="198">
        <v>0.0</v>
      </c>
      <c r="G209" s="199"/>
      <c r="H209" s="197">
        <f t="shared" ref="H209:L209" si="209">$G209/100*B209</f>
        <v>0</v>
      </c>
      <c r="I209" s="197">
        <f t="shared" si="209"/>
        <v>0</v>
      </c>
      <c r="J209" s="197">
        <f t="shared" si="209"/>
        <v>0</v>
      </c>
      <c r="K209" s="197">
        <f t="shared" si="209"/>
        <v>0</v>
      </c>
      <c r="L209" s="198">
        <f t="shared" si="209"/>
        <v>0</v>
      </c>
      <c r="M209" s="200" t="s">
        <v>715</v>
      </c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196" t="s">
        <v>859</v>
      </c>
      <c r="B210" s="154">
        <f t="shared" si="3"/>
        <v>60.32</v>
      </c>
      <c r="C210" s="197">
        <v>3.2</v>
      </c>
      <c r="D210" s="197">
        <v>3.2</v>
      </c>
      <c r="E210" s="197">
        <v>4.8</v>
      </c>
      <c r="F210" s="198">
        <v>0.0</v>
      </c>
      <c r="G210" s="199"/>
      <c r="H210" s="197">
        <f t="shared" ref="H210:L210" si="210">$G210/100*B210</f>
        <v>0</v>
      </c>
      <c r="I210" s="197">
        <f t="shared" si="210"/>
        <v>0</v>
      </c>
      <c r="J210" s="197">
        <f t="shared" si="210"/>
        <v>0</v>
      </c>
      <c r="K210" s="197">
        <f t="shared" si="210"/>
        <v>0</v>
      </c>
      <c r="L210" s="198">
        <f t="shared" si="210"/>
        <v>0</v>
      </c>
      <c r="M210" s="200" t="s">
        <v>715</v>
      </c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196" t="s">
        <v>859</v>
      </c>
      <c r="B211" s="154">
        <f t="shared" si="3"/>
        <v>60.32</v>
      </c>
      <c r="C211" s="197">
        <v>3.2</v>
      </c>
      <c r="D211" s="197">
        <v>3.2</v>
      </c>
      <c r="E211" s="197">
        <v>4.8</v>
      </c>
      <c r="F211" s="198">
        <v>0.0</v>
      </c>
      <c r="G211" s="199"/>
      <c r="H211" s="197">
        <f t="shared" ref="H211:L211" si="211">$G211/100*B211</f>
        <v>0</v>
      </c>
      <c r="I211" s="197">
        <f t="shared" si="211"/>
        <v>0</v>
      </c>
      <c r="J211" s="197">
        <f t="shared" si="211"/>
        <v>0</v>
      </c>
      <c r="K211" s="197">
        <f t="shared" si="211"/>
        <v>0</v>
      </c>
      <c r="L211" s="198">
        <f t="shared" si="211"/>
        <v>0</v>
      </c>
      <c r="M211" s="200" t="s">
        <v>715</v>
      </c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196" t="s">
        <v>860</v>
      </c>
      <c r="B212" s="154">
        <f t="shared" si="3"/>
        <v>332.26</v>
      </c>
      <c r="C212" s="197">
        <v>10.6</v>
      </c>
      <c r="D212" s="197">
        <v>1.7</v>
      </c>
      <c r="E212" s="197">
        <v>72.1</v>
      </c>
      <c r="F212" s="198">
        <v>1.7</v>
      </c>
      <c r="G212" s="199"/>
      <c r="H212" s="197">
        <f t="shared" ref="H212:L212" si="212">$G212/100*B212</f>
        <v>0</v>
      </c>
      <c r="I212" s="197">
        <f t="shared" si="212"/>
        <v>0</v>
      </c>
      <c r="J212" s="197">
        <f t="shared" si="212"/>
        <v>0</v>
      </c>
      <c r="K212" s="197">
        <f t="shared" si="212"/>
        <v>0</v>
      </c>
      <c r="L212" s="198">
        <f t="shared" si="212"/>
        <v>0</v>
      </c>
      <c r="M212" s="200" t="s">
        <v>656</v>
      </c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196" t="s">
        <v>861</v>
      </c>
      <c r="B213" s="154">
        <f t="shared" si="3"/>
        <v>332.96</v>
      </c>
      <c r="C213" s="197">
        <v>11.0</v>
      </c>
      <c r="D213" s="197">
        <v>4.2</v>
      </c>
      <c r="E213" s="197">
        <v>72.9</v>
      </c>
      <c r="F213" s="198">
        <v>8.5</v>
      </c>
      <c r="G213" s="199"/>
      <c r="H213" s="197">
        <f t="shared" ref="H213:L213" si="213">$G213/100*B213</f>
        <v>0</v>
      </c>
      <c r="I213" s="197">
        <f t="shared" si="213"/>
        <v>0</v>
      </c>
      <c r="J213" s="197">
        <f t="shared" si="213"/>
        <v>0</v>
      </c>
      <c r="K213" s="197">
        <f t="shared" si="213"/>
        <v>0</v>
      </c>
      <c r="L213" s="198">
        <f t="shared" si="213"/>
        <v>0</v>
      </c>
      <c r="M213" s="200" t="s">
        <v>656</v>
      </c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196" t="s">
        <v>862</v>
      </c>
      <c r="B214" s="154">
        <f t="shared" si="3"/>
        <v>353.34</v>
      </c>
      <c r="C214" s="197">
        <v>10.8</v>
      </c>
      <c r="D214" s="197">
        <v>4.3</v>
      </c>
      <c r="E214" s="197">
        <v>73.1</v>
      </c>
      <c r="F214" s="198">
        <v>3.5</v>
      </c>
      <c r="G214" s="199"/>
      <c r="H214" s="197">
        <f t="shared" ref="H214:L214" si="214">$G214/100*B214</f>
        <v>0</v>
      </c>
      <c r="I214" s="197">
        <f t="shared" si="214"/>
        <v>0</v>
      </c>
      <c r="J214" s="197">
        <f t="shared" si="214"/>
        <v>0</v>
      </c>
      <c r="K214" s="197">
        <f t="shared" si="214"/>
        <v>0</v>
      </c>
      <c r="L214" s="198">
        <f t="shared" si="214"/>
        <v>0</v>
      </c>
      <c r="M214" s="200" t="s">
        <v>656</v>
      </c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196" t="s">
        <v>863</v>
      </c>
      <c r="B215" s="154">
        <f t="shared" si="3"/>
        <v>169.68</v>
      </c>
      <c r="C215" s="197">
        <v>0.3</v>
      </c>
      <c r="D215" s="197">
        <v>0.0</v>
      </c>
      <c r="E215" s="197">
        <v>43.2</v>
      </c>
      <c r="F215" s="198">
        <v>0.0</v>
      </c>
      <c r="G215" s="199"/>
      <c r="H215" s="197">
        <f t="shared" ref="H215:L215" si="215">$G215/100*B215</f>
        <v>0</v>
      </c>
      <c r="I215" s="197">
        <f t="shared" si="215"/>
        <v>0</v>
      </c>
      <c r="J215" s="197">
        <f t="shared" si="215"/>
        <v>0</v>
      </c>
      <c r="K215" s="197">
        <f t="shared" si="215"/>
        <v>0</v>
      </c>
      <c r="L215" s="198">
        <f t="shared" si="215"/>
        <v>0</v>
      </c>
      <c r="M215" s="200" t="s">
        <v>710</v>
      </c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196" t="s">
        <v>864</v>
      </c>
      <c r="B216" s="154">
        <f t="shared" si="3"/>
        <v>183.09</v>
      </c>
      <c r="C216" s="197">
        <v>11.7</v>
      </c>
      <c r="D216" s="197">
        <v>6.0</v>
      </c>
      <c r="E216" s="197">
        <v>26.5</v>
      </c>
      <c r="F216" s="198">
        <v>5.4</v>
      </c>
      <c r="G216" s="199"/>
      <c r="H216" s="197">
        <f t="shared" ref="H216:L216" si="216">$G216/100*B216</f>
        <v>0</v>
      </c>
      <c r="I216" s="197">
        <f t="shared" si="216"/>
        <v>0</v>
      </c>
      <c r="J216" s="197">
        <f t="shared" si="216"/>
        <v>0</v>
      </c>
      <c r="K216" s="197">
        <f t="shared" si="216"/>
        <v>0</v>
      </c>
      <c r="L216" s="198">
        <f t="shared" si="216"/>
        <v>0</v>
      </c>
      <c r="M216" s="200" t="s">
        <v>647</v>
      </c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196" t="s">
        <v>865</v>
      </c>
      <c r="B217" s="154">
        <f t="shared" si="3"/>
        <v>217.05</v>
      </c>
      <c r="C217" s="197">
        <v>4.2</v>
      </c>
      <c r="D217" s="197">
        <v>0.8</v>
      </c>
      <c r="E217" s="197">
        <v>50.3</v>
      </c>
      <c r="F217" s="198">
        <v>0.8</v>
      </c>
      <c r="G217" s="199"/>
      <c r="H217" s="197">
        <f t="shared" ref="H217:L217" si="217">$G217/100*B217</f>
        <v>0</v>
      </c>
      <c r="I217" s="197">
        <f t="shared" si="217"/>
        <v>0</v>
      </c>
      <c r="J217" s="197">
        <f t="shared" si="217"/>
        <v>0</v>
      </c>
      <c r="K217" s="197">
        <f t="shared" si="217"/>
        <v>0</v>
      </c>
      <c r="L217" s="198">
        <f t="shared" si="217"/>
        <v>0</v>
      </c>
      <c r="M217" s="200" t="s">
        <v>656</v>
      </c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196" t="s">
        <v>866</v>
      </c>
      <c r="B218" s="154">
        <f t="shared" si="3"/>
        <v>292.23</v>
      </c>
      <c r="C218" s="197">
        <v>0.0</v>
      </c>
      <c r="D218" s="197">
        <v>0.1</v>
      </c>
      <c r="E218" s="197">
        <v>74.7</v>
      </c>
      <c r="F218" s="198">
        <v>0.0</v>
      </c>
      <c r="G218" s="199"/>
      <c r="H218" s="197">
        <f t="shared" ref="H218:L218" si="218">$G218/100*B218</f>
        <v>0</v>
      </c>
      <c r="I218" s="197">
        <f t="shared" si="218"/>
        <v>0</v>
      </c>
      <c r="J218" s="197">
        <f t="shared" si="218"/>
        <v>0</v>
      </c>
      <c r="K218" s="197">
        <f t="shared" si="218"/>
        <v>0</v>
      </c>
      <c r="L218" s="198">
        <f t="shared" si="218"/>
        <v>0</v>
      </c>
      <c r="M218" s="200" t="s">
        <v>645</v>
      </c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196" t="s">
        <v>867</v>
      </c>
      <c r="B219" s="154">
        <f t="shared" si="3"/>
        <v>111.8</v>
      </c>
      <c r="C219" s="197">
        <v>19.4</v>
      </c>
      <c r="D219" s="197">
        <v>3.8</v>
      </c>
      <c r="E219" s="197">
        <v>0.0</v>
      </c>
      <c r="F219" s="198">
        <v>0.0</v>
      </c>
      <c r="G219" s="199"/>
      <c r="H219" s="197">
        <f t="shared" ref="H219:L219" si="219">$G219/100*B219</f>
        <v>0</v>
      </c>
      <c r="I219" s="197">
        <f t="shared" si="219"/>
        <v>0</v>
      </c>
      <c r="J219" s="197">
        <f t="shared" si="219"/>
        <v>0</v>
      </c>
      <c r="K219" s="197">
        <f t="shared" si="219"/>
        <v>0</v>
      </c>
      <c r="L219" s="198">
        <f t="shared" si="219"/>
        <v>0</v>
      </c>
      <c r="M219" s="200" t="s">
        <v>674</v>
      </c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196" t="s">
        <v>868</v>
      </c>
      <c r="B220" s="154">
        <f t="shared" si="3"/>
        <v>286.97</v>
      </c>
      <c r="C220" s="197">
        <v>23.9</v>
      </c>
      <c r="D220" s="197">
        <v>1.2</v>
      </c>
      <c r="E220" s="197">
        <v>62.6</v>
      </c>
      <c r="F220" s="198">
        <v>16.3</v>
      </c>
      <c r="G220" s="199"/>
      <c r="H220" s="197">
        <f t="shared" ref="H220:L220" si="220">$G220/100*B220</f>
        <v>0</v>
      </c>
      <c r="I220" s="197">
        <f t="shared" si="220"/>
        <v>0</v>
      </c>
      <c r="J220" s="197">
        <f t="shared" si="220"/>
        <v>0</v>
      </c>
      <c r="K220" s="197">
        <f t="shared" si="220"/>
        <v>0</v>
      </c>
      <c r="L220" s="198">
        <f t="shared" si="220"/>
        <v>0</v>
      </c>
      <c r="M220" s="200" t="s">
        <v>647</v>
      </c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196" t="s">
        <v>869</v>
      </c>
      <c r="B221" s="154">
        <f t="shared" si="3"/>
        <v>22.59</v>
      </c>
      <c r="C221" s="197">
        <v>1.5</v>
      </c>
      <c r="D221" s="197">
        <v>0.5</v>
      </c>
      <c r="E221" s="197">
        <v>6.9</v>
      </c>
      <c r="F221" s="198">
        <v>3.8</v>
      </c>
      <c r="G221" s="199"/>
      <c r="H221" s="197">
        <f t="shared" ref="H221:L221" si="221">$G221/100*B221</f>
        <v>0</v>
      </c>
      <c r="I221" s="197">
        <f t="shared" si="221"/>
        <v>0</v>
      </c>
      <c r="J221" s="197">
        <f t="shared" si="221"/>
        <v>0</v>
      </c>
      <c r="K221" s="197">
        <f t="shared" si="221"/>
        <v>0</v>
      </c>
      <c r="L221" s="198">
        <f t="shared" si="221"/>
        <v>0</v>
      </c>
      <c r="M221" s="200" t="s">
        <v>653</v>
      </c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196" t="s">
        <v>870</v>
      </c>
      <c r="B222" s="154">
        <f t="shared" si="3"/>
        <v>25.33</v>
      </c>
      <c r="C222" s="197">
        <v>2.5</v>
      </c>
      <c r="D222" s="197">
        <v>0.1</v>
      </c>
      <c r="E222" s="197">
        <v>4.3</v>
      </c>
      <c r="F222" s="198">
        <v>0.6</v>
      </c>
      <c r="G222" s="199"/>
      <c r="H222" s="197">
        <f t="shared" ref="H222:L222" si="222">$G222/100*B222</f>
        <v>0</v>
      </c>
      <c r="I222" s="197">
        <f t="shared" si="222"/>
        <v>0</v>
      </c>
      <c r="J222" s="197">
        <f t="shared" si="222"/>
        <v>0</v>
      </c>
      <c r="K222" s="197">
        <f t="shared" si="222"/>
        <v>0</v>
      </c>
      <c r="L222" s="198">
        <f t="shared" si="222"/>
        <v>0</v>
      </c>
      <c r="M222" s="200" t="s">
        <v>653</v>
      </c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196" t="s">
        <v>871</v>
      </c>
      <c r="B223" s="154">
        <f t="shared" si="3"/>
        <v>33.39</v>
      </c>
      <c r="C223" s="197">
        <v>2.7</v>
      </c>
      <c r="D223" s="197">
        <v>0.3</v>
      </c>
      <c r="E223" s="197">
        <v>7.8</v>
      </c>
      <c r="F223" s="198">
        <v>2.7</v>
      </c>
      <c r="G223" s="199"/>
      <c r="H223" s="197">
        <f t="shared" ref="H223:L223" si="223">$G223/100*B223</f>
        <v>0</v>
      </c>
      <c r="I223" s="197">
        <f t="shared" si="223"/>
        <v>0</v>
      </c>
      <c r="J223" s="197">
        <f t="shared" si="223"/>
        <v>0</v>
      </c>
      <c r="K223" s="197">
        <f t="shared" si="223"/>
        <v>0</v>
      </c>
      <c r="L223" s="198">
        <f t="shared" si="223"/>
        <v>0</v>
      </c>
      <c r="M223" s="200" t="s">
        <v>653</v>
      </c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196" t="s">
        <v>872</v>
      </c>
      <c r="B224" s="154">
        <f t="shared" si="3"/>
        <v>26.17</v>
      </c>
      <c r="C224" s="197">
        <v>1.9</v>
      </c>
      <c r="D224" s="197">
        <v>0.2</v>
      </c>
      <c r="E224" s="197">
        <v>7.0</v>
      </c>
      <c r="F224" s="198">
        <v>2.7</v>
      </c>
      <c r="G224" s="199"/>
      <c r="H224" s="197">
        <f t="shared" ref="H224:L224" si="224">$G224/100*B224</f>
        <v>0</v>
      </c>
      <c r="I224" s="197">
        <f t="shared" si="224"/>
        <v>0</v>
      </c>
      <c r="J224" s="197">
        <f t="shared" si="224"/>
        <v>0</v>
      </c>
      <c r="K224" s="197">
        <f t="shared" si="224"/>
        <v>0</v>
      </c>
      <c r="L224" s="198">
        <f t="shared" si="224"/>
        <v>0</v>
      </c>
      <c r="M224" s="200" t="s">
        <v>653</v>
      </c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196" t="s">
        <v>873</v>
      </c>
      <c r="B225" s="154">
        <f t="shared" si="3"/>
        <v>26.77</v>
      </c>
      <c r="C225" s="197">
        <v>3.1</v>
      </c>
      <c r="D225" s="197">
        <v>0.6</v>
      </c>
      <c r="E225" s="197">
        <v>5.1</v>
      </c>
      <c r="F225" s="198">
        <v>2.8</v>
      </c>
      <c r="G225" s="199"/>
      <c r="H225" s="197">
        <f t="shared" ref="H225:L225" si="225">$G225/100*B225</f>
        <v>0</v>
      </c>
      <c r="I225" s="197">
        <f t="shared" si="225"/>
        <v>0</v>
      </c>
      <c r="J225" s="197">
        <f t="shared" si="225"/>
        <v>0</v>
      </c>
      <c r="K225" s="197">
        <f t="shared" si="225"/>
        <v>0</v>
      </c>
      <c r="L225" s="198">
        <f t="shared" si="225"/>
        <v>0</v>
      </c>
      <c r="M225" s="200" t="s">
        <v>653</v>
      </c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196" t="s">
        <v>874</v>
      </c>
      <c r="B226" s="154">
        <f t="shared" si="3"/>
        <v>31.62</v>
      </c>
      <c r="C226" s="197">
        <v>3.3</v>
      </c>
      <c r="D226" s="197">
        <v>0.4</v>
      </c>
      <c r="E226" s="197">
        <v>6.1</v>
      </c>
      <c r="F226" s="198">
        <v>2.3</v>
      </c>
      <c r="G226" s="199"/>
      <c r="H226" s="197">
        <f t="shared" ref="H226:L226" si="226">$G226/100*B226</f>
        <v>0</v>
      </c>
      <c r="I226" s="197">
        <f t="shared" si="226"/>
        <v>0</v>
      </c>
      <c r="J226" s="197">
        <f t="shared" si="226"/>
        <v>0</v>
      </c>
      <c r="K226" s="197">
        <f t="shared" si="226"/>
        <v>0</v>
      </c>
      <c r="L226" s="198">
        <f t="shared" si="226"/>
        <v>0</v>
      </c>
      <c r="M226" s="200" t="s">
        <v>653</v>
      </c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196" t="s">
        <v>875</v>
      </c>
      <c r="B227" s="154">
        <f t="shared" si="3"/>
        <v>22.14</v>
      </c>
      <c r="C227" s="197">
        <v>2.1</v>
      </c>
      <c r="D227" s="197">
        <v>0.4</v>
      </c>
      <c r="E227" s="197">
        <v>3.9</v>
      </c>
      <c r="F227" s="198">
        <v>1.3</v>
      </c>
      <c r="G227" s="199"/>
      <c r="H227" s="197">
        <f t="shared" ref="H227:L227" si="227">$G227/100*B227</f>
        <v>0</v>
      </c>
      <c r="I227" s="197">
        <f t="shared" si="227"/>
        <v>0</v>
      </c>
      <c r="J227" s="197">
        <f t="shared" si="227"/>
        <v>0</v>
      </c>
      <c r="K227" s="197">
        <f t="shared" si="227"/>
        <v>0</v>
      </c>
      <c r="L227" s="198">
        <f t="shared" si="227"/>
        <v>0</v>
      </c>
      <c r="M227" s="200" t="s">
        <v>653</v>
      </c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196" t="s">
        <v>876</v>
      </c>
      <c r="B228" s="154">
        <f t="shared" si="3"/>
        <v>296.61</v>
      </c>
      <c r="C228" s="197">
        <v>9.6</v>
      </c>
      <c r="D228" s="197">
        <v>1.0</v>
      </c>
      <c r="E228" s="197">
        <v>75.4</v>
      </c>
      <c r="F228" s="198">
        <v>11.5</v>
      </c>
      <c r="G228" s="199"/>
      <c r="H228" s="197">
        <f t="shared" ref="H228:L228" si="228">$G228/100*B228</f>
        <v>0</v>
      </c>
      <c r="I228" s="197">
        <f t="shared" si="228"/>
        <v>0</v>
      </c>
      <c r="J228" s="197">
        <f t="shared" si="228"/>
        <v>0</v>
      </c>
      <c r="K228" s="197">
        <f t="shared" si="228"/>
        <v>0</v>
      </c>
      <c r="L228" s="198">
        <f t="shared" si="228"/>
        <v>0</v>
      </c>
      <c r="M228" s="200" t="s">
        <v>653</v>
      </c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196" t="s">
        <v>877</v>
      </c>
      <c r="B229" s="154">
        <f t="shared" si="3"/>
        <v>268.75</v>
      </c>
      <c r="C229" s="197">
        <v>2.2</v>
      </c>
      <c r="D229" s="197">
        <v>0.5</v>
      </c>
      <c r="E229" s="197">
        <v>68.0</v>
      </c>
      <c r="F229" s="198">
        <v>2.5</v>
      </c>
      <c r="G229" s="199"/>
      <c r="H229" s="197">
        <f t="shared" ref="H229:L229" si="229">$G229/100*B229</f>
        <v>0</v>
      </c>
      <c r="I229" s="197">
        <f t="shared" si="229"/>
        <v>0</v>
      </c>
      <c r="J229" s="197">
        <f t="shared" si="229"/>
        <v>0</v>
      </c>
      <c r="K229" s="197">
        <f t="shared" si="229"/>
        <v>0</v>
      </c>
      <c r="L229" s="198">
        <f t="shared" si="229"/>
        <v>0</v>
      </c>
      <c r="M229" s="200" t="s">
        <v>653</v>
      </c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196" t="s">
        <v>878</v>
      </c>
      <c r="B230" s="154">
        <f t="shared" si="3"/>
        <v>24.07</v>
      </c>
      <c r="C230" s="197">
        <v>3.1</v>
      </c>
      <c r="D230" s="197">
        <v>0.3</v>
      </c>
      <c r="E230" s="197">
        <v>3.3</v>
      </c>
      <c r="F230" s="198">
        <v>1.0</v>
      </c>
      <c r="G230" s="199"/>
      <c r="H230" s="197">
        <f t="shared" ref="H230:L230" si="230">$G230/100*B230</f>
        <v>0</v>
      </c>
      <c r="I230" s="197">
        <f t="shared" si="230"/>
        <v>0</v>
      </c>
      <c r="J230" s="197">
        <f t="shared" si="230"/>
        <v>0</v>
      </c>
      <c r="K230" s="197">
        <f t="shared" si="230"/>
        <v>0</v>
      </c>
      <c r="L230" s="198">
        <f t="shared" si="230"/>
        <v>0</v>
      </c>
      <c r="M230" s="200" t="s">
        <v>653</v>
      </c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196" t="s">
        <v>879</v>
      </c>
      <c r="B231" s="154">
        <f t="shared" si="3"/>
        <v>81.83</v>
      </c>
      <c r="C231" s="197">
        <v>11.9</v>
      </c>
      <c r="D231" s="197">
        <v>2.2</v>
      </c>
      <c r="E231" s="197">
        <v>3.7</v>
      </c>
      <c r="F231" s="198">
        <v>0.0</v>
      </c>
      <c r="G231" s="199"/>
      <c r="H231" s="197">
        <f t="shared" ref="H231:L231" si="231">$G231/100*B231</f>
        <v>0</v>
      </c>
      <c r="I231" s="197">
        <f t="shared" si="231"/>
        <v>0</v>
      </c>
      <c r="J231" s="197">
        <f t="shared" si="231"/>
        <v>0</v>
      </c>
      <c r="K231" s="197">
        <f t="shared" si="231"/>
        <v>0</v>
      </c>
      <c r="L231" s="198">
        <f t="shared" si="231"/>
        <v>0</v>
      </c>
      <c r="M231" s="200" t="s">
        <v>637</v>
      </c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196" t="s">
        <v>880</v>
      </c>
      <c r="B232" s="154">
        <f t="shared" si="3"/>
        <v>54.77</v>
      </c>
      <c r="C232" s="197">
        <v>4.4</v>
      </c>
      <c r="D232" s="197">
        <v>4.0</v>
      </c>
      <c r="E232" s="197">
        <v>3.6</v>
      </c>
      <c r="F232" s="198">
        <v>3.3</v>
      </c>
      <c r="G232" s="199"/>
      <c r="H232" s="197">
        <f t="shared" ref="H232:L232" si="232">$G232/100*B232</f>
        <v>0</v>
      </c>
      <c r="I232" s="197">
        <f t="shared" si="232"/>
        <v>0</v>
      </c>
      <c r="J232" s="197">
        <f t="shared" si="232"/>
        <v>0</v>
      </c>
      <c r="K232" s="197">
        <f t="shared" si="232"/>
        <v>0</v>
      </c>
      <c r="L232" s="198">
        <f t="shared" si="232"/>
        <v>0</v>
      </c>
      <c r="M232" s="200" t="s">
        <v>710</v>
      </c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196" t="s">
        <v>881</v>
      </c>
      <c r="B233" s="154">
        <f t="shared" si="3"/>
        <v>18.84</v>
      </c>
      <c r="C233" s="197">
        <v>2.7</v>
      </c>
      <c r="D233" s="197">
        <v>0.2</v>
      </c>
      <c r="E233" s="197">
        <v>4.9</v>
      </c>
      <c r="F233" s="198">
        <v>3.3</v>
      </c>
      <c r="G233" s="199"/>
      <c r="H233" s="197">
        <f t="shared" ref="H233:L233" si="233">$G233/100*B233</f>
        <v>0</v>
      </c>
      <c r="I233" s="197">
        <f t="shared" si="233"/>
        <v>0</v>
      </c>
      <c r="J233" s="197">
        <f t="shared" si="233"/>
        <v>0</v>
      </c>
      <c r="K233" s="197">
        <f t="shared" si="233"/>
        <v>0</v>
      </c>
      <c r="L233" s="198">
        <f t="shared" si="233"/>
        <v>0</v>
      </c>
      <c r="M233" s="200" t="s">
        <v>653</v>
      </c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196" t="s">
        <v>882</v>
      </c>
      <c r="B234" s="154">
        <f t="shared" si="3"/>
        <v>103.1</v>
      </c>
      <c r="C234" s="197">
        <v>20.6</v>
      </c>
      <c r="D234" s="197">
        <v>2.3</v>
      </c>
      <c r="E234" s="197">
        <v>0.0</v>
      </c>
      <c r="F234" s="198">
        <v>0.0</v>
      </c>
      <c r="G234" s="199"/>
      <c r="H234" s="197">
        <f t="shared" ref="H234:L234" si="234">$G234/100*B234</f>
        <v>0</v>
      </c>
      <c r="I234" s="197">
        <f t="shared" si="234"/>
        <v>0</v>
      </c>
      <c r="J234" s="197">
        <f t="shared" si="234"/>
        <v>0</v>
      </c>
      <c r="K234" s="197">
        <f t="shared" si="234"/>
        <v>0</v>
      </c>
      <c r="L234" s="198">
        <f t="shared" si="234"/>
        <v>0</v>
      </c>
      <c r="M234" s="200" t="s">
        <v>676</v>
      </c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196" t="s">
        <v>883</v>
      </c>
      <c r="B235" s="154">
        <f t="shared" si="3"/>
        <v>154.5</v>
      </c>
      <c r="C235" s="197">
        <v>17.7</v>
      </c>
      <c r="D235" s="197">
        <v>5.4</v>
      </c>
      <c r="E235" s="197">
        <v>14.4</v>
      </c>
      <c r="F235" s="198">
        <v>5.4</v>
      </c>
      <c r="G235" s="199"/>
      <c r="H235" s="197">
        <f t="shared" ref="H235:L235" si="235">$G235/100*B235</f>
        <v>0</v>
      </c>
      <c r="I235" s="197">
        <f t="shared" si="235"/>
        <v>0</v>
      </c>
      <c r="J235" s="197">
        <f t="shared" si="235"/>
        <v>0</v>
      </c>
      <c r="K235" s="197">
        <f t="shared" si="235"/>
        <v>0</v>
      </c>
      <c r="L235" s="198">
        <f t="shared" si="235"/>
        <v>0</v>
      </c>
      <c r="M235" s="200" t="s">
        <v>647</v>
      </c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196" t="s">
        <v>884</v>
      </c>
      <c r="B236" s="154">
        <f t="shared" si="3"/>
        <v>244.66</v>
      </c>
      <c r="C236" s="197">
        <v>22.3</v>
      </c>
      <c r="D236" s="197">
        <v>1.5</v>
      </c>
      <c r="E236" s="197">
        <v>60.8</v>
      </c>
      <c r="F236" s="198">
        <v>24.4</v>
      </c>
      <c r="G236" s="199"/>
      <c r="H236" s="197">
        <f t="shared" ref="H236:L236" si="236">$G236/100*B236</f>
        <v>0</v>
      </c>
      <c r="I236" s="197">
        <f t="shared" si="236"/>
        <v>0</v>
      </c>
      <c r="J236" s="197">
        <f t="shared" si="236"/>
        <v>0</v>
      </c>
      <c r="K236" s="197">
        <f t="shared" si="236"/>
        <v>0</v>
      </c>
      <c r="L236" s="198">
        <f t="shared" si="236"/>
        <v>0</v>
      </c>
      <c r="M236" s="200" t="s">
        <v>647</v>
      </c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196" t="s">
        <v>885</v>
      </c>
      <c r="B237" s="154">
        <f t="shared" si="3"/>
        <v>41.81</v>
      </c>
      <c r="C237" s="197">
        <v>1.1</v>
      </c>
      <c r="D237" s="197">
        <v>0.3</v>
      </c>
      <c r="E237" s="197">
        <v>10.6</v>
      </c>
      <c r="F237" s="198">
        <v>1.7</v>
      </c>
      <c r="G237" s="199"/>
      <c r="H237" s="197">
        <f t="shared" ref="H237:L237" si="237">$G237/100*B237</f>
        <v>0</v>
      </c>
      <c r="I237" s="197">
        <f t="shared" si="237"/>
        <v>0</v>
      </c>
      <c r="J237" s="197">
        <f t="shared" si="237"/>
        <v>0</v>
      </c>
      <c r="K237" s="197">
        <f t="shared" si="237"/>
        <v>0</v>
      </c>
      <c r="L237" s="198">
        <f t="shared" si="237"/>
        <v>0</v>
      </c>
      <c r="M237" s="200" t="s">
        <v>639</v>
      </c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196" t="s">
        <v>886</v>
      </c>
      <c r="B238" s="154">
        <f t="shared" si="3"/>
        <v>420.69</v>
      </c>
      <c r="C238" s="197">
        <v>10.5</v>
      </c>
      <c r="D238" s="197">
        <v>15.6</v>
      </c>
      <c r="E238" s="197">
        <v>63.4</v>
      </c>
      <c r="F238" s="198">
        <v>2.3</v>
      </c>
      <c r="G238" s="199"/>
      <c r="H238" s="197">
        <f t="shared" ref="H238:L238" si="238">$G238/100*B238</f>
        <v>0</v>
      </c>
      <c r="I238" s="197">
        <f t="shared" si="238"/>
        <v>0</v>
      </c>
      <c r="J238" s="197">
        <f t="shared" si="238"/>
        <v>0</v>
      </c>
      <c r="K238" s="197">
        <f t="shared" si="238"/>
        <v>0</v>
      </c>
      <c r="L238" s="198">
        <f t="shared" si="238"/>
        <v>0</v>
      </c>
      <c r="M238" s="200" t="s">
        <v>656</v>
      </c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196" t="s">
        <v>887</v>
      </c>
      <c r="B239" s="154">
        <f t="shared" si="3"/>
        <v>354.84</v>
      </c>
      <c r="C239" s="197">
        <v>14.4</v>
      </c>
      <c r="D239" s="197">
        <v>0.7</v>
      </c>
      <c r="E239" s="197">
        <v>74.6</v>
      </c>
      <c r="F239" s="198">
        <v>0.0</v>
      </c>
      <c r="G239" s="199"/>
      <c r="H239" s="197">
        <f t="shared" ref="H239:L239" si="239">$G239/100*B239</f>
        <v>0</v>
      </c>
      <c r="I239" s="197">
        <f t="shared" si="239"/>
        <v>0</v>
      </c>
      <c r="J239" s="197">
        <f t="shared" si="239"/>
        <v>0</v>
      </c>
      <c r="K239" s="197">
        <f t="shared" si="239"/>
        <v>0</v>
      </c>
      <c r="L239" s="198">
        <f t="shared" si="239"/>
        <v>0</v>
      </c>
      <c r="M239" s="200" t="s">
        <v>656</v>
      </c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196" t="s">
        <v>888</v>
      </c>
      <c r="B240" s="154">
        <f t="shared" si="3"/>
        <v>325.02</v>
      </c>
      <c r="C240" s="197">
        <v>11.4</v>
      </c>
      <c r="D240" s="197">
        <v>0.8</v>
      </c>
      <c r="E240" s="197">
        <v>74.1</v>
      </c>
      <c r="F240" s="198">
        <v>4.3</v>
      </c>
      <c r="G240" s="199"/>
      <c r="H240" s="197">
        <f t="shared" ref="H240:L240" si="240">$G240/100*B240</f>
        <v>0</v>
      </c>
      <c r="I240" s="197">
        <f t="shared" si="240"/>
        <v>0</v>
      </c>
      <c r="J240" s="197">
        <f t="shared" si="240"/>
        <v>0</v>
      </c>
      <c r="K240" s="197">
        <f t="shared" si="240"/>
        <v>0</v>
      </c>
      <c r="L240" s="198">
        <f t="shared" si="240"/>
        <v>0</v>
      </c>
      <c r="M240" s="200" t="s">
        <v>656</v>
      </c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196" t="s">
        <v>889</v>
      </c>
      <c r="B241" s="154">
        <f t="shared" si="3"/>
        <v>246.64</v>
      </c>
      <c r="C241" s="197">
        <v>6.1</v>
      </c>
      <c r="D241" s="197">
        <v>0.6</v>
      </c>
      <c r="E241" s="197">
        <v>56.8</v>
      </c>
      <c r="F241" s="198">
        <v>1.2</v>
      </c>
      <c r="G241" s="199"/>
      <c r="H241" s="197">
        <f t="shared" ref="H241:L241" si="241">$G241/100*B241</f>
        <v>0</v>
      </c>
      <c r="I241" s="197">
        <f t="shared" si="241"/>
        <v>0</v>
      </c>
      <c r="J241" s="197">
        <f t="shared" si="241"/>
        <v>0</v>
      </c>
      <c r="K241" s="197">
        <f t="shared" si="241"/>
        <v>0</v>
      </c>
      <c r="L241" s="198">
        <f t="shared" si="241"/>
        <v>0</v>
      </c>
      <c r="M241" s="200" t="s">
        <v>656</v>
      </c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196" t="s">
        <v>890</v>
      </c>
      <c r="B242" s="154">
        <f t="shared" si="3"/>
        <v>44.62</v>
      </c>
      <c r="C242" s="197">
        <v>5.8</v>
      </c>
      <c r="D242" s="197">
        <v>0.3</v>
      </c>
      <c r="E242" s="197">
        <v>5.1</v>
      </c>
      <c r="F242" s="198">
        <v>0.3</v>
      </c>
      <c r="G242" s="199"/>
      <c r="H242" s="197">
        <f t="shared" ref="H242:L242" si="242">$G242/100*B242</f>
        <v>0</v>
      </c>
      <c r="I242" s="197">
        <f t="shared" si="242"/>
        <v>0</v>
      </c>
      <c r="J242" s="197">
        <f t="shared" si="242"/>
        <v>0</v>
      </c>
      <c r="K242" s="197">
        <f t="shared" si="242"/>
        <v>0</v>
      </c>
      <c r="L242" s="198">
        <f t="shared" si="242"/>
        <v>0</v>
      </c>
      <c r="M242" s="200" t="s">
        <v>643</v>
      </c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196" t="s">
        <v>891</v>
      </c>
      <c r="B243" s="154">
        <f t="shared" si="3"/>
        <v>338.93</v>
      </c>
      <c r="C243" s="197">
        <v>13.7</v>
      </c>
      <c r="D243" s="197">
        <v>5.7</v>
      </c>
      <c r="E243" s="197">
        <v>69.1</v>
      </c>
      <c r="F243" s="198">
        <v>9.4</v>
      </c>
      <c r="G243" s="199"/>
      <c r="H243" s="197">
        <f t="shared" ref="H243:L243" si="243">$G243/100*B243</f>
        <v>0</v>
      </c>
      <c r="I243" s="197">
        <f t="shared" si="243"/>
        <v>0</v>
      </c>
      <c r="J243" s="197">
        <f t="shared" si="243"/>
        <v>0</v>
      </c>
      <c r="K243" s="197">
        <f t="shared" si="243"/>
        <v>0</v>
      </c>
      <c r="L243" s="198">
        <f t="shared" si="243"/>
        <v>0</v>
      </c>
      <c r="M243" s="200" t="s">
        <v>656</v>
      </c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196" t="s">
        <v>892</v>
      </c>
      <c r="B244" s="154">
        <f t="shared" si="3"/>
        <v>346.93</v>
      </c>
      <c r="C244" s="197">
        <v>16.9</v>
      </c>
      <c r="D244" s="197">
        <v>6.9</v>
      </c>
      <c r="E244" s="197">
        <v>66.3</v>
      </c>
      <c r="F244" s="198">
        <v>10.6</v>
      </c>
      <c r="G244" s="199"/>
      <c r="H244" s="197">
        <f t="shared" ref="H244:L244" si="244">$G244/100*B244</f>
        <v>0</v>
      </c>
      <c r="I244" s="197">
        <f t="shared" si="244"/>
        <v>0</v>
      </c>
      <c r="J244" s="197">
        <f t="shared" si="244"/>
        <v>0</v>
      </c>
      <c r="K244" s="197">
        <f t="shared" si="244"/>
        <v>0</v>
      </c>
      <c r="L244" s="198">
        <f t="shared" si="244"/>
        <v>0</v>
      </c>
      <c r="M244" s="200" t="s">
        <v>656</v>
      </c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196" t="s">
        <v>893</v>
      </c>
      <c r="B245" s="154">
        <f t="shared" si="3"/>
        <v>74.84</v>
      </c>
      <c r="C245" s="197">
        <v>14.9</v>
      </c>
      <c r="D245" s="197">
        <v>1.0</v>
      </c>
      <c r="E245" s="197">
        <v>1.6</v>
      </c>
      <c r="F245" s="198">
        <v>0.0</v>
      </c>
      <c r="G245" s="199"/>
      <c r="H245" s="197">
        <f t="shared" ref="H245:L245" si="245">$G245/100*B245</f>
        <v>0</v>
      </c>
      <c r="I245" s="197">
        <f t="shared" si="245"/>
        <v>0</v>
      </c>
      <c r="J245" s="197">
        <f t="shared" si="245"/>
        <v>0</v>
      </c>
      <c r="K245" s="197">
        <f t="shared" si="245"/>
        <v>0</v>
      </c>
      <c r="L245" s="198">
        <f t="shared" si="245"/>
        <v>0</v>
      </c>
      <c r="M245" s="200" t="s">
        <v>637</v>
      </c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196" t="s">
        <v>894</v>
      </c>
      <c r="B246" s="154">
        <f t="shared" si="3"/>
        <v>76.85</v>
      </c>
      <c r="C246" s="197">
        <v>3.2</v>
      </c>
      <c r="D246" s="197">
        <v>1.7</v>
      </c>
      <c r="E246" s="197">
        <v>12.5</v>
      </c>
      <c r="F246" s="198">
        <v>0.0</v>
      </c>
      <c r="G246" s="199"/>
      <c r="H246" s="197">
        <f t="shared" ref="H246:L246" si="246">$G246/100*B246</f>
        <v>0</v>
      </c>
      <c r="I246" s="197">
        <f t="shared" si="246"/>
        <v>0</v>
      </c>
      <c r="J246" s="197">
        <f t="shared" si="246"/>
        <v>0</v>
      </c>
      <c r="K246" s="197">
        <f t="shared" si="246"/>
        <v>0</v>
      </c>
      <c r="L246" s="198">
        <f t="shared" si="246"/>
        <v>0</v>
      </c>
      <c r="M246" s="200" t="s">
        <v>647</v>
      </c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196" t="s">
        <v>895</v>
      </c>
      <c r="B247" s="154">
        <f t="shared" si="3"/>
        <v>23.72</v>
      </c>
      <c r="C247" s="197">
        <v>2.0</v>
      </c>
      <c r="D247" s="197">
        <v>0.1</v>
      </c>
      <c r="E247" s="197">
        <v>7.0</v>
      </c>
      <c r="F247" s="198">
        <v>3.2</v>
      </c>
      <c r="G247" s="199"/>
      <c r="H247" s="197">
        <f t="shared" ref="H247:L247" si="247">$G247/100*B247</f>
        <v>0</v>
      </c>
      <c r="I247" s="197">
        <f t="shared" si="247"/>
        <v>0</v>
      </c>
      <c r="J247" s="197">
        <f t="shared" si="247"/>
        <v>0</v>
      </c>
      <c r="K247" s="197">
        <f t="shared" si="247"/>
        <v>0</v>
      </c>
      <c r="L247" s="198">
        <f t="shared" si="247"/>
        <v>0</v>
      </c>
      <c r="M247" s="200" t="s">
        <v>653</v>
      </c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196" t="s">
        <v>896</v>
      </c>
      <c r="B248" s="154">
        <f t="shared" si="3"/>
        <v>111.59</v>
      </c>
      <c r="C248" s="197">
        <v>0.8</v>
      </c>
      <c r="D248" s="197">
        <v>10.7</v>
      </c>
      <c r="E248" s="197">
        <v>6.3</v>
      </c>
      <c r="F248" s="198">
        <v>3.2</v>
      </c>
      <c r="G248" s="199"/>
      <c r="H248" s="197">
        <f t="shared" ref="H248:L248" si="248">$G248/100*B248</f>
        <v>0</v>
      </c>
      <c r="I248" s="197">
        <f t="shared" si="248"/>
        <v>0</v>
      </c>
      <c r="J248" s="197">
        <f t="shared" si="248"/>
        <v>0</v>
      </c>
      <c r="K248" s="197">
        <f t="shared" si="248"/>
        <v>0</v>
      </c>
      <c r="L248" s="198">
        <f t="shared" si="248"/>
        <v>0</v>
      </c>
      <c r="M248" s="200" t="s">
        <v>639</v>
      </c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196" t="s">
        <v>897</v>
      </c>
      <c r="B249" s="154">
        <f t="shared" si="3"/>
        <v>900</v>
      </c>
      <c r="C249" s="197">
        <v>0.0</v>
      </c>
      <c r="D249" s="197">
        <v>100.0</v>
      </c>
      <c r="E249" s="197">
        <v>0.0</v>
      </c>
      <c r="F249" s="198">
        <v>0.0</v>
      </c>
      <c r="G249" s="199"/>
      <c r="H249" s="197">
        <f t="shared" ref="H249:L249" si="249">$G249/100*B249</f>
        <v>0</v>
      </c>
      <c r="I249" s="197">
        <f t="shared" si="249"/>
        <v>0</v>
      </c>
      <c r="J249" s="197">
        <f t="shared" si="249"/>
        <v>0</v>
      </c>
      <c r="K249" s="197">
        <f t="shared" si="249"/>
        <v>0</v>
      </c>
      <c r="L249" s="198">
        <f t="shared" si="249"/>
        <v>0</v>
      </c>
      <c r="M249" s="200" t="s">
        <v>667</v>
      </c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196" t="s">
        <v>898</v>
      </c>
      <c r="B250" s="154">
        <f t="shared" si="3"/>
        <v>34.94</v>
      </c>
      <c r="C250" s="197">
        <v>1.1</v>
      </c>
      <c r="D250" s="197">
        <v>0.1</v>
      </c>
      <c r="E250" s="197">
        <v>9.3</v>
      </c>
      <c r="F250" s="198">
        <v>1.7</v>
      </c>
      <c r="G250" s="199"/>
      <c r="H250" s="197">
        <f t="shared" ref="H250:L250" si="250">$G250/100*B250</f>
        <v>0</v>
      </c>
      <c r="I250" s="197">
        <f t="shared" si="250"/>
        <v>0</v>
      </c>
      <c r="J250" s="197">
        <f t="shared" si="250"/>
        <v>0</v>
      </c>
      <c r="K250" s="197">
        <f t="shared" si="250"/>
        <v>0</v>
      </c>
      <c r="L250" s="198">
        <f t="shared" si="250"/>
        <v>0</v>
      </c>
      <c r="M250" s="200" t="s">
        <v>653</v>
      </c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196" t="s">
        <v>899</v>
      </c>
      <c r="B251" s="154">
        <f t="shared" si="3"/>
        <v>40.09</v>
      </c>
      <c r="C251" s="197">
        <v>0.7</v>
      </c>
      <c r="D251" s="197">
        <v>0.2</v>
      </c>
      <c r="E251" s="197">
        <v>11.5</v>
      </c>
      <c r="F251" s="198">
        <v>2.4</v>
      </c>
      <c r="G251" s="199"/>
      <c r="H251" s="197">
        <f t="shared" ref="H251:L251" si="251">$G251/100*B251</f>
        <v>0</v>
      </c>
      <c r="I251" s="197">
        <f t="shared" si="251"/>
        <v>0</v>
      </c>
      <c r="J251" s="197">
        <f t="shared" si="251"/>
        <v>0</v>
      </c>
      <c r="K251" s="197">
        <f t="shared" si="251"/>
        <v>0</v>
      </c>
      <c r="L251" s="198">
        <f t="shared" si="251"/>
        <v>0</v>
      </c>
      <c r="M251" s="200" t="s">
        <v>639</v>
      </c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196" t="s">
        <v>900</v>
      </c>
      <c r="B252" s="154">
        <f t="shared" si="3"/>
        <v>48.63</v>
      </c>
      <c r="C252" s="197">
        <v>5.7</v>
      </c>
      <c r="D252" s="197">
        <v>1.7</v>
      </c>
      <c r="E252" s="197">
        <v>2.7</v>
      </c>
      <c r="F252" s="198">
        <v>0.0</v>
      </c>
      <c r="G252" s="199"/>
      <c r="H252" s="197">
        <f t="shared" ref="H252:L252" si="252">$G252/100*B252</f>
        <v>0</v>
      </c>
      <c r="I252" s="197">
        <f t="shared" si="252"/>
        <v>0</v>
      </c>
      <c r="J252" s="197">
        <f t="shared" si="252"/>
        <v>0</v>
      </c>
      <c r="K252" s="197">
        <f t="shared" si="252"/>
        <v>0</v>
      </c>
      <c r="L252" s="198">
        <f t="shared" si="252"/>
        <v>0</v>
      </c>
      <c r="M252" s="200" t="s">
        <v>637</v>
      </c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196" t="s">
        <v>901</v>
      </c>
      <c r="B253" s="154">
        <f t="shared" si="3"/>
        <v>900</v>
      </c>
      <c r="C253" s="197">
        <v>0.0</v>
      </c>
      <c r="D253" s="197">
        <v>100.0</v>
      </c>
      <c r="E253" s="197">
        <v>0.0</v>
      </c>
      <c r="F253" s="198">
        <v>0.0</v>
      </c>
      <c r="G253" s="199"/>
      <c r="H253" s="197">
        <f t="shared" ref="H253:L253" si="253">$G253/100*B253</f>
        <v>0</v>
      </c>
      <c r="I253" s="197">
        <f t="shared" si="253"/>
        <v>0</v>
      </c>
      <c r="J253" s="197">
        <f t="shared" si="253"/>
        <v>0</v>
      </c>
      <c r="K253" s="197">
        <f t="shared" si="253"/>
        <v>0</v>
      </c>
      <c r="L253" s="198">
        <f t="shared" si="253"/>
        <v>0</v>
      </c>
      <c r="M253" s="200" t="s">
        <v>667</v>
      </c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196" t="s">
        <v>902</v>
      </c>
      <c r="B254" s="154">
        <f t="shared" si="3"/>
        <v>40.19</v>
      </c>
      <c r="C254" s="197">
        <v>0.5</v>
      </c>
      <c r="D254" s="197">
        <v>0.3</v>
      </c>
      <c r="E254" s="197">
        <v>10.8</v>
      </c>
      <c r="F254" s="198">
        <v>1.7</v>
      </c>
      <c r="G254" s="199"/>
      <c r="H254" s="197">
        <f t="shared" ref="H254:L254" si="254">$G254/100*B254</f>
        <v>0</v>
      </c>
      <c r="I254" s="197">
        <f t="shared" si="254"/>
        <v>0</v>
      </c>
      <c r="J254" s="197">
        <f t="shared" si="254"/>
        <v>0</v>
      </c>
      <c r="K254" s="197">
        <f t="shared" si="254"/>
        <v>0</v>
      </c>
      <c r="L254" s="198">
        <f t="shared" si="254"/>
        <v>0</v>
      </c>
      <c r="M254" s="200" t="s">
        <v>639</v>
      </c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196" t="s">
        <v>903</v>
      </c>
      <c r="B255" s="154">
        <f t="shared" si="3"/>
        <v>30.9</v>
      </c>
      <c r="C255" s="197">
        <v>3.0</v>
      </c>
      <c r="D255" s="197">
        <v>0.8</v>
      </c>
      <c r="E255" s="197">
        <v>6.3</v>
      </c>
      <c r="F255" s="198">
        <v>3.3</v>
      </c>
      <c r="G255" s="199"/>
      <c r="H255" s="197">
        <f t="shared" ref="H255:L255" si="255">$G255/100*B255</f>
        <v>0</v>
      </c>
      <c r="I255" s="197">
        <f t="shared" si="255"/>
        <v>0</v>
      </c>
      <c r="J255" s="197">
        <f t="shared" si="255"/>
        <v>0</v>
      </c>
      <c r="K255" s="197">
        <f t="shared" si="255"/>
        <v>0</v>
      </c>
      <c r="L255" s="198">
        <f t="shared" si="255"/>
        <v>0</v>
      </c>
      <c r="M255" s="200" t="s">
        <v>653</v>
      </c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196" t="s">
        <v>904</v>
      </c>
      <c r="B256" s="154">
        <f t="shared" si="3"/>
        <v>58.59</v>
      </c>
      <c r="C256" s="197">
        <v>1.2</v>
      </c>
      <c r="D256" s="197">
        <v>0.3</v>
      </c>
      <c r="E256" s="197">
        <v>18.0</v>
      </c>
      <c r="F256" s="198">
        <v>4.9</v>
      </c>
      <c r="G256" s="199"/>
      <c r="H256" s="197">
        <f t="shared" ref="H256:L256" si="256">$G256/100*B256</f>
        <v>0</v>
      </c>
      <c r="I256" s="197">
        <f t="shared" si="256"/>
        <v>0</v>
      </c>
      <c r="J256" s="197">
        <f t="shared" si="256"/>
        <v>0</v>
      </c>
      <c r="K256" s="197">
        <f t="shared" si="256"/>
        <v>0</v>
      </c>
      <c r="L256" s="198">
        <f t="shared" si="256"/>
        <v>0</v>
      </c>
      <c r="M256" s="200" t="s">
        <v>653</v>
      </c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196" t="s">
        <v>905</v>
      </c>
      <c r="B257" s="154">
        <f t="shared" si="3"/>
        <v>37.5</v>
      </c>
      <c r="C257" s="197">
        <v>0.9</v>
      </c>
      <c r="D257" s="197">
        <v>0.3</v>
      </c>
      <c r="E257" s="197">
        <v>9.5</v>
      </c>
      <c r="F257" s="198">
        <v>1.5</v>
      </c>
      <c r="G257" s="199"/>
      <c r="H257" s="197">
        <f t="shared" ref="H257:L257" si="257">$G257/100*B257</f>
        <v>0</v>
      </c>
      <c r="I257" s="197">
        <f t="shared" si="257"/>
        <v>0</v>
      </c>
      <c r="J257" s="197">
        <f t="shared" si="257"/>
        <v>0</v>
      </c>
      <c r="K257" s="197">
        <f t="shared" si="257"/>
        <v>0</v>
      </c>
      <c r="L257" s="198">
        <f t="shared" si="257"/>
        <v>0</v>
      </c>
      <c r="M257" s="200" t="s">
        <v>639</v>
      </c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196" t="s">
        <v>906</v>
      </c>
      <c r="B258" s="154">
        <f t="shared" si="3"/>
        <v>575.64</v>
      </c>
      <c r="C258" s="197">
        <v>25.8</v>
      </c>
      <c r="D258" s="197">
        <v>49.2</v>
      </c>
      <c r="E258" s="197">
        <v>16.1</v>
      </c>
      <c r="F258" s="198">
        <v>8.5</v>
      </c>
      <c r="G258" s="199"/>
      <c r="H258" s="197">
        <f t="shared" ref="H258:L258" si="258">$G258/100*B258</f>
        <v>0</v>
      </c>
      <c r="I258" s="197">
        <f t="shared" si="258"/>
        <v>0</v>
      </c>
      <c r="J258" s="197">
        <f t="shared" si="258"/>
        <v>0</v>
      </c>
      <c r="K258" s="197">
        <f t="shared" si="258"/>
        <v>0</v>
      </c>
      <c r="L258" s="198">
        <f t="shared" si="258"/>
        <v>0</v>
      </c>
      <c r="M258" s="200" t="s">
        <v>641</v>
      </c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196" t="s">
        <v>907</v>
      </c>
      <c r="B259" s="154">
        <f t="shared" si="3"/>
        <v>599.44</v>
      </c>
      <c r="C259" s="197">
        <v>24.1</v>
      </c>
      <c r="D259" s="197">
        <v>50.0</v>
      </c>
      <c r="E259" s="197">
        <v>21.6</v>
      </c>
      <c r="F259" s="198">
        <v>8.0</v>
      </c>
      <c r="G259" s="199"/>
      <c r="H259" s="197">
        <f t="shared" ref="H259:L259" si="259">$G259/100*B259</f>
        <v>0</v>
      </c>
      <c r="I259" s="197">
        <f t="shared" si="259"/>
        <v>0</v>
      </c>
      <c r="J259" s="197">
        <f t="shared" si="259"/>
        <v>0</v>
      </c>
      <c r="K259" s="197">
        <f t="shared" si="259"/>
        <v>0</v>
      </c>
      <c r="L259" s="198">
        <f t="shared" si="259"/>
        <v>0</v>
      </c>
      <c r="M259" s="200" t="s">
        <v>641</v>
      </c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196" t="s">
        <v>908</v>
      </c>
      <c r="B260" s="154">
        <f t="shared" si="3"/>
        <v>50.86</v>
      </c>
      <c r="C260" s="197">
        <v>0.4</v>
      </c>
      <c r="D260" s="197">
        <v>0.1</v>
      </c>
      <c r="E260" s="197">
        <v>15.5</v>
      </c>
      <c r="F260" s="198">
        <v>3.1</v>
      </c>
      <c r="G260" s="199"/>
      <c r="H260" s="197">
        <f t="shared" ref="H260:L260" si="260">$G260/100*B260</f>
        <v>0</v>
      </c>
      <c r="I260" s="197">
        <f t="shared" si="260"/>
        <v>0</v>
      </c>
      <c r="J260" s="197">
        <f t="shared" si="260"/>
        <v>0</v>
      </c>
      <c r="K260" s="197">
        <f t="shared" si="260"/>
        <v>0</v>
      </c>
      <c r="L260" s="198">
        <f t="shared" si="260"/>
        <v>0</v>
      </c>
      <c r="M260" s="200" t="s">
        <v>639</v>
      </c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196" t="s">
        <v>909</v>
      </c>
      <c r="B261" s="154">
        <f t="shared" si="3"/>
        <v>298.36</v>
      </c>
      <c r="C261" s="197">
        <v>23.5</v>
      </c>
      <c r="D261" s="197">
        <v>1.3</v>
      </c>
      <c r="E261" s="197">
        <v>60.0</v>
      </c>
      <c r="F261" s="198">
        <v>10.6</v>
      </c>
      <c r="G261" s="199"/>
      <c r="H261" s="197">
        <f t="shared" ref="H261:L261" si="261">$G261/100*B261</f>
        <v>0</v>
      </c>
      <c r="I261" s="197">
        <f t="shared" si="261"/>
        <v>0</v>
      </c>
      <c r="J261" s="197">
        <f t="shared" si="261"/>
        <v>0</v>
      </c>
      <c r="K261" s="197">
        <f t="shared" si="261"/>
        <v>0</v>
      </c>
      <c r="L261" s="198">
        <f t="shared" si="261"/>
        <v>0</v>
      </c>
      <c r="M261" s="200" t="s">
        <v>647</v>
      </c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196" t="s">
        <v>910</v>
      </c>
      <c r="B262" s="154">
        <f t="shared" si="3"/>
        <v>32.5</v>
      </c>
      <c r="C262" s="197">
        <v>2.8</v>
      </c>
      <c r="D262" s="197">
        <v>0.2</v>
      </c>
      <c r="E262" s="197">
        <v>7.6</v>
      </c>
      <c r="F262" s="198">
        <v>2.6</v>
      </c>
      <c r="G262" s="199"/>
      <c r="H262" s="197">
        <f t="shared" ref="H262:L262" si="262">$G262/100*B262</f>
        <v>0</v>
      </c>
      <c r="I262" s="197">
        <f t="shared" si="262"/>
        <v>0</v>
      </c>
      <c r="J262" s="197">
        <f t="shared" si="262"/>
        <v>0</v>
      </c>
      <c r="K262" s="197">
        <f t="shared" si="262"/>
        <v>0</v>
      </c>
      <c r="L262" s="198">
        <f t="shared" si="262"/>
        <v>0</v>
      </c>
      <c r="M262" s="200" t="s">
        <v>653</v>
      </c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196" t="s">
        <v>911</v>
      </c>
      <c r="B263" s="154">
        <f t="shared" si="3"/>
        <v>61.86</v>
      </c>
      <c r="C263" s="197">
        <v>5.4</v>
      </c>
      <c r="D263" s="197">
        <v>0.4</v>
      </c>
      <c r="E263" s="197">
        <v>14.5</v>
      </c>
      <c r="F263" s="198">
        <v>5.1</v>
      </c>
      <c r="G263" s="199"/>
      <c r="H263" s="197">
        <f t="shared" ref="H263:L263" si="263">$G263/100*B263</f>
        <v>0</v>
      </c>
      <c r="I263" s="197">
        <f t="shared" si="263"/>
        <v>0</v>
      </c>
      <c r="J263" s="197">
        <f t="shared" si="263"/>
        <v>0</v>
      </c>
      <c r="K263" s="197">
        <f t="shared" si="263"/>
        <v>0</v>
      </c>
      <c r="L263" s="198">
        <f t="shared" si="263"/>
        <v>0</v>
      </c>
      <c r="M263" s="200" t="s">
        <v>653</v>
      </c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196" t="s">
        <v>912</v>
      </c>
      <c r="B264" s="154">
        <f t="shared" si="3"/>
        <v>245.31</v>
      </c>
      <c r="C264" s="197">
        <v>24.6</v>
      </c>
      <c r="D264" s="197">
        <v>1.2</v>
      </c>
      <c r="E264" s="197">
        <v>60.4</v>
      </c>
      <c r="F264" s="198">
        <v>25.5</v>
      </c>
      <c r="G264" s="199"/>
      <c r="H264" s="197">
        <f t="shared" ref="H264:L264" si="264">$G264/100*B264</f>
        <v>0</v>
      </c>
      <c r="I264" s="197">
        <f t="shared" si="264"/>
        <v>0</v>
      </c>
      <c r="J264" s="197">
        <f t="shared" si="264"/>
        <v>0</v>
      </c>
      <c r="K264" s="197">
        <f t="shared" si="264"/>
        <v>0</v>
      </c>
      <c r="L264" s="198">
        <f t="shared" si="264"/>
        <v>0</v>
      </c>
      <c r="M264" s="200" t="s">
        <v>647</v>
      </c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196" t="s">
        <v>913</v>
      </c>
      <c r="B265" s="154">
        <f t="shared" si="3"/>
        <v>699.37</v>
      </c>
      <c r="C265" s="197">
        <v>9.1</v>
      </c>
      <c r="D265" s="197">
        <v>71.8</v>
      </c>
      <c r="E265" s="197">
        <v>13.9</v>
      </c>
      <c r="F265" s="198">
        <v>9.6</v>
      </c>
      <c r="G265" s="199"/>
      <c r="H265" s="197">
        <f t="shared" ref="H265:L265" si="265">$G265/100*B265</f>
        <v>0</v>
      </c>
      <c r="I265" s="197">
        <f t="shared" si="265"/>
        <v>0</v>
      </c>
      <c r="J265" s="197">
        <f t="shared" si="265"/>
        <v>0</v>
      </c>
      <c r="K265" s="197">
        <f t="shared" si="265"/>
        <v>0</v>
      </c>
      <c r="L265" s="198">
        <f t="shared" si="265"/>
        <v>0</v>
      </c>
      <c r="M265" s="200" t="s">
        <v>641</v>
      </c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196" t="s">
        <v>914</v>
      </c>
      <c r="B266" s="154">
        <f t="shared" si="3"/>
        <v>222.23</v>
      </c>
      <c r="C266" s="197">
        <v>10.4</v>
      </c>
      <c r="D266" s="197">
        <v>3.3</v>
      </c>
      <c r="E266" s="197">
        <v>64.0</v>
      </c>
      <c r="F266" s="198">
        <v>25.3</v>
      </c>
      <c r="G266" s="199"/>
      <c r="H266" s="197">
        <f t="shared" ref="H266:L266" si="266">$G266/100*B266</f>
        <v>0</v>
      </c>
      <c r="I266" s="197">
        <f t="shared" si="266"/>
        <v>0</v>
      </c>
      <c r="J266" s="197">
        <f t="shared" si="266"/>
        <v>0</v>
      </c>
      <c r="K266" s="197">
        <f t="shared" si="266"/>
        <v>0</v>
      </c>
      <c r="L266" s="198">
        <f t="shared" si="266"/>
        <v>0</v>
      </c>
      <c r="M266" s="200" t="s">
        <v>710</v>
      </c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196" t="s">
        <v>915</v>
      </c>
      <c r="B267" s="154">
        <f t="shared" si="3"/>
        <v>318.36</v>
      </c>
      <c r="C267" s="197">
        <v>12.0</v>
      </c>
      <c r="D267" s="197">
        <v>17.3</v>
      </c>
      <c r="E267" s="197">
        <v>56.6</v>
      </c>
      <c r="F267" s="198">
        <v>27.2</v>
      </c>
      <c r="G267" s="199"/>
      <c r="H267" s="197">
        <f t="shared" ref="H267:L267" si="267">$G267/100*B267</f>
        <v>0</v>
      </c>
      <c r="I267" s="197">
        <f t="shared" si="267"/>
        <v>0</v>
      </c>
      <c r="J267" s="197">
        <f t="shared" si="267"/>
        <v>0</v>
      </c>
      <c r="K267" s="197">
        <f t="shared" si="267"/>
        <v>0</v>
      </c>
      <c r="L267" s="198">
        <f t="shared" si="267"/>
        <v>0</v>
      </c>
      <c r="M267" s="200" t="s">
        <v>710</v>
      </c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196" t="s">
        <v>916</v>
      </c>
      <c r="B268" s="154">
        <f t="shared" si="3"/>
        <v>225.86</v>
      </c>
      <c r="C268" s="197">
        <v>10.4</v>
      </c>
      <c r="D268" s="197">
        <v>2.1</v>
      </c>
      <c r="E268" s="197">
        <v>68.6</v>
      </c>
      <c r="F268" s="198">
        <v>26.2</v>
      </c>
      <c r="G268" s="199"/>
      <c r="H268" s="197">
        <f t="shared" ref="H268:L268" si="268">$G268/100*B268</f>
        <v>0</v>
      </c>
      <c r="I268" s="197">
        <f t="shared" si="268"/>
        <v>0</v>
      </c>
      <c r="J268" s="197">
        <f t="shared" si="268"/>
        <v>0</v>
      </c>
      <c r="K268" s="197">
        <f t="shared" si="268"/>
        <v>0</v>
      </c>
      <c r="L268" s="198">
        <f t="shared" si="268"/>
        <v>0</v>
      </c>
      <c r="M268" s="200" t="s">
        <v>710</v>
      </c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196" t="s">
        <v>917</v>
      </c>
      <c r="B269" s="154">
        <f t="shared" si="3"/>
        <v>16.71</v>
      </c>
      <c r="C269" s="197">
        <v>0.9</v>
      </c>
      <c r="D269" s="197">
        <v>0.2</v>
      </c>
      <c r="E269" s="197">
        <v>4.6</v>
      </c>
      <c r="F269" s="198">
        <v>1.7</v>
      </c>
      <c r="G269" s="199"/>
      <c r="H269" s="197">
        <f t="shared" ref="H269:L269" si="269">$G269/100*B269</f>
        <v>0</v>
      </c>
      <c r="I269" s="197">
        <f t="shared" si="269"/>
        <v>0</v>
      </c>
      <c r="J269" s="197">
        <f t="shared" si="269"/>
        <v>0</v>
      </c>
      <c r="K269" s="197">
        <f t="shared" si="269"/>
        <v>0</v>
      </c>
      <c r="L269" s="198">
        <f t="shared" si="269"/>
        <v>0</v>
      </c>
      <c r="M269" s="200" t="s">
        <v>653</v>
      </c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196" t="s">
        <v>918</v>
      </c>
      <c r="B270" s="154">
        <f t="shared" si="3"/>
        <v>39.67</v>
      </c>
      <c r="C270" s="197">
        <v>1.9</v>
      </c>
      <c r="D270" s="197">
        <v>0.4</v>
      </c>
      <c r="E270" s="197">
        <v>8.8</v>
      </c>
      <c r="F270" s="198">
        <v>1.5</v>
      </c>
      <c r="G270" s="199"/>
      <c r="H270" s="197">
        <f t="shared" ref="H270:L270" si="270">$G270/100*B270</f>
        <v>0</v>
      </c>
      <c r="I270" s="197">
        <f t="shared" si="270"/>
        <v>0</v>
      </c>
      <c r="J270" s="197">
        <f t="shared" si="270"/>
        <v>0</v>
      </c>
      <c r="K270" s="197">
        <f t="shared" si="270"/>
        <v>0</v>
      </c>
      <c r="L270" s="198">
        <f t="shared" si="270"/>
        <v>0</v>
      </c>
      <c r="M270" s="200" t="s">
        <v>653</v>
      </c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196" t="s">
        <v>919</v>
      </c>
      <c r="B271" s="154">
        <f t="shared" si="3"/>
        <v>21.63</v>
      </c>
      <c r="C271" s="197">
        <v>0.9</v>
      </c>
      <c r="D271" s="197">
        <v>0.4</v>
      </c>
      <c r="E271" s="197">
        <v>6.5</v>
      </c>
      <c r="F271" s="198">
        <v>2.8</v>
      </c>
      <c r="G271" s="199"/>
      <c r="H271" s="197">
        <f t="shared" ref="H271:L271" si="271">$G271/100*B271</f>
        <v>0</v>
      </c>
      <c r="I271" s="197">
        <f t="shared" si="271"/>
        <v>0</v>
      </c>
      <c r="J271" s="197">
        <f t="shared" si="271"/>
        <v>0</v>
      </c>
      <c r="K271" s="197">
        <f t="shared" si="271"/>
        <v>0</v>
      </c>
      <c r="L271" s="198">
        <f t="shared" si="271"/>
        <v>0</v>
      </c>
      <c r="M271" s="200" t="s">
        <v>653</v>
      </c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196" t="s">
        <v>920</v>
      </c>
      <c r="B272" s="154">
        <f t="shared" si="3"/>
        <v>21.91</v>
      </c>
      <c r="C272" s="197">
        <v>1.0</v>
      </c>
      <c r="D272" s="197">
        <v>0.3</v>
      </c>
      <c r="E272" s="197">
        <v>6.0</v>
      </c>
      <c r="F272" s="198">
        <v>2.1</v>
      </c>
      <c r="G272" s="199"/>
      <c r="H272" s="197">
        <f t="shared" ref="H272:L272" si="272">$G272/100*B272</f>
        <v>0</v>
      </c>
      <c r="I272" s="197">
        <f t="shared" si="272"/>
        <v>0</v>
      </c>
      <c r="J272" s="197">
        <f t="shared" si="272"/>
        <v>0</v>
      </c>
      <c r="K272" s="197">
        <f t="shared" si="272"/>
        <v>0</v>
      </c>
      <c r="L272" s="198">
        <f t="shared" si="272"/>
        <v>0</v>
      </c>
      <c r="M272" s="200" t="s">
        <v>653</v>
      </c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196" t="s">
        <v>921</v>
      </c>
      <c r="B273" s="154">
        <f t="shared" si="3"/>
        <v>77.6</v>
      </c>
      <c r="C273" s="197">
        <v>19.4</v>
      </c>
      <c r="D273" s="197">
        <v>0.0</v>
      </c>
      <c r="E273" s="197">
        <v>0.0</v>
      </c>
      <c r="F273" s="198">
        <v>0.0</v>
      </c>
      <c r="G273" s="199"/>
      <c r="H273" s="197">
        <f t="shared" ref="H273:L273" si="273">$G273/100*B273</f>
        <v>0</v>
      </c>
      <c r="I273" s="197">
        <f t="shared" si="273"/>
        <v>0</v>
      </c>
      <c r="J273" s="197">
        <f t="shared" si="273"/>
        <v>0</v>
      </c>
      <c r="K273" s="197">
        <f t="shared" si="273"/>
        <v>0</v>
      </c>
      <c r="L273" s="198">
        <f t="shared" si="273"/>
        <v>0</v>
      </c>
      <c r="M273" s="200" t="s">
        <v>674</v>
      </c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196" t="s">
        <v>922</v>
      </c>
      <c r="B274" s="154">
        <f t="shared" si="3"/>
        <v>137.45</v>
      </c>
      <c r="C274" s="197">
        <v>0.8</v>
      </c>
      <c r="D274" s="197">
        <v>0.4</v>
      </c>
      <c r="E274" s="197">
        <v>33.5</v>
      </c>
      <c r="F274" s="198">
        <v>0.0</v>
      </c>
      <c r="G274" s="199"/>
      <c r="H274" s="197">
        <f t="shared" ref="H274:L274" si="274">$G274/100*B274</f>
        <v>0</v>
      </c>
      <c r="I274" s="197">
        <f t="shared" si="274"/>
        <v>0</v>
      </c>
      <c r="J274" s="197">
        <f t="shared" si="274"/>
        <v>0</v>
      </c>
      <c r="K274" s="197">
        <f t="shared" si="274"/>
        <v>0</v>
      </c>
      <c r="L274" s="198">
        <f t="shared" si="274"/>
        <v>0</v>
      </c>
      <c r="M274" s="200" t="s">
        <v>639</v>
      </c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196" t="s">
        <v>923</v>
      </c>
      <c r="B275" s="154">
        <f t="shared" si="3"/>
        <v>454.13</v>
      </c>
      <c r="C275" s="197">
        <v>11.6</v>
      </c>
      <c r="D275" s="197">
        <v>45.0</v>
      </c>
      <c r="E275" s="197">
        <v>0.7</v>
      </c>
      <c r="F275" s="198">
        <v>0.0</v>
      </c>
      <c r="G275" s="199"/>
      <c r="H275" s="197">
        <f t="shared" ref="H275:L275" si="275">$G275/100*B275</f>
        <v>0</v>
      </c>
      <c r="I275" s="197">
        <f t="shared" si="275"/>
        <v>0</v>
      </c>
      <c r="J275" s="197">
        <f t="shared" si="275"/>
        <v>0</v>
      </c>
      <c r="K275" s="197">
        <f t="shared" si="275"/>
        <v>0</v>
      </c>
      <c r="L275" s="198">
        <f t="shared" si="275"/>
        <v>0</v>
      </c>
      <c r="M275" s="200" t="s">
        <v>676</v>
      </c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196" t="s">
        <v>924</v>
      </c>
      <c r="B276" s="154">
        <f t="shared" si="3"/>
        <v>239.7</v>
      </c>
      <c r="C276" s="197">
        <v>17.4</v>
      </c>
      <c r="D276" s="197">
        <v>18.9</v>
      </c>
      <c r="E276" s="197">
        <v>0.0</v>
      </c>
      <c r="F276" s="198">
        <v>0.0</v>
      </c>
      <c r="G276" s="199"/>
      <c r="H276" s="197">
        <f t="shared" ref="H276:L276" si="276">$G276/100*B276</f>
        <v>0</v>
      </c>
      <c r="I276" s="197">
        <f t="shared" si="276"/>
        <v>0</v>
      </c>
      <c r="J276" s="197">
        <f t="shared" si="276"/>
        <v>0</v>
      </c>
      <c r="K276" s="197">
        <f t="shared" si="276"/>
        <v>0</v>
      </c>
      <c r="L276" s="198">
        <f t="shared" si="276"/>
        <v>0</v>
      </c>
      <c r="M276" s="200" t="s">
        <v>676</v>
      </c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196" t="s">
        <v>925</v>
      </c>
      <c r="B277" s="154">
        <f t="shared" si="3"/>
        <v>298.9</v>
      </c>
      <c r="C277" s="197">
        <v>15.1</v>
      </c>
      <c r="D277" s="197">
        <v>26.5</v>
      </c>
      <c r="E277" s="197">
        <v>0.0</v>
      </c>
      <c r="F277" s="198">
        <v>0.0</v>
      </c>
      <c r="G277" s="199"/>
      <c r="H277" s="197">
        <f t="shared" ref="H277:L277" si="277">$G277/100*B277</f>
        <v>0</v>
      </c>
      <c r="I277" s="197">
        <f t="shared" si="277"/>
        <v>0</v>
      </c>
      <c r="J277" s="197">
        <f t="shared" si="277"/>
        <v>0</v>
      </c>
      <c r="K277" s="197">
        <f t="shared" si="277"/>
        <v>0</v>
      </c>
      <c r="L277" s="198">
        <f t="shared" si="277"/>
        <v>0</v>
      </c>
      <c r="M277" s="200" t="s">
        <v>676</v>
      </c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196" t="s">
        <v>926</v>
      </c>
      <c r="B278" s="154">
        <f t="shared" si="3"/>
        <v>451.4</v>
      </c>
      <c r="C278" s="197">
        <v>11.6</v>
      </c>
      <c r="D278" s="197">
        <v>45.0</v>
      </c>
      <c r="E278" s="197">
        <v>0.0</v>
      </c>
      <c r="F278" s="198">
        <v>0.0</v>
      </c>
      <c r="G278" s="199"/>
      <c r="H278" s="197">
        <f t="shared" ref="H278:L278" si="278">$G278/100*B278</f>
        <v>0</v>
      </c>
      <c r="I278" s="197">
        <f t="shared" si="278"/>
        <v>0</v>
      </c>
      <c r="J278" s="197">
        <f t="shared" si="278"/>
        <v>0</v>
      </c>
      <c r="K278" s="197">
        <f t="shared" si="278"/>
        <v>0</v>
      </c>
      <c r="L278" s="198">
        <f t="shared" si="278"/>
        <v>0</v>
      </c>
      <c r="M278" s="200" t="s">
        <v>676</v>
      </c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196" t="s">
        <v>927</v>
      </c>
      <c r="B279" s="154">
        <f t="shared" si="3"/>
        <v>707.06</v>
      </c>
      <c r="C279" s="197">
        <v>13.7</v>
      </c>
      <c r="D279" s="197">
        <v>68.4</v>
      </c>
      <c r="E279" s="197">
        <v>13.1</v>
      </c>
      <c r="F279" s="198">
        <v>3.7</v>
      </c>
      <c r="G279" s="199"/>
      <c r="H279" s="197">
        <f t="shared" ref="H279:L279" si="279">$G279/100*B279</f>
        <v>0</v>
      </c>
      <c r="I279" s="197">
        <f t="shared" si="279"/>
        <v>0</v>
      </c>
      <c r="J279" s="197">
        <f t="shared" si="279"/>
        <v>0</v>
      </c>
      <c r="K279" s="197">
        <f t="shared" si="279"/>
        <v>0</v>
      </c>
      <c r="L279" s="198">
        <f t="shared" si="279"/>
        <v>0</v>
      </c>
      <c r="M279" s="200" t="s">
        <v>641</v>
      </c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196" t="s">
        <v>928</v>
      </c>
      <c r="B280" s="154">
        <f t="shared" si="3"/>
        <v>45.38</v>
      </c>
      <c r="C280" s="197">
        <v>0.5</v>
      </c>
      <c r="D280" s="197">
        <v>0.4</v>
      </c>
      <c r="E280" s="197">
        <v>11.6</v>
      </c>
      <c r="F280" s="198">
        <v>1.4</v>
      </c>
      <c r="G280" s="199"/>
      <c r="H280" s="197">
        <f t="shared" ref="H280:L280" si="280">$G280/100*B280</f>
        <v>0</v>
      </c>
      <c r="I280" s="197">
        <f t="shared" si="280"/>
        <v>0</v>
      </c>
      <c r="J280" s="197">
        <f t="shared" si="280"/>
        <v>0</v>
      </c>
      <c r="K280" s="197">
        <f t="shared" si="280"/>
        <v>0</v>
      </c>
      <c r="L280" s="198">
        <f t="shared" si="280"/>
        <v>0</v>
      </c>
      <c r="M280" s="200" t="s">
        <v>639</v>
      </c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196" t="s">
        <v>929</v>
      </c>
      <c r="B281" s="154">
        <f t="shared" si="3"/>
        <v>280.09</v>
      </c>
      <c r="C281" s="197">
        <v>21.4</v>
      </c>
      <c r="D281" s="197">
        <v>1.2</v>
      </c>
      <c r="E281" s="197">
        <v>62.6</v>
      </c>
      <c r="F281" s="198">
        <v>15.5</v>
      </c>
      <c r="G281" s="199"/>
      <c r="H281" s="197">
        <f t="shared" ref="H281:L281" si="281">$G281/100*B281</f>
        <v>0</v>
      </c>
      <c r="I281" s="197">
        <f t="shared" si="281"/>
        <v>0</v>
      </c>
      <c r="J281" s="197">
        <f t="shared" si="281"/>
        <v>0</v>
      </c>
      <c r="K281" s="197">
        <f t="shared" si="281"/>
        <v>0</v>
      </c>
      <c r="L281" s="198">
        <f t="shared" si="281"/>
        <v>0</v>
      </c>
      <c r="M281" s="200" t="s">
        <v>647</v>
      </c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196" t="s">
        <v>930</v>
      </c>
      <c r="B282" s="154">
        <f t="shared" si="3"/>
        <v>556.88</v>
      </c>
      <c r="C282" s="197">
        <v>20.3</v>
      </c>
      <c r="D282" s="197">
        <v>45.4</v>
      </c>
      <c r="E282" s="197">
        <v>27.5</v>
      </c>
      <c r="F282" s="198">
        <v>10.3</v>
      </c>
      <c r="G282" s="199"/>
      <c r="H282" s="197">
        <f t="shared" ref="H282:L282" si="282">$G282/100*B282</f>
        <v>0</v>
      </c>
      <c r="I282" s="197">
        <f t="shared" si="282"/>
        <v>0</v>
      </c>
      <c r="J282" s="197">
        <f t="shared" si="282"/>
        <v>0</v>
      </c>
      <c r="K282" s="197">
        <f t="shared" si="282"/>
        <v>0</v>
      </c>
      <c r="L282" s="198">
        <f t="shared" si="282"/>
        <v>0</v>
      </c>
      <c r="M282" s="200" t="s">
        <v>641</v>
      </c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196" t="s">
        <v>931</v>
      </c>
      <c r="B283" s="154">
        <f t="shared" si="3"/>
        <v>44.5</v>
      </c>
      <c r="C283" s="197">
        <v>0.7</v>
      </c>
      <c r="D283" s="197">
        <v>0.3</v>
      </c>
      <c r="E283" s="197">
        <v>11.4</v>
      </c>
      <c r="F283" s="198">
        <v>1.4</v>
      </c>
      <c r="G283" s="199"/>
      <c r="H283" s="197">
        <f t="shared" ref="H283:L283" si="283">$G283/100*B283</f>
        <v>0</v>
      </c>
      <c r="I283" s="197">
        <f t="shared" si="283"/>
        <v>0</v>
      </c>
      <c r="J283" s="197">
        <f t="shared" si="283"/>
        <v>0</v>
      </c>
      <c r="K283" s="197">
        <f t="shared" si="283"/>
        <v>0</v>
      </c>
      <c r="L283" s="198">
        <f t="shared" si="283"/>
        <v>0</v>
      </c>
      <c r="M283" s="200" t="s">
        <v>639</v>
      </c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196" t="s">
        <v>932</v>
      </c>
      <c r="B284" s="154">
        <f t="shared" si="3"/>
        <v>472.98</v>
      </c>
      <c r="C284" s="197">
        <v>9.0</v>
      </c>
      <c r="D284" s="197">
        <v>28.1</v>
      </c>
      <c r="E284" s="197">
        <v>57.2</v>
      </c>
      <c r="F284" s="198">
        <v>10.0</v>
      </c>
      <c r="G284" s="199"/>
      <c r="H284" s="197">
        <f t="shared" ref="H284:L284" si="284">$G284/100*B284</f>
        <v>0</v>
      </c>
      <c r="I284" s="197">
        <f t="shared" si="284"/>
        <v>0</v>
      </c>
      <c r="J284" s="197">
        <f t="shared" si="284"/>
        <v>0</v>
      </c>
      <c r="K284" s="197">
        <f t="shared" si="284"/>
        <v>0</v>
      </c>
      <c r="L284" s="198">
        <f t="shared" si="284"/>
        <v>0</v>
      </c>
      <c r="M284" s="200" t="s">
        <v>656</v>
      </c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196" t="s">
        <v>933</v>
      </c>
      <c r="B285" s="154">
        <f t="shared" si="3"/>
        <v>479.94</v>
      </c>
      <c r="C285" s="197">
        <v>18.0</v>
      </c>
      <c r="D285" s="197">
        <v>41.6</v>
      </c>
      <c r="E285" s="197">
        <v>28.1</v>
      </c>
      <c r="F285" s="198">
        <v>19.5</v>
      </c>
      <c r="G285" s="199"/>
      <c r="H285" s="197">
        <f t="shared" ref="H285:L285" si="285">$G285/100*B285</f>
        <v>0</v>
      </c>
      <c r="I285" s="197">
        <f t="shared" si="285"/>
        <v>0</v>
      </c>
      <c r="J285" s="197">
        <f t="shared" si="285"/>
        <v>0</v>
      </c>
      <c r="K285" s="197">
        <f t="shared" si="285"/>
        <v>0</v>
      </c>
      <c r="L285" s="198">
        <f t="shared" si="285"/>
        <v>0</v>
      </c>
      <c r="M285" s="200" t="s">
        <v>725</v>
      </c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196" t="s">
        <v>934</v>
      </c>
      <c r="B286" s="154">
        <f t="shared" si="3"/>
        <v>73.99</v>
      </c>
      <c r="C286" s="197">
        <v>1.6</v>
      </c>
      <c r="D286" s="197">
        <v>0.1</v>
      </c>
      <c r="E286" s="197">
        <v>20.1</v>
      </c>
      <c r="F286" s="198">
        <v>3.0</v>
      </c>
      <c r="G286" s="199"/>
      <c r="H286" s="197">
        <f t="shared" ref="H286:L286" si="286">$G286/100*B286</f>
        <v>0</v>
      </c>
      <c r="I286" s="197">
        <f t="shared" si="286"/>
        <v>0</v>
      </c>
      <c r="J286" s="197">
        <f t="shared" si="286"/>
        <v>0</v>
      </c>
      <c r="K286" s="197">
        <f t="shared" si="286"/>
        <v>0</v>
      </c>
      <c r="L286" s="198">
        <f t="shared" si="286"/>
        <v>0</v>
      </c>
      <c r="M286" s="200" t="s">
        <v>662</v>
      </c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196" t="s">
        <v>935</v>
      </c>
      <c r="B287" s="154">
        <f t="shared" si="3"/>
        <v>68.57</v>
      </c>
      <c r="C287" s="197">
        <v>2.0</v>
      </c>
      <c r="D287" s="197">
        <v>0.1</v>
      </c>
      <c r="E287" s="197">
        <v>17.5</v>
      </c>
      <c r="F287" s="198">
        <v>2.2</v>
      </c>
      <c r="G287" s="199"/>
      <c r="H287" s="197">
        <f t="shared" ref="H287:L287" si="287">$G287/100*B287</f>
        <v>0</v>
      </c>
      <c r="I287" s="197">
        <f t="shared" si="287"/>
        <v>0</v>
      </c>
      <c r="J287" s="197">
        <f t="shared" si="287"/>
        <v>0</v>
      </c>
      <c r="K287" s="197">
        <f t="shared" si="287"/>
        <v>0</v>
      </c>
      <c r="L287" s="198">
        <f t="shared" si="287"/>
        <v>0</v>
      </c>
      <c r="M287" s="200" t="s">
        <v>662</v>
      </c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196" t="s">
        <v>936</v>
      </c>
      <c r="B288" s="154">
        <f t="shared" si="3"/>
        <v>16.66</v>
      </c>
      <c r="C288" s="197">
        <v>0.7</v>
      </c>
      <c r="D288" s="197">
        <v>0.5</v>
      </c>
      <c r="E288" s="197">
        <v>6.0</v>
      </c>
      <c r="F288" s="198">
        <v>3.6</v>
      </c>
      <c r="G288" s="199"/>
      <c r="H288" s="197">
        <f t="shared" ref="H288:L288" si="288">$G288/100*B288</f>
        <v>0</v>
      </c>
      <c r="I288" s="197">
        <f t="shared" si="288"/>
        <v>0</v>
      </c>
      <c r="J288" s="197">
        <f t="shared" si="288"/>
        <v>0</v>
      </c>
      <c r="K288" s="197">
        <f t="shared" si="288"/>
        <v>0</v>
      </c>
      <c r="L288" s="198">
        <f t="shared" si="288"/>
        <v>0</v>
      </c>
      <c r="M288" s="200" t="s">
        <v>639</v>
      </c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196" t="s">
        <v>937</v>
      </c>
      <c r="B289" s="154">
        <f t="shared" si="3"/>
        <v>28.3</v>
      </c>
      <c r="C289" s="197">
        <v>1.0</v>
      </c>
      <c r="D289" s="197">
        <v>0.1</v>
      </c>
      <c r="E289" s="197">
        <v>6.5</v>
      </c>
      <c r="F289" s="198">
        <v>0.5</v>
      </c>
      <c r="G289" s="199"/>
      <c r="H289" s="197">
        <f t="shared" ref="H289:L289" si="289">$G289/100*B289</f>
        <v>0</v>
      </c>
      <c r="I289" s="197">
        <f t="shared" si="289"/>
        <v>0</v>
      </c>
      <c r="J289" s="197">
        <f t="shared" si="289"/>
        <v>0</v>
      </c>
      <c r="K289" s="197">
        <f t="shared" si="289"/>
        <v>0</v>
      </c>
      <c r="L289" s="198">
        <f t="shared" si="289"/>
        <v>0</v>
      </c>
      <c r="M289" s="200" t="s">
        <v>653</v>
      </c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196" t="s">
        <v>938</v>
      </c>
      <c r="B290" s="154">
        <f t="shared" si="3"/>
        <v>581.03</v>
      </c>
      <c r="C290" s="197">
        <v>30.2</v>
      </c>
      <c r="D290" s="197">
        <v>49.1</v>
      </c>
      <c r="E290" s="197">
        <v>10.7</v>
      </c>
      <c r="F290" s="198">
        <v>6.0</v>
      </c>
      <c r="G290" s="199"/>
      <c r="H290" s="197">
        <f t="shared" ref="H290:L290" si="290">$G290/100*B290</f>
        <v>0</v>
      </c>
      <c r="I290" s="197">
        <f t="shared" si="290"/>
        <v>0</v>
      </c>
      <c r="J290" s="197">
        <f t="shared" si="290"/>
        <v>0</v>
      </c>
      <c r="K290" s="197">
        <f t="shared" si="290"/>
        <v>0</v>
      </c>
      <c r="L290" s="198">
        <f t="shared" si="290"/>
        <v>0</v>
      </c>
      <c r="M290" s="200" t="s">
        <v>725</v>
      </c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196" t="s">
        <v>939</v>
      </c>
      <c r="B291" s="154">
        <f t="shared" si="3"/>
        <v>54.76</v>
      </c>
      <c r="C291" s="197">
        <v>0.4</v>
      </c>
      <c r="D291" s="197">
        <v>0.1</v>
      </c>
      <c r="E291" s="197">
        <v>15.3</v>
      </c>
      <c r="F291" s="198">
        <v>1.9</v>
      </c>
      <c r="G291" s="199"/>
      <c r="H291" s="197">
        <f t="shared" ref="H291:L291" si="291">$G291/100*B291</f>
        <v>0</v>
      </c>
      <c r="I291" s="197">
        <f t="shared" si="291"/>
        <v>0</v>
      </c>
      <c r="J291" s="197">
        <f t="shared" si="291"/>
        <v>0</v>
      </c>
      <c r="K291" s="197">
        <f t="shared" si="291"/>
        <v>0</v>
      </c>
      <c r="L291" s="198">
        <f t="shared" si="291"/>
        <v>0</v>
      </c>
      <c r="M291" s="200" t="s">
        <v>639</v>
      </c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196" t="s">
        <v>940</v>
      </c>
      <c r="B292" s="154">
        <f t="shared" si="3"/>
        <v>334.38</v>
      </c>
      <c r="C292" s="197">
        <v>14.1</v>
      </c>
      <c r="D292" s="197">
        <v>6.1</v>
      </c>
      <c r="E292" s="197">
        <v>64.2</v>
      </c>
      <c r="F292" s="198">
        <v>7.0</v>
      </c>
      <c r="G292" s="199"/>
      <c r="H292" s="197">
        <f t="shared" ref="H292:L292" si="292">$G292/100*B292</f>
        <v>0</v>
      </c>
      <c r="I292" s="197">
        <f t="shared" si="292"/>
        <v>0</v>
      </c>
      <c r="J292" s="197">
        <f t="shared" si="292"/>
        <v>0</v>
      </c>
      <c r="K292" s="197">
        <f t="shared" si="292"/>
        <v>0</v>
      </c>
      <c r="L292" s="198">
        <f t="shared" si="292"/>
        <v>0</v>
      </c>
      <c r="M292" s="200" t="s">
        <v>656</v>
      </c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196" t="s">
        <v>941</v>
      </c>
      <c r="B293" s="154">
        <f t="shared" si="3"/>
        <v>10.72</v>
      </c>
      <c r="C293" s="197">
        <v>0.7</v>
      </c>
      <c r="D293" s="197">
        <v>0.1</v>
      </c>
      <c r="E293" s="197">
        <v>3.4</v>
      </c>
      <c r="F293" s="198">
        <v>1.6</v>
      </c>
      <c r="G293" s="199"/>
      <c r="H293" s="197">
        <f t="shared" ref="H293:L293" si="293">$G293/100*B293</f>
        <v>0</v>
      </c>
      <c r="I293" s="197">
        <f t="shared" si="293"/>
        <v>0</v>
      </c>
      <c r="J293" s="197">
        <f t="shared" si="293"/>
        <v>0</v>
      </c>
      <c r="K293" s="197">
        <f t="shared" si="293"/>
        <v>0</v>
      </c>
      <c r="L293" s="198">
        <f t="shared" si="293"/>
        <v>0</v>
      </c>
      <c r="M293" s="200" t="s">
        <v>653</v>
      </c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196" t="s">
        <v>942</v>
      </c>
      <c r="B294" s="154">
        <f t="shared" si="3"/>
        <v>294.13</v>
      </c>
      <c r="C294" s="197">
        <v>2.5</v>
      </c>
      <c r="D294" s="197">
        <v>0.5</v>
      </c>
      <c r="E294" s="197">
        <v>78.5</v>
      </c>
      <c r="F294" s="198">
        <v>6.8</v>
      </c>
      <c r="G294" s="199"/>
      <c r="H294" s="197">
        <f t="shared" ref="H294:L294" si="294">$G294/100*B294</f>
        <v>0</v>
      </c>
      <c r="I294" s="197">
        <f t="shared" si="294"/>
        <v>0</v>
      </c>
      <c r="J294" s="197">
        <f t="shared" si="294"/>
        <v>0</v>
      </c>
      <c r="K294" s="197">
        <f t="shared" si="294"/>
        <v>0</v>
      </c>
      <c r="L294" s="198">
        <f t="shared" si="294"/>
        <v>0</v>
      </c>
      <c r="M294" s="200" t="s">
        <v>639</v>
      </c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196" t="s">
        <v>943</v>
      </c>
      <c r="B295" s="154">
        <f t="shared" si="3"/>
        <v>32.16</v>
      </c>
      <c r="C295" s="197">
        <v>1.2</v>
      </c>
      <c r="D295" s="197">
        <v>0.7</v>
      </c>
      <c r="E295" s="197">
        <v>11.9</v>
      </c>
      <c r="F295" s="198">
        <v>6.5</v>
      </c>
      <c r="G295" s="199"/>
      <c r="H295" s="197">
        <f t="shared" ref="H295:L295" si="295">$G295/100*B295</f>
        <v>0</v>
      </c>
      <c r="I295" s="197">
        <f t="shared" si="295"/>
        <v>0</v>
      </c>
      <c r="J295" s="197">
        <f t="shared" si="295"/>
        <v>0</v>
      </c>
      <c r="K295" s="197">
        <f t="shared" si="295"/>
        <v>0</v>
      </c>
      <c r="L295" s="198">
        <f t="shared" si="295"/>
        <v>0</v>
      </c>
      <c r="M295" s="200" t="s">
        <v>639</v>
      </c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196" t="s">
        <v>944</v>
      </c>
      <c r="B296" s="154">
        <f t="shared" si="3"/>
        <v>15.93</v>
      </c>
      <c r="C296" s="197">
        <v>0.9</v>
      </c>
      <c r="D296" s="197">
        <v>0.2</v>
      </c>
      <c r="E296" s="197">
        <v>4.5</v>
      </c>
      <c r="F296" s="198">
        <v>1.8</v>
      </c>
      <c r="G296" s="199"/>
      <c r="H296" s="197">
        <f t="shared" ref="H296:L296" si="296">$G296/100*B296</f>
        <v>0</v>
      </c>
      <c r="I296" s="197">
        <f t="shared" si="296"/>
        <v>0</v>
      </c>
      <c r="J296" s="197">
        <f t="shared" si="296"/>
        <v>0</v>
      </c>
      <c r="K296" s="197">
        <f t="shared" si="296"/>
        <v>0</v>
      </c>
      <c r="L296" s="198">
        <f t="shared" si="296"/>
        <v>0</v>
      </c>
      <c r="M296" s="200" t="s">
        <v>639</v>
      </c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196" t="s">
        <v>945</v>
      </c>
      <c r="B297" s="154">
        <f t="shared" si="3"/>
        <v>337.24</v>
      </c>
      <c r="C297" s="197">
        <v>3.4</v>
      </c>
      <c r="D297" s="197">
        <v>0.6</v>
      </c>
      <c r="E297" s="197">
        <v>83.2</v>
      </c>
      <c r="F297" s="198">
        <v>1.6</v>
      </c>
      <c r="G297" s="199"/>
      <c r="H297" s="197">
        <f t="shared" ref="H297:L297" si="297">$G297/100*B297</f>
        <v>0</v>
      </c>
      <c r="I297" s="197">
        <f t="shared" si="297"/>
        <v>0</v>
      </c>
      <c r="J297" s="197">
        <f t="shared" si="297"/>
        <v>0</v>
      </c>
      <c r="K297" s="197">
        <f t="shared" si="297"/>
        <v>0</v>
      </c>
      <c r="L297" s="198">
        <f t="shared" si="297"/>
        <v>0</v>
      </c>
      <c r="M297" s="200" t="s">
        <v>656</v>
      </c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196" t="s">
        <v>946</v>
      </c>
      <c r="B298" s="154">
        <f t="shared" si="3"/>
        <v>338.22</v>
      </c>
      <c r="C298" s="197">
        <v>7.5</v>
      </c>
      <c r="D298" s="197">
        <v>2.7</v>
      </c>
      <c r="E298" s="197">
        <v>76.2</v>
      </c>
      <c r="F298" s="198">
        <v>3.4</v>
      </c>
      <c r="G298" s="199"/>
      <c r="H298" s="197">
        <f t="shared" ref="H298:L298" si="298">$G298/100*B298</f>
        <v>0</v>
      </c>
      <c r="I298" s="197">
        <f t="shared" si="298"/>
        <v>0</v>
      </c>
      <c r="J298" s="197">
        <f t="shared" si="298"/>
        <v>0</v>
      </c>
      <c r="K298" s="197">
        <f t="shared" si="298"/>
        <v>0</v>
      </c>
      <c r="L298" s="198">
        <f t="shared" si="298"/>
        <v>0</v>
      </c>
      <c r="M298" s="200" t="s">
        <v>656</v>
      </c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196" t="s">
        <v>947</v>
      </c>
      <c r="B299" s="154">
        <f t="shared" si="3"/>
        <v>341.63</v>
      </c>
      <c r="C299" s="197">
        <v>7.1</v>
      </c>
      <c r="D299" s="197">
        <v>0.7</v>
      </c>
      <c r="E299" s="197">
        <v>80.0</v>
      </c>
      <c r="F299" s="198">
        <v>1.3</v>
      </c>
      <c r="G299" s="199"/>
      <c r="H299" s="197">
        <f t="shared" ref="H299:L299" si="299">$G299/100*B299</f>
        <v>0</v>
      </c>
      <c r="I299" s="197">
        <f t="shared" si="299"/>
        <v>0</v>
      </c>
      <c r="J299" s="197">
        <f t="shared" si="299"/>
        <v>0</v>
      </c>
      <c r="K299" s="197">
        <f t="shared" si="299"/>
        <v>0</v>
      </c>
      <c r="L299" s="198">
        <f t="shared" si="299"/>
        <v>0</v>
      </c>
      <c r="M299" s="200" t="s">
        <v>656</v>
      </c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196" t="s">
        <v>948</v>
      </c>
      <c r="B300" s="154">
        <f t="shared" si="3"/>
        <v>323.7</v>
      </c>
      <c r="C300" s="197">
        <v>0.0</v>
      </c>
      <c r="D300" s="197">
        <v>0.0</v>
      </c>
      <c r="E300" s="197">
        <v>83.0</v>
      </c>
      <c r="F300" s="198">
        <v>0.0</v>
      </c>
      <c r="G300" s="199"/>
      <c r="H300" s="197">
        <f t="shared" ref="H300:L300" si="300">$G300/100*B300</f>
        <v>0</v>
      </c>
      <c r="I300" s="197">
        <f t="shared" si="300"/>
        <v>0</v>
      </c>
      <c r="J300" s="197">
        <f t="shared" si="300"/>
        <v>0</v>
      </c>
      <c r="K300" s="197">
        <f t="shared" si="300"/>
        <v>0</v>
      </c>
      <c r="L300" s="198">
        <f t="shared" si="300"/>
        <v>0</v>
      </c>
      <c r="M300" s="200" t="s">
        <v>645</v>
      </c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196" t="s">
        <v>949</v>
      </c>
      <c r="B301" s="154">
        <f t="shared" si="3"/>
        <v>16.65</v>
      </c>
      <c r="C301" s="197">
        <v>0.6</v>
      </c>
      <c r="D301" s="197">
        <v>0.5</v>
      </c>
      <c r="E301" s="197">
        <v>8.6</v>
      </c>
      <c r="F301" s="198">
        <v>6.1</v>
      </c>
      <c r="G301" s="199"/>
      <c r="H301" s="197">
        <f t="shared" ref="H301:L301" si="301">$G301/100*B301</f>
        <v>0</v>
      </c>
      <c r="I301" s="197">
        <f t="shared" si="301"/>
        <v>0</v>
      </c>
      <c r="J301" s="197">
        <f t="shared" si="301"/>
        <v>0</v>
      </c>
      <c r="K301" s="197">
        <f t="shared" si="301"/>
        <v>0</v>
      </c>
      <c r="L301" s="198">
        <f t="shared" si="301"/>
        <v>0</v>
      </c>
      <c r="M301" s="200" t="s">
        <v>639</v>
      </c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196" t="s">
        <v>950</v>
      </c>
      <c r="B302" s="154">
        <f t="shared" si="3"/>
        <v>28.44</v>
      </c>
      <c r="C302" s="197">
        <v>1.2</v>
      </c>
      <c r="D302" s="197">
        <v>0.2</v>
      </c>
      <c r="E302" s="197">
        <v>8.1</v>
      </c>
      <c r="F302" s="198">
        <v>2.5</v>
      </c>
      <c r="G302" s="199"/>
      <c r="H302" s="197">
        <f t="shared" ref="H302:L302" si="302">$G302/100*B302</f>
        <v>0</v>
      </c>
      <c r="I302" s="197">
        <f t="shared" si="302"/>
        <v>0</v>
      </c>
      <c r="J302" s="197">
        <f t="shared" si="302"/>
        <v>0</v>
      </c>
      <c r="K302" s="197">
        <f t="shared" si="302"/>
        <v>0</v>
      </c>
      <c r="L302" s="198">
        <f t="shared" si="302"/>
        <v>0</v>
      </c>
      <c r="M302" s="200" t="s">
        <v>653</v>
      </c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196" t="s">
        <v>951</v>
      </c>
      <c r="B303" s="154">
        <f t="shared" si="3"/>
        <v>292.72</v>
      </c>
      <c r="C303" s="197">
        <v>10.3</v>
      </c>
      <c r="D303" s="197">
        <v>1.6</v>
      </c>
      <c r="E303" s="197">
        <v>75.9</v>
      </c>
      <c r="F303" s="198">
        <v>15.1</v>
      </c>
      <c r="G303" s="199"/>
      <c r="H303" s="197">
        <f t="shared" ref="H303:L303" si="303">$G303/100*B303</f>
        <v>0</v>
      </c>
      <c r="I303" s="197">
        <f t="shared" si="303"/>
        <v>0</v>
      </c>
      <c r="J303" s="197">
        <f t="shared" si="303"/>
        <v>0</v>
      </c>
      <c r="K303" s="197">
        <f t="shared" si="303"/>
        <v>0</v>
      </c>
      <c r="L303" s="198">
        <f t="shared" si="303"/>
        <v>0</v>
      </c>
      <c r="M303" s="200" t="s">
        <v>656</v>
      </c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196" t="s">
        <v>952</v>
      </c>
      <c r="B304" s="154">
        <f t="shared" si="3"/>
        <v>258.12</v>
      </c>
      <c r="C304" s="197">
        <v>15.9</v>
      </c>
      <c r="D304" s="197">
        <v>2.2</v>
      </c>
      <c r="E304" s="197">
        <v>68.6</v>
      </c>
      <c r="F304" s="198">
        <v>23.8</v>
      </c>
      <c r="G304" s="199"/>
      <c r="H304" s="197">
        <f t="shared" ref="H304:L304" si="304">$G304/100*B304</f>
        <v>0</v>
      </c>
      <c r="I304" s="197">
        <f t="shared" si="304"/>
        <v>0</v>
      </c>
      <c r="J304" s="197">
        <f t="shared" si="304"/>
        <v>0</v>
      </c>
      <c r="K304" s="197">
        <f t="shared" si="304"/>
        <v>0</v>
      </c>
      <c r="L304" s="198">
        <f t="shared" si="304"/>
        <v>0</v>
      </c>
      <c r="M304" s="200" t="s">
        <v>656</v>
      </c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196" t="s">
        <v>953</v>
      </c>
      <c r="B305" s="154">
        <f t="shared" si="3"/>
        <v>27.73</v>
      </c>
      <c r="C305" s="197">
        <v>0.7</v>
      </c>
      <c r="D305" s="197">
        <v>0.3</v>
      </c>
      <c r="E305" s="197">
        <v>7.7</v>
      </c>
      <c r="F305" s="198">
        <v>2.0</v>
      </c>
      <c r="G305" s="199"/>
      <c r="H305" s="197">
        <f t="shared" ref="H305:L305" si="305">$G305/100*B305</f>
        <v>0</v>
      </c>
      <c r="I305" s="197">
        <f t="shared" si="305"/>
        <v>0</v>
      </c>
      <c r="J305" s="197">
        <f t="shared" si="305"/>
        <v>0</v>
      </c>
      <c r="K305" s="197">
        <f t="shared" si="305"/>
        <v>0</v>
      </c>
      <c r="L305" s="198">
        <f t="shared" si="305"/>
        <v>0</v>
      </c>
      <c r="M305" s="200" t="s">
        <v>639</v>
      </c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196" t="s">
        <v>954</v>
      </c>
      <c r="B306" s="154">
        <f t="shared" si="3"/>
        <v>900</v>
      </c>
      <c r="C306" s="197">
        <v>0.0</v>
      </c>
      <c r="D306" s="197">
        <v>100.0</v>
      </c>
      <c r="E306" s="197">
        <v>0.0</v>
      </c>
      <c r="F306" s="198">
        <v>0.0</v>
      </c>
      <c r="G306" s="199"/>
      <c r="H306" s="197">
        <f t="shared" ref="H306:L306" si="306">$G306/100*B306</f>
        <v>0</v>
      </c>
      <c r="I306" s="197">
        <f t="shared" si="306"/>
        <v>0</v>
      </c>
      <c r="J306" s="197">
        <f t="shared" si="306"/>
        <v>0</v>
      </c>
      <c r="K306" s="197">
        <f t="shared" si="306"/>
        <v>0</v>
      </c>
      <c r="L306" s="198">
        <f t="shared" si="306"/>
        <v>0</v>
      </c>
      <c r="M306" s="200" t="s">
        <v>667</v>
      </c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196" t="s">
        <v>955</v>
      </c>
      <c r="B307" s="154">
        <f t="shared" si="3"/>
        <v>121.6</v>
      </c>
      <c r="C307" s="197">
        <v>20.5</v>
      </c>
      <c r="D307" s="197">
        <v>4.4</v>
      </c>
      <c r="E307" s="197">
        <v>0.0</v>
      </c>
      <c r="F307" s="198">
        <v>0.0</v>
      </c>
      <c r="G307" s="199"/>
      <c r="H307" s="197">
        <f t="shared" ref="H307:L307" si="307">$G307/100*B307</f>
        <v>0</v>
      </c>
      <c r="I307" s="197">
        <f t="shared" si="307"/>
        <v>0</v>
      </c>
      <c r="J307" s="197">
        <f t="shared" si="307"/>
        <v>0</v>
      </c>
      <c r="K307" s="197">
        <f t="shared" si="307"/>
        <v>0</v>
      </c>
      <c r="L307" s="198">
        <f t="shared" si="307"/>
        <v>0</v>
      </c>
      <c r="M307" s="200" t="s">
        <v>674</v>
      </c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196" t="s">
        <v>956</v>
      </c>
      <c r="B308" s="154">
        <f t="shared" si="3"/>
        <v>74.67</v>
      </c>
      <c r="C308" s="197">
        <v>3.3</v>
      </c>
      <c r="D308" s="197">
        <v>0.2</v>
      </c>
      <c r="E308" s="197">
        <v>18.6</v>
      </c>
      <c r="F308" s="198">
        <v>3.3</v>
      </c>
      <c r="G308" s="199"/>
      <c r="H308" s="197">
        <f t="shared" ref="H308:L308" si="308">$G308/100*B308</f>
        <v>0</v>
      </c>
      <c r="I308" s="197">
        <f t="shared" si="308"/>
        <v>0</v>
      </c>
      <c r="J308" s="197">
        <f t="shared" si="308"/>
        <v>0</v>
      </c>
      <c r="K308" s="197">
        <f t="shared" si="308"/>
        <v>0</v>
      </c>
      <c r="L308" s="198">
        <f t="shared" si="308"/>
        <v>0</v>
      </c>
      <c r="M308" s="200" t="s">
        <v>653</v>
      </c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196" t="s">
        <v>957</v>
      </c>
      <c r="B309" s="154">
        <f t="shared" si="3"/>
        <v>0</v>
      </c>
      <c r="C309" s="197">
        <v>0.0</v>
      </c>
      <c r="D309" s="197">
        <v>0.0</v>
      </c>
      <c r="E309" s="197">
        <v>0.0</v>
      </c>
      <c r="F309" s="198">
        <v>0.0</v>
      </c>
      <c r="G309" s="199"/>
      <c r="H309" s="197">
        <f t="shared" ref="H309:L309" si="309">$G309/100*B309</f>
        <v>0</v>
      </c>
      <c r="I309" s="197">
        <f t="shared" si="309"/>
        <v>0</v>
      </c>
      <c r="J309" s="197">
        <f t="shared" si="309"/>
        <v>0</v>
      </c>
      <c r="K309" s="197">
        <f t="shared" si="309"/>
        <v>0</v>
      </c>
      <c r="L309" s="198">
        <f t="shared" si="309"/>
        <v>0</v>
      </c>
      <c r="M309" s="200" t="s">
        <v>710</v>
      </c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196" t="s">
        <v>958</v>
      </c>
      <c r="B310" s="154">
        <f t="shared" si="3"/>
        <v>0</v>
      </c>
      <c r="C310" s="197">
        <v>0.0</v>
      </c>
      <c r="D310" s="197">
        <v>0.0</v>
      </c>
      <c r="E310" s="197">
        <v>0.0</v>
      </c>
      <c r="F310" s="198">
        <v>0.0</v>
      </c>
      <c r="G310" s="199"/>
      <c r="H310" s="197">
        <f t="shared" ref="H310:L310" si="310">$G310/100*B310</f>
        <v>0</v>
      </c>
      <c r="I310" s="197">
        <f t="shared" si="310"/>
        <v>0</v>
      </c>
      <c r="J310" s="197">
        <f t="shared" si="310"/>
        <v>0</v>
      </c>
      <c r="K310" s="197">
        <f t="shared" si="310"/>
        <v>0</v>
      </c>
      <c r="L310" s="198">
        <f t="shared" si="310"/>
        <v>0</v>
      </c>
      <c r="M310" s="200" t="s">
        <v>710</v>
      </c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196" t="s">
        <v>959</v>
      </c>
      <c r="B311" s="154">
        <f t="shared" si="3"/>
        <v>0</v>
      </c>
      <c r="C311" s="197">
        <v>0.0</v>
      </c>
      <c r="D311" s="197">
        <v>0.0</v>
      </c>
      <c r="E311" s="197">
        <v>0.0</v>
      </c>
      <c r="F311" s="198">
        <v>0.0</v>
      </c>
      <c r="G311" s="199"/>
      <c r="H311" s="197">
        <f t="shared" ref="H311:L311" si="311">$G311/100*B311</f>
        <v>0</v>
      </c>
      <c r="I311" s="197">
        <f t="shared" si="311"/>
        <v>0</v>
      </c>
      <c r="J311" s="197">
        <f t="shared" si="311"/>
        <v>0</v>
      </c>
      <c r="K311" s="197">
        <f t="shared" si="311"/>
        <v>0</v>
      </c>
      <c r="L311" s="198">
        <f t="shared" si="311"/>
        <v>0</v>
      </c>
      <c r="M311" s="200" t="s">
        <v>710</v>
      </c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196" t="s">
        <v>960</v>
      </c>
      <c r="B312" s="154">
        <f t="shared" si="3"/>
        <v>201.9</v>
      </c>
      <c r="C312" s="197">
        <v>24.6</v>
      </c>
      <c r="D312" s="197">
        <v>11.5</v>
      </c>
      <c r="E312" s="197">
        <v>0.0</v>
      </c>
      <c r="F312" s="198">
        <v>0.0</v>
      </c>
      <c r="G312" s="199"/>
      <c r="H312" s="197">
        <f t="shared" ref="H312:L312" si="312">$G312/100*B312</f>
        <v>0</v>
      </c>
      <c r="I312" s="197">
        <f t="shared" si="312"/>
        <v>0</v>
      </c>
      <c r="J312" s="197">
        <f t="shared" si="312"/>
        <v>0</v>
      </c>
      <c r="K312" s="197">
        <f t="shared" si="312"/>
        <v>0</v>
      </c>
      <c r="L312" s="198">
        <f t="shared" si="312"/>
        <v>0</v>
      </c>
      <c r="M312" s="200" t="s">
        <v>674</v>
      </c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196" t="s">
        <v>961</v>
      </c>
      <c r="B313" s="154">
        <f t="shared" si="3"/>
        <v>27.33</v>
      </c>
      <c r="C313" s="197">
        <v>1.8</v>
      </c>
      <c r="D313" s="197">
        <v>0.2</v>
      </c>
      <c r="E313" s="197">
        <v>7.3</v>
      </c>
      <c r="F313" s="198">
        <v>2.6</v>
      </c>
      <c r="G313" s="199"/>
      <c r="H313" s="197">
        <f t="shared" ref="H313:L313" si="313">$G313/100*B313</f>
        <v>0</v>
      </c>
      <c r="I313" s="197">
        <f t="shared" si="313"/>
        <v>0</v>
      </c>
      <c r="J313" s="197">
        <f t="shared" si="313"/>
        <v>0</v>
      </c>
      <c r="K313" s="197">
        <f t="shared" si="313"/>
        <v>0</v>
      </c>
      <c r="L313" s="198">
        <f t="shared" si="313"/>
        <v>0</v>
      </c>
      <c r="M313" s="200" t="s">
        <v>653</v>
      </c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196" t="s">
        <v>962</v>
      </c>
      <c r="B314" s="154">
        <f t="shared" si="3"/>
        <v>65.38</v>
      </c>
      <c r="C314" s="197">
        <v>12.1</v>
      </c>
      <c r="D314" s="197">
        <v>0.5</v>
      </c>
      <c r="E314" s="197">
        <v>3.2</v>
      </c>
      <c r="F314" s="198">
        <v>0.0</v>
      </c>
      <c r="G314" s="199"/>
      <c r="H314" s="197">
        <f t="shared" ref="H314:L314" si="314">$G314/100*B314</f>
        <v>0</v>
      </c>
      <c r="I314" s="197">
        <f t="shared" si="314"/>
        <v>0</v>
      </c>
      <c r="J314" s="197">
        <f t="shared" si="314"/>
        <v>0</v>
      </c>
      <c r="K314" s="197">
        <f t="shared" si="314"/>
        <v>0</v>
      </c>
      <c r="L314" s="198">
        <f t="shared" si="314"/>
        <v>0</v>
      </c>
      <c r="M314" s="200" t="s">
        <v>637</v>
      </c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196" t="s">
        <v>963</v>
      </c>
      <c r="B315" s="154">
        <f t="shared" si="3"/>
        <v>223.74</v>
      </c>
      <c r="C315" s="197">
        <v>10.5</v>
      </c>
      <c r="D315" s="197">
        <v>0.0</v>
      </c>
      <c r="E315" s="197">
        <v>57.1</v>
      </c>
      <c r="F315" s="198">
        <v>10.5</v>
      </c>
      <c r="G315" s="199"/>
      <c r="H315" s="197">
        <f t="shared" ref="H315:L315" si="315">$G315/100*B315</f>
        <v>0</v>
      </c>
      <c r="I315" s="197">
        <f t="shared" si="315"/>
        <v>0</v>
      </c>
      <c r="J315" s="197">
        <f t="shared" si="315"/>
        <v>0</v>
      </c>
      <c r="K315" s="197">
        <f t="shared" si="315"/>
        <v>0</v>
      </c>
      <c r="L315" s="198">
        <f t="shared" si="315"/>
        <v>0</v>
      </c>
      <c r="M315" s="200" t="s">
        <v>643</v>
      </c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196" t="s">
        <v>964</v>
      </c>
      <c r="B316" s="154">
        <f t="shared" si="3"/>
        <v>103.46</v>
      </c>
      <c r="C316" s="197">
        <v>20.0</v>
      </c>
      <c r="D316" s="197">
        <v>2.0</v>
      </c>
      <c r="E316" s="197">
        <v>1.8</v>
      </c>
      <c r="F316" s="198">
        <v>0.4</v>
      </c>
      <c r="G316" s="199"/>
      <c r="H316" s="197">
        <f t="shared" ref="H316:L316" si="316">$G316/100*B316</f>
        <v>0</v>
      </c>
      <c r="I316" s="197">
        <f t="shared" si="316"/>
        <v>0</v>
      </c>
      <c r="J316" s="197">
        <f t="shared" si="316"/>
        <v>0</v>
      </c>
      <c r="K316" s="197">
        <f t="shared" si="316"/>
        <v>0</v>
      </c>
      <c r="L316" s="198">
        <f t="shared" si="316"/>
        <v>0</v>
      </c>
      <c r="M316" s="200" t="s">
        <v>656</v>
      </c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196" t="s">
        <v>965</v>
      </c>
      <c r="B317" s="154">
        <f t="shared" si="3"/>
        <v>329.57</v>
      </c>
      <c r="C317" s="197">
        <v>9.2</v>
      </c>
      <c r="D317" s="197">
        <v>1.2</v>
      </c>
      <c r="E317" s="197">
        <v>75.0</v>
      </c>
      <c r="F317" s="198">
        <v>2.7</v>
      </c>
      <c r="G317" s="199"/>
      <c r="H317" s="197">
        <f t="shared" ref="H317:L317" si="317">$G317/100*B317</f>
        <v>0</v>
      </c>
      <c r="I317" s="197">
        <f t="shared" si="317"/>
        <v>0</v>
      </c>
      <c r="J317" s="197">
        <f t="shared" si="317"/>
        <v>0</v>
      </c>
      <c r="K317" s="197">
        <f t="shared" si="317"/>
        <v>0</v>
      </c>
      <c r="L317" s="198">
        <f t="shared" si="317"/>
        <v>0</v>
      </c>
      <c r="M317" s="200" t="s">
        <v>656</v>
      </c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196" t="s">
        <v>966</v>
      </c>
      <c r="B318" s="154">
        <f t="shared" si="3"/>
        <v>603.04</v>
      </c>
      <c r="C318" s="197">
        <v>18.1</v>
      </c>
      <c r="D318" s="197">
        <v>50.9</v>
      </c>
      <c r="E318" s="197">
        <v>24.1</v>
      </c>
      <c r="F318" s="198">
        <v>5.5</v>
      </c>
      <c r="G318" s="199"/>
      <c r="H318" s="197">
        <f t="shared" ref="H318:L318" si="318">$G318/100*B318</f>
        <v>0</v>
      </c>
      <c r="I318" s="197">
        <f t="shared" si="318"/>
        <v>0</v>
      </c>
      <c r="J318" s="197">
        <f t="shared" si="318"/>
        <v>0</v>
      </c>
      <c r="K318" s="197">
        <f t="shared" si="318"/>
        <v>0</v>
      </c>
      <c r="L318" s="198">
        <f t="shared" si="318"/>
        <v>0</v>
      </c>
      <c r="M318" s="200" t="s">
        <v>725</v>
      </c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196" t="s">
        <v>967</v>
      </c>
      <c r="B319" s="154">
        <f t="shared" si="3"/>
        <v>900</v>
      </c>
      <c r="C319" s="197">
        <v>0.0</v>
      </c>
      <c r="D319" s="197">
        <v>100.0</v>
      </c>
      <c r="E319" s="197">
        <v>0.0</v>
      </c>
      <c r="F319" s="198">
        <v>0.0</v>
      </c>
      <c r="G319" s="199"/>
      <c r="H319" s="197">
        <f t="shared" ref="H319:L319" si="319">$G319/100*B319</f>
        <v>0</v>
      </c>
      <c r="I319" s="197">
        <f t="shared" si="319"/>
        <v>0</v>
      </c>
      <c r="J319" s="197">
        <f t="shared" si="319"/>
        <v>0</v>
      </c>
      <c r="K319" s="197">
        <f t="shared" si="319"/>
        <v>0</v>
      </c>
      <c r="L319" s="198">
        <f t="shared" si="319"/>
        <v>0</v>
      </c>
      <c r="M319" s="200" t="s">
        <v>667</v>
      </c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196" t="s">
        <v>968</v>
      </c>
      <c r="B320" s="154">
        <f t="shared" si="3"/>
        <v>563.73</v>
      </c>
      <c r="C320" s="197">
        <v>17.7</v>
      </c>
      <c r="D320" s="197">
        <v>49.7</v>
      </c>
      <c r="E320" s="197">
        <v>23.5</v>
      </c>
      <c r="F320" s="198">
        <v>11.8</v>
      </c>
      <c r="G320" s="199"/>
      <c r="H320" s="197">
        <f t="shared" ref="H320:L320" si="320">$G320/100*B320</f>
        <v>0</v>
      </c>
      <c r="I320" s="197">
        <f t="shared" si="320"/>
        <v>0</v>
      </c>
      <c r="J320" s="197">
        <f t="shared" si="320"/>
        <v>0</v>
      </c>
      <c r="K320" s="197">
        <f t="shared" si="320"/>
        <v>0</v>
      </c>
      <c r="L320" s="198">
        <f t="shared" si="320"/>
        <v>0</v>
      </c>
      <c r="M320" s="200" t="s">
        <v>725</v>
      </c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196" t="s">
        <v>969</v>
      </c>
      <c r="B321" s="154">
        <f t="shared" si="3"/>
        <v>51.73</v>
      </c>
      <c r="C321" s="197">
        <v>5.2</v>
      </c>
      <c r="D321" s="197">
        <v>0.1</v>
      </c>
      <c r="E321" s="197">
        <v>8.5</v>
      </c>
      <c r="F321" s="198">
        <v>0.8</v>
      </c>
      <c r="G321" s="199"/>
      <c r="H321" s="197">
        <f t="shared" ref="H321:L321" si="321">$G321/100*B321</f>
        <v>0</v>
      </c>
      <c r="I321" s="197">
        <f t="shared" si="321"/>
        <v>0</v>
      </c>
      <c r="J321" s="197">
        <f t="shared" si="321"/>
        <v>0</v>
      </c>
      <c r="K321" s="197">
        <f t="shared" si="321"/>
        <v>0</v>
      </c>
      <c r="L321" s="198">
        <f t="shared" si="321"/>
        <v>0</v>
      </c>
      <c r="M321" s="200" t="s">
        <v>710</v>
      </c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196" t="s">
        <v>970</v>
      </c>
      <c r="B322" s="154">
        <f t="shared" si="3"/>
        <v>87.72</v>
      </c>
      <c r="C322" s="197">
        <v>6.3</v>
      </c>
      <c r="D322" s="197">
        <v>4.0</v>
      </c>
      <c r="E322" s="197">
        <v>7.6</v>
      </c>
      <c r="F322" s="198">
        <v>0.8</v>
      </c>
      <c r="G322" s="199"/>
      <c r="H322" s="197">
        <f t="shared" ref="H322:L322" si="322">$G322/100*B322</f>
        <v>0</v>
      </c>
      <c r="I322" s="197">
        <f t="shared" si="322"/>
        <v>0</v>
      </c>
      <c r="J322" s="197">
        <f t="shared" si="322"/>
        <v>0</v>
      </c>
      <c r="K322" s="197">
        <f t="shared" si="322"/>
        <v>0</v>
      </c>
      <c r="L322" s="198">
        <f t="shared" si="322"/>
        <v>0</v>
      </c>
      <c r="M322" s="200" t="s">
        <v>710</v>
      </c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196" t="s">
        <v>971</v>
      </c>
      <c r="B323" s="154">
        <f t="shared" si="3"/>
        <v>66.91</v>
      </c>
      <c r="C323" s="197">
        <v>13.6</v>
      </c>
      <c r="D323" s="197">
        <v>1.0</v>
      </c>
      <c r="E323" s="197">
        <v>0.9</v>
      </c>
      <c r="F323" s="198">
        <v>0.0</v>
      </c>
      <c r="G323" s="199"/>
      <c r="H323" s="197">
        <f t="shared" ref="H323:L323" si="323">$G323/100*B323</f>
        <v>0</v>
      </c>
      <c r="I323" s="197">
        <f t="shared" si="323"/>
        <v>0</v>
      </c>
      <c r="J323" s="197">
        <f t="shared" si="323"/>
        <v>0</v>
      </c>
      <c r="K323" s="197">
        <f t="shared" si="323"/>
        <v>0</v>
      </c>
      <c r="L323" s="198">
        <f t="shared" si="323"/>
        <v>0</v>
      </c>
      <c r="M323" s="200" t="s">
        <v>637</v>
      </c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196" t="s">
        <v>972</v>
      </c>
      <c r="B324" s="154">
        <f t="shared" si="3"/>
        <v>92</v>
      </c>
      <c r="C324" s="197">
        <v>17.6</v>
      </c>
      <c r="D324" s="197">
        <v>2.4</v>
      </c>
      <c r="E324" s="197">
        <v>0.0</v>
      </c>
      <c r="F324" s="198">
        <v>0.0</v>
      </c>
      <c r="G324" s="199"/>
      <c r="H324" s="197">
        <f t="shared" ref="H324:L324" si="324">$G324/100*B324</f>
        <v>0</v>
      </c>
      <c r="I324" s="197">
        <f t="shared" si="324"/>
        <v>0</v>
      </c>
      <c r="J324" s="197">
        <f t="shared" si="324"/>
        <v>0</v>
      </c>
      <c r="K324" s="197">
        <f t="shared" si="324"/>
        <v>0</v>
      </c>
      <c r="L324" s="198">
        <f t="shared" si="324"/>
        <v>0</v>
      </c>
      <c r="M324" s="200" t="s">
        <v>674</v>
      </c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196" t="s">
        <v>973</v>
      </c>
      <c r="B325" s="154">
        <f t="shared" si="3"/>
        <v>93.7</v>
      </c>
      <c r="C325" s="197">
        <v>20.5</v>
      </c>
      <c r="D325" s="197">
        <v>1.3</v>
      </c>
      <c r="E325" s="197">
        <v>0.0</v>
      </c>
      <c r="F325" s="198">
        <v>0.0</v>
      </c>
      <c r="G325" s="199"/>
      <c r="H325" s="197">
        <f t="shared" ref="H325:L325" si="325">$G325/100*B325</f>
        <v>0</v>
      </c>
      <c r="I325" s="197">
        <f t="shared" si="325"/>
        <v>0</v>
      </c>
      <c r="J325" s="197">
        <f t="shared" si="325"/>
        <v>0</v>
      </c>
      <c r="K325" s="197">
        <f t="shared" si="325"/>
        <v>0</v>
      </c>
      <c r="L325" s="198">
        <f t="shared" si="325"/>
        <v>0</v>
      </c>
      <c r="M325" s="200" t="s">
        <v>674</v>
      </c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196" t="s">
        <v>974</v>
      </c>
      <c r="B326" s="154">
        <f t="shared" si="3"/>
        <v>66.7</v>
      </c>
      <c r="C326" s="197">
        <v>12.4</v>
      </c>
      <c r="D326" s="197">
        <v>1.9</v>
      </c>
      <c r="E326" s="197">
        <v>0.0</v>
      </c>
      <c r="F326" s="198">
        <v>0.0</v>
      </c>
      <c r="G326" s="199"/>
      <c r="H326" s="197">
        <f t="shared" ref="H326:L326" si="326">$G326/100*B326</f>
        <v>0</v>
      </c>
      <c r="I326" s="197">
        <f t="shared" si="326"/>
        <v>0</v>
      </c>
      <c r="J326" s="197">
        <f t="shared" si="326"/>
        <v>0</v>
      </c>
      <c r="K326" s="197">
        <f t="shared" si="326"/>
        <v>0</v>
      </c>
      <c r="L326" s="198">
        <f t="shared" si="326"/>
        <v>0</v>
      </c>
      <c r="M326" s="200" t="s">
        <v>674</v>
      </c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196" t="s">
        <v>975</v>
      </c>
      <c r="B327" s="154">
        <f t="shared" si="3"/>
        <v>341.27</v>
      </c>
      <c r="C327" s="197">
        <v>11.3</v>
      </c>
      <c r="D327" s="197">
        <v>3.3</v>
      </c>
      <c r="E327" s="197">
        <v>74.6</v>
      </c>
      <c r="F327" s="198">
        <v>6.3</v>
      </c>
      <c r="G327" s="199"/>
      <c r="H327" s="197">
        <f t="shared" ref="H327:L327" si="327">$G327/100*B327</f>
        <v>0</v>
      </c>
      <c r="I327" s="197">
        <f t="shared" si="327"/>
        <v>0</v>
      </c>
      <c r="J327" s="197">
        <f t="shared" si="327"/>
        <v>0</v>
      </c>
      <c r="K327" s="197">
        <f t="shared" si="327"/>
        <v>0</v>
      </c>
      <c r="L327" s="198">
        <f t="shared" si="327"/>
        <v>0</v>
      </c>
      <c r="M327" s="200" t="s">
        <v>656</v>
      </c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196" t="s">
        <v>976</v>
      </c>
      <c r="B328" s="154">
        <f t="shared" si="3"/>
        <v>424.14</v>
      </c>
      <c r="C328" s="197">
        <v>34.5</v>
      </c>
      <c r="D328" s="197">
        <v>20.7</v>
      </c>
      <c r="E328" s="197">
        <v>35.2</v>
      </c>
      <c r="F328" s="198">
        <v>9.6</v>
      </c>
      <c r="G328" s="199"/>
      <c r="H328" s="197">
        <f t="shared" ref="H328:L328" si="328">$G328/100*B328</f>
        <v>0</v>
      </c>
      <c r="I328" s="197">
        <f t="shared" si="328"/>
        <v>0</v>
      </c>
      <c r="J328" s="197">
        <f t="shared" si="328"/>
        <v>0</v>
      </c>
      <c r="K328" s="197">
        <f t="shared" si="328"/>
        <v>0</v>
      </c>
      <c r="L328" s="198">
        <f t="shared" si="328"/>
        <v>0</v>
      </c>
      <c r="M328" s="200" t="s">
        <v>647</v>
      </c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196" t="s">
        <v>977</v>
      </c>
      <c r="B329" s="154">
        <f t="shared" si="3"/>
        <v>318</v>
      </c>
      <c r="C329" s="197">
        <v>6.0</v>
      </c>
      <c r="D329" s="197">
        <v>31.8</v>
      </c>
      <c r="E329" s="197">
        <v>3.1</v>
      </c>
      <c r="F329" s="198">
        <v>1.1</v>
      </c>
      <c r="G329" s="199"/>
      <c r="H329" s="197">
        <f t="shared" ref="H329:L329" si="329">$G329/100*B329</f>
        <v>0</v>
      </c>
      <c r="I329" s="197">
        <f t="shared" si="329"/>
        <v>0</v>
      </c>
      <c r="J329" s="197">
        <f t="shared" si="329"/>
        <v>0</v>
      </c>
      <c r="K329" s="197">
        <f t="shared" si="329"/>
        <v>0</v>
      </c>
      <c r="L329" s="198">
        <f t="shared" si="329"/>
        <v>0</v>
      </c>
      <c r="M329" s="200" t="s">
        <v>710</v>
      </c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196" t="s">
        <v>978</v>
      </c>
      <c r="B330" s="154">
        <f t="shared" si="3"/>
        <v>900</v>
      </c>
      <c r="C330" s="197">
        <v>0.0</v>
      </c>
      <c r="D330" s="197">
        <v>100.0</v>
      </c>
      <c r="E330" s="197">
        <v>0.0</v>
      </c>
      <c r="F330" s="198">
        <v>0.0</v>
      </c>
      <c r="G330" s="199"/>
      <c r="H330" s="197">
        <f t="shared" ref="H330:L330" si="330">$G330/100*B330</f>
        <v>0</v>
      </c>
      <c r="I330" s="197">
        <f t="shared" si="330"/>
        <v>0</v>
      </c>
      <c r="J330" s="197">
        <f t="shared" si="330"/>
        <v>0</v>
      </c>
      <c r="K330" s="197">
        <f t="shared" si="330"/>
        <v>0</v>
      </c>
      <c r="L330" s="198">
        <f t="shared" si="330"/>
        <v>0</v>
      </c>
      <c r="M330" s="200" t="s">
        <v>667</v>
      </c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196" t="s">
        <v>979</v>
      </c>
      <c r="B331" s="154">
        <f t="shared" si="3"/>
        <v>51.83</v>
      </c>
      <c r="C331" s="197">
        <v>6.2</v>
      </c>
      <c r="D331" s="197">
        <v>1.4</v>
      </c>
      <c r="E331" s="197">
        <v>4.5</v>
      </c>
      <c r="F331" s="198">
        <v>0.8</v>
      </c>
      <c r="G331" s="199"/>
      <c r="H331" s="197">
        <f t="shared" ref="H331:L331" si="331">$G331/100*B331</f>
        <v>0</v>
      </c>
      <c r="I331" s="197">
        <f t="shared" si="331"/>
        <v>0</v>
      </c>
      <c r="J331" s="197">
        <f t="shared" si="331"/>
        <v>0</v>
      </c>
      <c r="K331" s="197">
        <f t="shared" si="331"/>
        <v>0</v>
      </c>
      <c r="L331" s="198">
        <f t="shared" si="331"/>
        <v>0</v>
      </c>
      <c r="M331" s="200" t="s">
        <v>653</v>
      </c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196" t="s">
        <v>980</v>
      </c>
      <c r="B332" s="154">
        <f t="shared" si="3"/>
        <v>406.61</v>
      </c>
      <c r="C332" s="197">
        <v>36.5</v>
      </c>
      <c r="D332" s="197">
        <v>19.9</v>
      </c>
      <c r="E332" s="197">
        <v>30.2</v>
      </c>
      <c r="F332" s="198">
        <v>9.3</v>
      </c>
      <c r="G332" s="199"/>
      <c r="H332" s="197">
        <f t="shared" ref="H332:L332" si="332">$G332/100*B332</f>
        <v>0</v>
      </c>
      <c r="I332" s="197">
        <f t="shared" si="332"/>
        <v>0</v>
      </c>
      <c r="J332" s="197">
        <f t="shared" si="332"/>
        <v>0</v>
      </c>
      <c r="K332" s="197">
        <f t="shared" si="332"/>
        <v>0</v>
      </c>
      <c r="L332" s="198">
        <f t="shared" si="332"/>
        <v>0</v>
      </c>
      <c r="M332" s="200" t="s">
        <v>647</v>
      </c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196" t="s">
        <v>981</v>
      </c>
      <c r="B333" s="154">
        <f t="shared" si="3"/>
        <v>51.63</v>
      </c>
      <c r="C333" s="197">
        <v>3.3</v>
      </c>
      <c r="D333" s="197">
        <v>1.8</v>
      </c>
      <c r="E333" s="197">
        <v>6.3</v>
      </c>
      <c r="F333" s="198">
        <v>0.6</v>
      </c>
      <c r="G333" s="199"/>
      <c r="H333" s="197">
        <f t="shared" ref="H333:L333" si="333">$G333/100*B333</f>
        <v>0</v>
      </c>
      <c r="I333" s="197">
        <f t="shared" si="333"/>
        <v>0</v>
      </c>
      <c r="J333" s="197">
        <f t="shared" si="333"/>
        <v>0</v>
      </c>
      <c r="K333" s="197">
        <f t="shared" si="333"/>
        <v>0</v>
      </c>
      <c r="L333" s="198">
        <f t="shared" si="333"/>
        <v>0</v>
      </c>
      <c r="M333" s="200" t="s">
        <v>647</v>
      </c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196" t="s">
        <v>982</v>
      </c>
      <c r="B334" s="154">
        <f t="shared" si="3"/>
        <v>357.26</v>
      </c>
      <c r="C334" s="197">
        <v>14.6</v>
      </c>
      <c r="D334" s="197">
        <v>1.4</v>
      </c>
      <c r="E334" s="197">
        <v>75.0</v>
      </c>
      <c r="F334" s="198">
        <v>1.6</v>
      </c>
      <c r="G334" s="199"/>
      <c r="H334" s="197">
        <f t="shared" ref="H334:L334" si="334">$G334/100*B334</f>
        <v>0</v>
      </c>
      <c r="I334" s="197">
        <f t="shared" si="334"/>
        <v>0</v>
      </c>
      <c r="J334" s="197">
        <f t="shared" si="334"/>
        <v>0</v>
      </c>
      <c r="K334" s="197">
        <f t="shared" si="334"/>
        <v>0</v>
      </c>
      <c r="L334" s="198">
        <f t="shared" si="334"/>
        <v>0</v>
      </c>
      <c r="M334" s="200" t="s">
        <v>656</v>
      </c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196" t="s">
        <v>983</v>
      </c>
      <c r="B335" s="154">
        <f t="shared" si="3"/>
        <v>20.66</v>
      </c>
      <c r="C335" s="197">
        <v>2.9</v>
      </c>
      <c r="D335" s="197">
        <v>0.4</v>
      </c>
      <c r="E335" s="197">
        <v>3.6</v>
      </c>
      <c r="F335" s="198">
        <v>2.2</v>
      </c>
      <c r="G335" s="199"/>
      <c r="H335" s="197">
        <f t="shared" ref="H335:L335" si="335">$G335/100*B335</f>
        <v>0</v>
      </c>
      <c r="I335" s="197">
        <f t="shared" si="335"/>
        <v>0</v>
      </c>
      <c r="J335" s="197">
        <f t="shared" si="335"/>
        <v>0</v>
      </c>
      <c r="K335" s="197">
        <f t="shared" si="335"/>
        <v>0</v>
      </c>
      <c r="L335" s="198">
        <f t="shared" si="335"/>
        <v>0</v>
      </c>
      <c r="M335" s="200" t="s">
        <v>653</v>
      </c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196" t="s">
        <v>984</v>
      </c>
      <c r="B336" s="154">
        <f t="shared" si="3"/>
        <v>36.56</v>
      </c>
      <c r="C336" s="197">
        <v>5.9</v>
      </c>
      <c r="D336" s="197">
        <v>0.4</v>
      </c>
      <c r="E336" s="197">
        <v>2.4</v>
      </c>
      <c r="F336" s="198">
        <v>0.0</v>
      </c>
      <c r="G336" s="199"/>
      <c r="H336" s="197">
        <f t="shared" ref="H336:L336" si="336">$G336/100*B336</f>
        <v>0</v>
      </c>
      <c r="I336" s="197">
        <f t="shared" si="336"/>
        <v>0</v>
      </c>
      <c r="J336" s="197">
        <f t="shared" si="336"/>
        <v>0</v>
      </c>
      <c r="K336" s="197">
        <f t="shared" si="336"/>
        <v>0</v>
      </c>
      <c r="L336" s="198">
        <f t="shared" si="336"/>
        <v>0</v>
      </c>
      <c r="M336" s="200" t="s">
        <v>643</v>
      </c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196" t="s">
        <v>985</v>
      </c>
      <c r="B337" s="154">
        <f t="shared" si="3"/>
        <v>38.81</v>
      </c>
      <c r="C337" s="197">
        <v>0.8</v>
      </c>
      <c r="D337" s="197">
        <v>0.1</v>
      </c>
      <c r="E337" s="197">
        <v>10.4</v>
      </c>
      <c r="F337" s="198">
        <v>1.5</v>
      </c>
      <c r="G337" s="199"/>
      <c r="H337" s="197">
        <f t="shared" ref="H337:L337" si="337">$G337/100*B337</f>
        <v>0</v>
      </c>
      <c r="I337" s="197">
        <f t="shared" si="337"/>
        <v>0</v>
      </c>
      <c r="J337" s="197">
        <f t="shared" si="337"/>
        <v>0</v>
      </c>
      <c r="K337" s="197">
        <f t="shared" si="337"/>
        <v>0</v>
      </c>
      <c r="L337" s="198">
        <f t="shared" si="337"/>
        <v>0</v>
      </c>
      <c r="M337" s="200" t="s">
        <v>653</v>
      </c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196" t="s">
        <v>986</v>
      </c>
      <c r="B338" s="154">
        <f t="shared" si="3"/>
        <v>42.73</v>
      </c>
      <c r="C338" s="197">
        <v>1.0</v>
      </c>
      <c r="D338" s="197">
        <v>0.1</v>
      </c>
      <c r="E338" s="197">
        <v>11.7</v>
      </c>
      <c r="F338" s="198">
        <v>2.0</v>
      </c>
      <c r="G338" s="199"/>
      <c r="H338" s="197">
        <f t="shared" ref="H338:L338" si="338">$G338/100*B338</f>
        <v>0</v>
      </c>
      <c r="I338" s="197">
        <f t="shared" si="338"/>
        <v>0</v>
      </c>
      <c r="J338" s="197">
        <f t="shared" si="338"/>
        <v>0</v>
      </c>
      <c r="K338" s="197">
        <f t="shared" si="338"/>
        <v>0</v>
      </c>
      <c r="L338" s="198">
        <f t="shared" si="338"/>
        <v>0</v>
      </c>
      <c r="M338" s="200" t="s">
        <v>653</v>
      </c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196" t="s">
        <v>987</v>
      </c>
      <c r="B339" s="154">
        <f t="shared" si="3"/>
        <v>76.99</v>
      </c>
      <c r="C339" s="197">
        <v>1.9</v>
      </c>
      <c r="D339" s="197">
        <v>0.3</v>
      </c>
      <c r="E339" s="197">
        <v>20.6</v>
      </c>
      <c r="F339" s="198">
        <v>3.5</v>
      </c>
      <c r="G339" s="199"/>
      <c r="H339" s="197">
        <f t="shared" ref="H339:L339" si="339">$G339/100*B339</f>
        <v>0</v>
      </c>
      <c r="I339" s="197">
        <f t="shared" si="339"/>
        <v>0</v>
      </c>
      <c r="J339" s="197">
        <f t="shared" si="339"/>
        <v>0</v>
      </c>
      <c r="K339" s="197">
        <f t="shared" si="339"/>
        <v>0</v>
      </c>
      <c r="L339" s="198">
        <f t="shared" si="339"/>
        <v>0</v>
      </c>
      <c r="M339" s="200" t="s">
        <v>653</v>
      </c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196" t="s">
        <v>988</v>
      </c>
      <c r="B340" s="154">
        <f t="shared" si="3"/>
        <v>46.43</v>
      </c>
      <c r="C340" s="197">
        <v>2.0</v>
      </c>
      <c r="D340" s="197">
        <v>0.5</v>
      </c>
      <c r="E340" s="197">
        <v>8.7</v>
      </c>
      <c r="F340" s="198">
        <v>0.0</v>
      </c>
      <c r="G340" s="199"/>
      <c r="H340" s="197">
        <f t="shared" ref="H340:L340" si="340">$G340/100*B340</f>
        <v>0</v>
      </c>
      <c r="I340" s="197">
        <f t="shared" si="340"/>
        <v>0</v>
      </c>
      <c r="J340" s="197">
        <f t="shared" si="340"/>
        <v>0</v>
      </c>
      <c r="K340" s="197">
        <f t="shared" si="340"/>
        <v>0</v>
      </c>
      <c r="L340" s="198">
        <f t="shared" si="340"/>
        <v>0</v>
      </c>
      <c r="M340" s="200" t="s">
        <v>653</v>
      </c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196" t="s">
        <v>989</v>
      </c>
      <c r="B341" s="154">
        <f t="shared" si="3"/>
        <v>34.71</v>
      </c>
      <c r="C341" s="197">
        <v>0.6</v>
      </c>
      <c r="D341" s="197">
        <v>0.6</v>
      </c>
      <c r="E341" s="197">
        <v>6.9</v>
      </c>
      <c r="F341" s="198">
        <v>0.0</v>
      </c>
      <c r="G341" s="199"/>
      <c r="H341" s="197">
        <f t="shared" ref="H341:L341" si="341">$G341/100*B341</f>
        <v>0</v>
      </c>
      <c r="I341" s="197">
        <f t="shared" si="341"/>
        <v>0</v>
      </c>
      <c r="J341" s="197">
        <f t="shared" si="341"/>
        <v>0</v>
      </c>
      <c r="K341" s="197">
        <f t="shared" si="341"/>
        <v>0</v>
      </c>
      <c r="L341" s="198">
        <f t="shared" si="341"/>
        <v>0</v>
      </c>
      <c r="M341" s="200" t="s">
        <v>653</v>
      </c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196" t="s">
        <v>990</v>
      </c>
      <c r="B342" s="154">
        <f t="shared" si="3"/>
        <v>15.57</v>
      </c>
      <c r="C342" s="197">
        <v>1.2</v>
      </c>
      <c r="D342" s="197">
        <v>0.2</v>
      </c>
      <c r="E342" s="197">
        <v>3.4</v>
      </c>
      <c r="F342" s="198">
        <v>1.1</v>
      </c>
      <c r="G342" s="199"/>
      <c r="H342" s="197">
        <f t="shared" ref="H342:L342" si="342">$G342/100*B342</f>
        <v>0</v>
      </c>
      <c r="I342" s="197">
        <f t="shared" si="342"/>
        <v>0</v>
      </c>
      <c r="J342" s="197">
        <f t="shared" si="342"/>
        <v>0</v>
      </c>
      <c r="K342" s="197">
        <f t="shared" si="342"/>
        <v>0</v>
      </c>
      <c r="L342" s="198">
        <f t="shared" si="342"/>
        <v>0</v>
      </c>
      <c r="M342" s="200" t="s">
        <v>653</v>
      </c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196" t="s">
        <v>991</v>
      </c>
      <c r="B343" s="154">
        <f t="shared" si="3"/>
        <v>87.09</v>
      </c>
      <c r="C343" s="197">
        <v>15.6</v>
      </c>
      <c r="D343" s="197">
        <v>1.4</v>
      </c>
      <c r="E343" s="197">
        <v>3.1</v>
      </c>
      <c r="F343" s="198">
        <v>0.0</v>
      </c>
      <c r="G343" s="199"/>
      <c r="H343" s="197">
        <f t="shared" ref="H343:L343" si="343">$G343/100*B343</f>
        <v>0</v>
      </c>
      <c r="I343" s="197">
        <f t="shared" si="343"/>
        <v>0</v>
      </c>
      <c r="J343" s="197">
        <f t="shared" si="343"/>
        <v>0</v>
      </c>
      <c r="K343" s="197">
        <f t="shared" si="343"/>
        <v>0</v>
      </c>
      <c r="L343" s="198">
        <f t="shared" si="343"/>
        <v>0</v>
      </c>
      <c r="M343" s="200" t="s">
        <v>637</v>
      </c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196" t="s">
        <v>992</v>
      </c>
      <c r="B344" s="154">
        <f t="shared" si="3"/>
        <v>179.4</v>
      </c>
      <c r="C344" s="197">
        <v>0.0</v>
      </c>
      <c r="D344" s="197">
        <v>0.0</v>
      </c>
      <c r="E344" s="197">
        <v>46.0</v>
      </c>
      <c r="F344" s="198">
        <v>0.0</v>
      </c>
      <c r="G344" s="199"/>
      <c r="H344" s="197">
        <f t="shared" ref="H344:L344" si="344">$G344/100*B344</f>
        <v>0</v>
      </c>
      <c r="I344" s="197">
        <f t="shared" si="344"/>
        <v>0</v>
      </c>
      <c r="J344" s="197">
        <f t="shared" si="344"/>
        <v>0</v>
      </c>
      <c r="K344" s="197">
        <f t="shared" si="344"/>
        <v>0</v>
      </c>
      <c r="L344" s="198">
        <f t="shared" si="344"/>
        <v>0</v>
      </c>
      <c r="M344" s="200" t="s">
        <v>645</v>
      </c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196" t="s">
        <v>993</v>
      </c>
      <c r="B345" s="154">
        <f t="shared" si="3"/>
        <v>382.99</v>
      </c>
      <c r="C345" s="197">
        <v>0.1</v>
      </c>
      <c r="D345" s="197">
        <v>0.0</v>
      </c>
      <c r="E345" s="197">
        <v>98.1</v>
      </c>
      <c r="F345" s="198">
        <v>0.0</v>
      </c>
      <c r="G345" s="199"/>
      <c r="H345" s="197">
        <f t="shared" ref="H345:L345" si="345">$G345/100*B345</f>
        <v>0</v>
      </c>
      <c r="I345" s="197">
        <f t="shared" si="345"/>
        <v>0</v>
      </c>
      <c r="J345" s="197">
        <f t="shared" si="345"/>
        <v>0</v>
      </c>
      <c r="K345" s="197">
        <f t="shared" si="345"/>
        <v>0</v>
      </c>
      <c r="L345" s="198">
        <f t="shared" si="345"/>
        <v>0</v>
      </c>
      <c r="M345" s="200" t="s">
        <v>645</v>
      </c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196" t="s">
        <v>994</v>
      </c>
      <c r="B346" s="154">
        <f t="shared" si="3"/>
        <v>389.61</v>
      </c>
      <c r="C346" s="197">
        <v>0.0</v>
      </c>
      <c r="D346" s="197">
        <v>0.0</v>
      </c>
      <c r="E346" s="197">
        <v>99.9</v>
      </c>
      <c r="F346" s="198">
        <v>0.0</v>
      </c>
      <c r="G346" s="199"/>
      <c r="H346" s="197">
        <f t="shared" ref="H346:L346" si="346">$G346/100*B346</f>
        <v>0</v>
      </c>
      <c r="I346" s="197">
        <f t="shared" si="346"/>
        <v>0</v>
      </c>
      <c r="J346" s="197">
        <f t="shared" si="346"/>
        <v>0</v>
      </c>
      <c r="K346" s="197">
        <f t="shared" si="346"/>
        <v>0</v>
      </c>
      <c r="L346" s="198">
        <f t="shared" si="346"/>
        <v>0</v>
      </c>
      <c r="M346" s="200" t="s">
        <v>645</v>
      </c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196" t="s">
        <v>995</v>
      </c>
      <c r="B347" s="154">
        <f t="shared" si="3"/>
        <v>634.25</v>
      </c>
      <c r="C347" s="197">
        <v>17.3</v>
      </c>
      <c r="D347" s="197">
        <v>55.2</v>
      </c>
      <c r="E347" s="197">
        <v>23.2</v>
      </c>
      <c r="F347" s="198">
        <v>5.7</v>
      </c>
      <c r="G347" s="199"/>
      <c r="H347" s="197">
        <f t="shared" ref="H347:L347" si="347">$G347/100*B347</f>
        <v>0</v>
      </c>
      <c r="I347" s="197">
        <f t="shared" si="347"/>
        <v>0</v>
      </c>
      <c r="J347" s="197">
        <f t="shared" si="347"/>
        <v>0</v>
      </c>
      <c r="K347" s="197">
        <f t="shared" si="347"/>
        <v>0</v>
      </c>
      <c r="L347" s="198">
        <f t="shared" si="347"/>
        <v>0</v>
      </c>
      <c r="M347" s="200" t="s">
        <v>725</v>
      </c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196" t="s">
        <v>996</v>
      </c>
      <c r="B348" s="154">
        <f t="shared" si="3"/>
        <v>900</v>
      </c>
      <c r="C348" s="197">
        <v>0.0</v>
      </c>
      <c r="D348" s="197">
        <v>100.0</v>
      </c>
      <c r="E348" s="197">
        <v>0.0</v>
      </c>
      <c r="F348" s="198">
        <v>0.0</v>
      </c>
      <c r="G348" s="199"/>
      <c r="H348" s="197">
        <f t="shared" ref="H348:L348" si="348">$G348/100*B348</f>
        <v>0</v>
      </c>
      <c r="I348" s="197">
        <f t="shared" si="348"/>
        <v>0</v>
      </c>
      <c r="J348" s="197">
        <f t="shared" si="348"/>
        <v>0</v>
      </c>
      <c r="K348" s="197">
        <f t="shared" si="348"/>
        <v>0</v>
      </c>
      <c r="L348" s="198">
        <f t="shared" si="348"/>
        <v>0</v>
      </c>
      <c r="M348" s="200" t="s">
        <v>667</v>
      </c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196" t="s">
        <v>997</v>
      </c>
      <c r="B349" s="154">
        <f t="shared" si="3"/>
        <v>598.96</v>
      </c>
      <c r="C349" s="197">
        <v>20.8</v>
      </c>
      <c r="D349" s="197">
        <v>51.5</v>
      </c>
      <c r="E349" s="197">
        <v>20.0</v>
      </c>
      <c r="F349" s="198">
        <v>6.6</v>
      </c>
      <c r="G349" s="199"/>
      <c r="H349" s="197">
        <f t="shared" ref="H349:L349" si="349">$G349/100*B349</f>
        <v>0</v>
      </c>
      <c r="I349" s="197">
        <f t="shared" si="349"/>
        <v>0</v>
      </c>
      <c r="J349" s="197">
        <f t="shared" si="349"/>
        <v>0</v>
      </c>
      <c r="K349" s="197">
        <f t="shared" si="349"/>
        <v>0</v>
      </c>
      <c r="L349" s="198">
        <f t="shared" si="349"/>
        <v>0</v>
      </c>
      <c r="M349" s="200" t="s">
        <v>725</v>
      </c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196" t="s">
        <v>998</v>
      </c>
      <c r="B350" s="154">
        <f t="shared" si="3"/>
        <v>350.5</v>
      </c>
      <c r="C350" s="197">
        <v>7.0</v>
      </c>
      <c r="D350" s="197">
        <v>1.6</v>
      </c>
      <c r="E350" s="197">
        <v>79.9</v>
      </c>
      <c r="F350" s="198">
        <v>0.9</v>
      </c>
      <c r="G350" s="199"/>
      <c r="H350" s="197">
        <f t="shared" ref="H350:L350" si="350">$G350/100*B350</f>
        <v>0</v>
      </c>
      <c r="I350" s="197">
        <f t="shared" si="350"/>
        <v>0</v>
      </c>
      <c r="J350" s="197">
        <f t="shared" si="350"/>
        <v>0</v>
      </c>
      <c r="K350" s="197">
        <f t="shared" si="350"/>
        <v>0</v>
      </c>
      <c r="L350" s="198">
        <f t="shared" si="350"/>
        <v>0</v>
      </c>
      <c r="M350" s="200" t="s">
        <v>656</v>
      </c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196" t="s">
        <v>999</v>
      </c>
      <c r="B351" s="154">
        <f t="shared" si="3"/>
        <v>17.19</v>
      </c>
      <c r="C351" s="197">
        <v>1.8</v>
      </c>
      <c r="D351" s="197">
        <v>0.2</v>
      </c>
      <c r="E351" s="197">
        <v>3.7</v>
      </c>
      <c r="F351" s="198">
        <v>1.6</v>
      </c>
      <c r="G351" s="199"/>
      <c r="H351" s="197">
        <f t="shared" ref="H351:L351" si="351">$G351/100*B351</f>
        <v>0</v>
      </c>
      <c r="I351" s="197">
        <f t="shared" si="351"/>
        <v>0</v>
      </c>
      <c r="J351" s="197">
        <f t="shared" si="351"/>
        <v>0</v>
      </c>
      <c r="K351" s="197">
        <f t="shared" si="351"/>
        <v>0</v>
      </c>
      <c r="L351" s="198">
        <f t="shared" si="351"/>
        <v>0</v>
      </c>
      <c r="M351" s="200" t="s">
        <v>653</v>
      </c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196" t="s">
        <v>1000</v>
      </c>
      <c r="B352" s="154">
        <f t="shared" si="3"/>
        <v>139.1</v>
      </c>
      <c r="C352" s="197">
        <v>19.7</v>
      </c>
      <c r="D352" s="197">
        <v>6.7</v>
      </c>
      <c r="E352" s="197">
        <v>0.0</v>
      </c>
      <c r="F352" s="198">
        <v>0.0</v>
      </c>
      <c r="G352" s="199"/>
      <c r="H352" s="197">
        <f t="shared" ref="H352:L352" si="352">$G352/100*B352</f>
        <v>0</v>
      </c>
      <c r="I352" s="197">
        <f t="shared" si="352"/>
        <v>0</v>
      </c>
      <c r="J352" s="197">
        <f t="shared" si="352"/>
        <v>0</v>
      </c>
      <c r="K352" s="197">
        <f t="shared" si="352"/>
        <v>0</v>
      </c>
      <c r="L352" s="198">
        <f t="shared" si="352"/>
        <v>0</v>
      </c>
      <c r="M352" s="200" t="s">
        <v>674</v>
      </c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196" t="s">
        <v>1001</v>
      </c>
      <c r="B353" s="154">
        <f t="shared" si="3"/>
        <v>597.71</v>
      </c>
      <c r="C353" s="197">
        <v>17.0</v>
      </c>
      <c r="D353" s="197">
        <v>53.7</v>
      </c>
      <c r="E353" s="197">
        <v>21.2</v>
      </c>
      <c r="F353" s="198">
        <v>9.3</v>
      </c>
      <c r="G353" s="199"/>
      <c r="H353" s="197">
        <f t="shared" ref="H353:L353" si="353">$G353/100*B353</f>
        <v>0</v>
      </c>
      <c r="I353" s="197">
        <f t="shared" si="353"/>
        <v>0</v>
      </c>
      <c r="J353" s="197">
        <f t="shared" si="353"/>
        <v>0</v>
      </c>
      <c r="K353" s="197">
        <f t="shared" si="353"/>
        <v>0</v>
      </c>
      <c r="L353" s="198">
        <f t="shared" si="353"/>
        <v>0</v>
      </c>
      <c r="M353" s="200" t="s">
        <v>725</v>
      </c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196" t="s">
        <v>1002</v>
      </c>
      <c r="B354" s="154">
        <f t="shared" si="3"/>
        <v>23.14</v>
      </c>
      <c r="C354" s="197">
        <v>2.8</v>
      </c>
      <c r="D354" s="197">
        <v>0.2</v>
      </c>
      <c r="E354" s="197">
        <v>7.0</v>
      </c>
      <c r="F354" s="198">
        <v>4.4</v>
      </c>
      <c r="G354" s="199"/>
      <c r="H354" s="197">
        <f t="shared" ref="H354:L354" si="354">$G354/100*B354</f>
        <v>0</v>
      </c>
      <c r="I354" s="197">
        <f t="shared" si="354"/>
        <v>0</v>
      </c>
      <c r="J354" s="197">
        <f t="shared" si="354"/>
        <v>0</v>
      </c>
      <c r="K354" s="197">
        <f t="shared" si="354"/>
        <v>0</v>
      </c>
      <c r="L354" s="198">
        <f t="shared" si="354"/>
        <v>0</v>
      </c>
      <c r="M354" s="200" t="s">
        <v>653</v>
      </c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196" t="s">
        <v>1003</v>
      </c>
      <c r="B355" s="154">
        <f t="shared" si="3"/>
        <v>61.62</v>
      </c>
      <c r="C355" s="197">
        <v>10.5</v>
      </c>
      <c r="D355" s="197">
        <v>0.1</v>
      </c>
      <c r="E355" s="197">
        <v>5.6</v>
      </c>
      <c r="F355" s="198">
        <v>0.8</v>
      </c>
      <c r="G355" s="199"/>
      <c r="H355" s="197">
        <f t="shared" ref="H355:L355" si="355">$G355/100*B355</f>
        <v>0</v>
      </c>
      <c r="I355" s="197">
        <f t="shared" si="355"/>
        <v>0</v>
      </c>
      <c r="J355" s="197">
        <f t="shared" si="355"/>
        <v>0</v>
      </c>
      <c r="K355" s="197">
        <f t="shared" si="355"/>
        <v>0</v>
      </c>
      <c r="L355" s="198">
        <f t="shared" si="355"/>
        <v>0</v>
      </c>
      <c r="M355" s="200" t="s">
        <v>710</v>
      </c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196" t="s">
        <v>1004</v>
      </c>
      <c r="B356" s="154">
        <f t="shared" si="3"/>
        <v>50.75</v>
      </c>
      <c r="C356" s="197">
        <v>0.8</v>
      </c>
      <c r="D356" s="197">
        <v>0.3</v>
      </c>
      <c r="E356" s="197">
        <v>13.3</v>
      </c>
      <c r="F356" s="198">
        <v>1.8</v>
      </c>
      <c r="G356" s="199"/>
      <c r="H356" s="197">
        <f t="shared" ref="H356:L356" si="356">$G356/100*B356</f>
        <v>0</v>
      </c>
      <c r="I356" s="197">
        <f t="shared" si="356"/>
        <v>0</v>
      </c>
      <c r="J356" s="197">
        <f t="shared" si="356"/>
        <v>0</v>
      </c>
      <c r="K356" s="197">
        <f t="shared" si="356"/>
        <v>0</v>
      </c>
      <c r="L356" s="198">
        <f t="shared" si="356"/>
        <v>0</v>
      </c>
      <c r="M356" s="200" t="s">
        <v>639</v>
      </c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196" t="s">
        <v>1005</v>
      </c>
      <c r="B357" s="154">
        <f t="shared" si="3"/>
        <v>69.67</v>
      </c>
      <c r="C357" s="197">
        <v>1.3</v>
      </c>
      <c r="D357" s="197">
        <v>0.1</v>
      </c>
      <c r="E357" s="197">
        <v>16.3</v>
      </c>
      <c r="F357" s="198">
        <v>0.0</v>
      </c>
      <c r="G357" s="199"/>
      <c r="H357" s="197">
        <f t="shared" ref="H357:L357" si="357">$G357/100*B357</f>
        <v>0</v>
      </c>
      <c r="I357" s="197">
        <f t="shared" si="357"/>
        <v>0</v>
      </c>
      <c r="J357" s="197">
        <f t="shared" si="357"/>
        <v>0</v>
      </c>
      <c r="K357" s="197">
        <f t="shared" si="357"/>
        <v>0</v>
      </c>
      <c r="L357" s="198">
        <f t="shared" si="357"/>
        <v>0</v>
      </c>
      <c r="M357" s="200" t="s">
        <v>662</v>
      </c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196" t="s">
        <v>1006</v>
      </c>
      <c r="B358" s="154">
        <f t="shared" si="3"/>
        <v>0</v>
      </c>
      <c r="C358" s="197">
        <v>0.0</v>
      </c>
      <c r="D358" s="197">
        <v>0.0</v>
      </c>
      <c r="E358" s="197">
        <v>0.0</v>
      </c>
      <c r="F358" s="198">
        <v>0.0</v>
      </c>
      <c r="G358" s="199"/>
      <c r="H358" s="197">
        <f t="shared" ref="H358:L358" si="358">$G358/100*B358</f>
        <v>0</v>
      </c>
      <c r="I358" s="197">
        <f t="shared" si="358"/>
        <v>0</v>
      </c>
      <c r="J358" s="197">
        <f t="shared" si="358"/>
        <v>0</v>
      </c>
      <c r="K358" s="197">
        <f t="shared" si="358"/>
        <v>0</v>
      </c>
      <c r="L358" s="198">
        <f t="shared" si="358"/>
        <v>0</v>
      </c>
      <c r="M358" s="200" t="s">
        <v>649</v>
      </c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196" t="s">
        <v>1007</v>
      </c>
      <c r="B359" s="154">
        <f t="shared" si="3"/>
        <v>297.25</v>
      </c>
      <c r="C359" s="197">
        <v>22.6</v>
      </c>
      <c r="D359" s="197">
        <v>2.4</v>
      </c>
      <c r="E359" s="197">
        <v>58.2</v>
      </c>
      <c r="F359" s="198">
        <v>10.7</v>
      </c>
      <c r="G359" s="199"/>
      <c r="H359" s="197">
        <f t="shared" ref="H359:L359" si="359">$G359/100*B359</f>
        <v>0</v>
      </c>
      <c r="I359" s="197">
        <f t="shared" si="359"/>
        <v>0</v>
      </c>
      <c r="J359" s="197">
        <f t="shared" si="359"/>
        <v>0</v>
      </c>
      <c r="K359" s="197">
        <f t="shared" si="359"/>
        <v>0</v>
      </c>
      <c r="L359" s="198">
        <f t="shared" si="359"/>
        <v>0</v>
      </c>
      <c r="M359" s="200" t="s">
        <v>649</v>
      </c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196" t="s">
        <v>1008</v>
      </c>
      <c r="B360" s="154">
        <f t="shared" si="3"/>
        <v>0.78</v>
      </c>
      <c r="C360" s="197">
        <v>0.0</v>
      </c>
      <c r="D360" s="197">
        <v>0.0</v>
      </c>
      <c r="E360" s="197">
        <v>0.2</v>
      </c>
      <c r="F360" s="198">
        <v>0.0</v>
      </c>
      <c r="G360" s="199"/>
      <c r="H360" s="197">
        <f t="shared" ref="H360:L360" si="360">$G360/100*B360</f>
        <v>0</v>
      </c>
      <c r="I360" s="197">
        <f t="shared" si="360"/>
        <v>0</v>
      </c>
      <c r="J360" s="197">
        <f t="shared" si="360"/>
        <v>0</v>
      </c>
      <c r="K360" s="197">
        <f t="shared" si="360"/>
        <v>0</v>
      </c>
      <c r="L360" s="198">
        <f t="shared" si="360"/>
        <v>0</v>
      </c>
      <c r="M360" s="200" t="s">
        <v>649</v>
      </c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196" t="s">
        <v>1009</v>
      </c>
      <c r="B361" s="154">
        <f t="shared" si="3"/>
        <v>319.9</v>
      </c>
      <c r="C361" s="197">
        <v>31.6</v>
      </c>
      <c r="D361" s="197">
        <v>4.6</v>
      </c>
      <c r="E361" s="197">
        <v>49.6</v>
      </c>
      <c r="F361" s="198">
        <v>10.6</v>
      </c>
      <c r="G361" s="199"/>
      <c r="H361" s="197">
        <f t="shared" ref="H361:L361" si="361">$G361/100*B361</f>
        <v>0</v>
      </c>
      <c r="I361" s="197">
        <f t="shared" si="361"/>
        <v>0</v>
      </c>
      <c r="J361" s="197">
        <f t="shared" si="361"/>
        <v>0</v>
      </c>
      <c r="K361" s="197">
        <f t="shared" si="361"/>
        <v>0</v>
      </c>
      <c r="L361" s="198">
        <f t="shared" si="361"/>
        <v>0</v>
      </c>
      <c r="M361" s="200" t="s">
        <v>649</v>
      </c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196" t="s">
        <v>1010</v>
      </c>
      <c r="B362" s="154">
        <f t="shared" si="3"/>
        <v>283.7</v>
      </c>
      <c r="C362" s="197">
        <v>20.3</v>
      </c>
      <c r="D362" s="197">
        <v>4.3</v>
      </c>
      <c r="E362" s="197">
        <v>61.0</v>
      </c>
      <c r="F362" s="198">
        <v>19.0</v>
      </c>
      <c r="G362" s="199"/>
      <c r="H362" s="197">
        <f t="shared" ref="H362:L362" si="362">$G362/100*B362</f>
        <v>0</v>
      </c>
      <c r="I362" s="197">
        <f t="shared" si="362"/>
        <v>0</v>
      </c>
      <c r="J362" s="197">
        <f t="shared" si="362"/>
        <v>0</v>
      </c>
      <c r="K362" s="197">
        <f t="shared" si="362"/>
        <v>0</v>
      </c>
      <c r="L362" s="198">
        <f t="shared" si="362"/>
        <v>0</v>
      </c>
      <c r="M362" s="200" t="s">
        <v>649</v>
      </c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196" t="s">
        <v>1011</v>
      </c>
      <c r="B363" s="154">
        <f t="shared" si="3"/>
        <v>328.69</v>
      </c>
      <c r="C363" s="197">
        <v>13.3</v>
      </c>
      <c r="D363" s="197">
        <v>2.4</v>
      </c>
      <c r="E363" s="197">
        <v>73.1</v>
      </c>
      <c r="F363" s="198">
        <v>8.0</v>
      </c>
      <c r="G363" s="199"/>
      <c r="H363" s="197">
        <f t="shared" ref="H363:L363" si="363">$G363/100*B363</f>
        <v>0</v>
      </c>
      <c r="I363" s="197">
        <f t="shared" si="363"/>
        <v>0</v>
      </c>
      <c r="J363" s="197">
        <f t="shared" si="363"/>
        <v>0</v>
      </c>
      <c r="K363" s="197">
        <f t="shared" si="363"/>
        <v>0</v>
      </c>
      <c r="L363" s="198">
        <f t="shared" si="363"/>
        <v>0</v>
      </c>
      <c r="M363" s="200" t="s">
        <v>656</v>
      </c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196" t="s">
        <v>1012</v>
      </c>
      <c r="B364" s="154">
        <f t="shared" si="3"/>
        <v>241.92</v>
      </c>
      <c r="C364" s="197">
        <v>9.0</v>
      </c>
      <c r="D364" s="197">
        <v>5.2</v>
      </c>
      <c r="E364" s="197">
        <v>42.8</v>
      </c>
      <c r="F364" s="198">
        <v>2.0</v>
      </c>
      <c r="G364" s="199"/>
      <c r="H364" s="197">
        <f t="shared" ref="H364:L364" si="364">$G364/100*B364</f>
        <v>0</v>
      </c>
      <c r="I364" s="197">
        <f t="shared" si="364"/>
        <v>0</v>
      </c>
      <c r="J364" s="197">
        <f t="shared" si="364"/>
        <v>0</v>
      </c>
      <c r="K364" s="197">
        <f t="shared" si="364"/>
        <v>0</v>
      </c>
      <c r="L364" s="198">
        <f t="shared" si="364"/>
        <v>0</v>
      </c>
      <c r="M364" s="200" t="s">
        <v>710</v>
      </c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196" t="s">
        <v>1013</v>
      </c>
      <c r="B365" s="154">
        <f t="shared" si="3"/>
        <v>207.86</v>
      </c>
      <c r="C365" s="197">
        <v>18.5</v>
      </c>
      <c r="D365" s="197">
        <v>10.8</v>
      </c>
      <c r="E365" s="197">
        <v>9.4</v>
      </c>
      <c r="F365" s="198">
        <v>0.0</v>
      </c>
      <c r="G365" s="199"/>
      <c r="H365" s="197">
        <f t="shared" ref="H365:L365" si="365">$G365/100*B365</f>
        <v>0</v>
      </c>
      <c r="I365" s="197">
        <f t="shared" si="365"/>
        <v>0</v>
      </c>
      <c r="J365" s="197">
        <f t="shared" si="365"/>
        <v>0</v>
      </c>
      <c r="K365" s="197">
        <f t="shared" si="365"/>
        <v>0</v>
      </c>
      <c r="L365" s="198">
        <f t="shared" si="365"/>
        <v>0</v>
      </c>
      <c r="M365" s="200" t="s">
        <v>647</v>
      </c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196" t="s">
        <v>1014</v>
      </c>
      <c r="B366" s="154">
        <f t="shared" si="3"/>
        <v>95.7</v>
      </c>
      <c r="C366" s="197">
        <v>20.1</v>
      </c>
      <c r="D366" s="197">
        <v>1.7</v>
      </c>
      <c r="E366" s="197">
        <v>0.0</v>
      </c>
      <c r="F366" s="198">
        <v>0.0</v>
      </c>
      <c r="G366" s="199"/>
      <c r="H366" s="197">
        <f t="shared" ref="H366:L366" si="366">$G366/100*B366</f>
        <v>0</v>
      </c>
      <c r="I366" s="197">
        <f t="shared" si="366"/>
        <v>0</v>
      </c>
      <c r="J366" s="197">
        <f t="shared" si="366"/>
        <v>0</v>
      </c>
      <c r="K366" s="197">
        <f t="shared" si="366"/>
        <v>0</v>
      </c>
      <c r="L366" s="198">
        <f t="shared" si="366"/>
        <v>0</v>
      </c>
      <c r="M366" s="200" t="s">
        <v>674</v>
      </c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196" t="s">
        <v>1015</v>
      </c>
      <c r="B367" s="154">
        <f t="shared" si="3"/>
        <v>478.5</v>
      </c>
      <c r="C367" s="197">
        <v>53.4</v>
      </c>
      <c r="D367" s="197">
        <v>26.4</v>
      </c>
      <c r="E367" s="197">
        <v>7.2</v>
      </c>
      <c r="F367" s="198">
        <v>0.2</v>
      </c>
      <c r="G367" s="199"/>
      <c r="H367" s="197">
        <f t="shared" ref="H367:L367" si="367">$G367/100*B367</f>
        <v>0</v>
      </c>
      <c r="I367" s="197">
        <f t="shared" si="367"/>
        <v>0</v>
      </c>
      <c r="J367" s="197">
        <f t="shared" si="367"/>
        <v>0</v>
      </c>
      <c r="K367" s="197">
        <f t="shared" si="367"/>
        <v>0</v>
      </c>
      <c r="L367" s="198">
        <f t="shared" si="367"/>
        <v>0</v>
      </c>
      <c r="M367" s="200" t="s">
        <v>647</v>
      </c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196" t="s">
        <v>1016</v>
      </c>
      <c r="B368" s="154">
        <f t="shared" si="3"/>
        <v>125.08</v>
      </c>
      <c r="C368" s="197">
        <v>8.2</v>
      </c>
      <c r="D368" s="197">
        <v>8.0</v>
      </c>
      <c r="E368" s="197">
        <v>5.2</v>
      </c>
      <c r="F368" s="198">
        <v>0.0</v>
      </c>
      <c r="G368" s="199"/>
      <c r="H368" s="197">
        <f t="shared" ref="H368:L368" si="368">$G368/100*B368</f>
        <v>0</v>
      </c>
      <c r="I368" s="197">
        <f t="shared" si="368"/>
        <v>0</v>
      </c>
      <c r="J368" s="197">
        <f t="shared" si="368"/>
        <v>0</v>
      </c>
      <c r="K368" s="197">
        <f t="shared" si="368"/>
        <v>0</v>
      </c>
      <c r="L368" s="198">
        <f t="shared" si="368"/>
        <v>0</v>
      </c>
      <c r="M368" s="200" t="s">
        <v>647</v>
      </c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196" t="s">
        <v>1017</v>
      </c>
      <c r="B369" s="154">
        <f t="shared" si="3"/>
        <v>155.62</v>
      </c>
      <c r="C369" s="197">
        <v>12.7</v>
      </c>
      <c r="D369" s="197">
        <v>10.0</v>
      </c>
      <c r="E369" s="197">
        <v>4.4</v>
      </c>
      <c r="F369" s="198">
        <v>0.6</v>
      </c>
      <c r="G369" s="199"/>
      <c r="H369" s="197">
        <f t="shared" ref="H369:L369" si="369">$G369/100*B369</f>
        <v>0</v>
      </c>
      <c r="I369" s="197">
        <f t="shared" si="369"/>
        <v>0</v>
      </c>
      <c r="J369" s="197">
        <f t="shared" si="369"/>
        <v>0</v>
      </c>
      <c r="K369" s="197">
        <f t="shared" si="369"/>
        <v>0</v>
      </c>
      <c r="L369" s="198">
        <f t="shared" si="369"/>
        <v>0</v>
      </c>
      <c r="M369" s="200" t="s">
        <v>647</v>
      </c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196" t="s">
        <v>1018</v>
      </c>
      <c r="B370" s="154">
        <f t="shared" si="3"/>
        <v>15.93</v>
      </c>
      <c r="C370" s="197">
        <v>0.9</v>
      </c>
      <c r="D370" s="197">
        <v>0.2</v>
      </c>
      <c r="E370" s="197">
        <v>3.9</v>
      </c>
      <c r="F370" s="198">
        <v>1.2</v>
      </c>
      <c r="G370" s="199"/>
      <c r="H370" s="197">
        <f t="shared" ref="H370:L370" si="370">$G370/100*B370</f>
        <v>0</v>
      </c>
      <c r="I370" s="197">
        <f t="shared" si="370"/>
        <v>0</v>
      </c>
      <c r="J370" s="197">
        <f t="shared" si="370"/>
        <v>0</v>
      </c>
      <c r="K370" s="197">
        <f t="shared" si="370"/>
        <v>0</v>
      </c>
      <c r="L370" s="198">
        <f t="shared" si="370"/>
        <v>0</v>
      </c>
      <c r="M370" s="200" t="s">
        <v>653</v>
      </c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196" t="s">
        <v>1019</v>
      </c>
      <c r="B371" s="154">
        <f t="shared" si="3"/>
        <v>253.05</v>
      </c>
      <c r="C371" s="197">
        <v>14.1</v>
      </c>
      <c r="D371" s="197">
        <v>3.0</v>
      </c>
      <c r="E371" s="197">
        <v>55.8</v>
      </c>
      <c r="F371" s="198">
        <v>12.3</v>
      </c>
      <c r="G371" s="199"/>
      <c r="H371" s="197">
        <f t="shared" ref="H371:L371" si="371">$G371/100*B371</f>
        <v>0</v>
      </c>
      <c r="I371" s="197">
        <f t="shared" si="371"/>
        <v>0</v>
      </c>
      <c r="J371" s="197">
        <f t="shared" si="371"/>
        <v>0</v>
      </c>
      <c r="K371" s="197">
        <f t="shared" si="371"/>
        <v>0</v>
      </c>
      <c r="L371" s="198">
        <f t="shared" si="371"/>
        <v>0</v>
      </c>
      <c r="M371" s="200" t="s">
        <v>653</v>
      </c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196" t="s">
        <v>1020</v>
      </c>
      <c r="B372" s="154">
        <f t="shared" si="3"/>
        <v>113.5</v>
      </c>
      <c r="C372" s="197">
        <v>20.5</v>
      </c>
      <c r="D372" s="197">
        <v>3.5</v>
      </c>
      <c r="E372" s="197">
        <v>0.0</v>
      </c>
      <c r="F372" s="198">
        <v>0.0</v>
      </c>
      <c r="G372" s="199"/>
      <c r="H372" s="197">
        <f t="shared" ref="H372:L372" si="372">$G372/100*B372</f>
        <v>0</v>
      </c>
      <c r="I372" s="197">
        <f t="shared" si="372"/>
        <v>0</v>
      </c>
      <c r="J372" s="197">
        <f t="shared" si="372"/>
        <v>0</v>
      </c>
      <c r="K372" s="197">
        <f t="shared" si="372"/>
        <v>0</v>
      </c>
      <c r="L372" s="198">
        <f t="shared" si="372"/>
        <v>0</v>
      </c>
      <c r="M372" s="200" t="s">
        <v>674</v>
      </c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196" t="s">
        <v>1021</v>
      </c>
      <c r="B373" s="154">
        <f t="shared" si="3"/>
        <v>102.1</v>
      </c>
      <c r="C373" s="197">
        <v>24.4</v>
      </c>
      <c r="D373" s="197">
        <v>0.5</v>
      </c>
      <c r="E373" s="197">
        <v>0.0</v>
      </c>
      <c r="F373" s="198">
        <v>0.0</v>
      </c>
      <c r="G373" s="199"/>
      <c r="H373" s="197">
        <f t="shared" ref="H373:L373" si="373">$G373/100*B373</f>
        <v>0</v>
      </c>
      <c r="I373" s="197">
        <f t="shared" si="373"/>
        <v>0</v>
      </c>
      <c r="J373" s="197">
        <f t="shared" si="373"/>
        <v>0</v>
      </c>
      <c r="K373" s="197">
        <f t="shared" si="373"/>
        <v>0</v>
      </c>
      <c r="L373" s="198">
        <f t="shared" si="373"/>
        <v>0</v>
      </c>
      <c r="M373" s="200" t="s">
        <v>674</v>
      </c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196" t="s">
        <v>1022</v>
      </c>
      <c r="B374" s="154">
        <f t="shared" si="3"/>
        <v>129.9</v>
      </c>
      <c r="C374" s="197">
        <v>22.8</v>
      </c>
      <c r="D374" s="197">
        <v>4.3</v>
      </c>
      <c r="E374" s="197">
        <v>0.0</v>
      </c>
      <c r="F374" s="198">
        <v>0.0</v>
      </c>
      <c r="G374" s="199"/>
      <c r="H374" s="197">
        <f t="shared" ref="H374:L374" si="374">$G374/100*B374</f>
        <v>0</v>
      </c>
      <c r="I374" s="197">
        <f t="shared" si="374"/>
        <v>0</v>
      </c>
      <c r="J374" s="197">
        <f t="shared" si="374"/>
        <v>0</v>
      </c>
      <c r="K374" s="197">
        <f t="shared" si="374"/>
        <v>0</v>
      </c>
      <c r="L374" s="198">
        <f t="shared" si="374"/>
        <v>0</v>
      </c>
      <c r="M374" s="200" t="s">
        <v>727</v>
      </c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196" t="s">
        <v>1023</v>
      </c>
      <c r="B375" s="154">
        <f t="shared" si="3"/>
        <v>23.91</v>
      </c>
      <c r="C375" s="197">
        <v>1.5</v>
      </c>
      <c r="D375" s="197">
        <v>0.3</v>
      </c>
      <c r="E375" s="197">
        <v>7.1</v>
      </c>
      <c r="F375" s="198">
        <v>3.2</v>
      </c>
      <c r="G375" s="199"/>
      <c r="H375" s="197">
        <f t="shared" ref="H375:L375" si="375">$G375/100*B375</f>
        <v>0</v>
      </c>
      <c r="I375" s="197">
        <f t="shared" si="375"/>
        <v>0</v>
      </c>
      <c r="J375" s="197">
        <f t="shared" si="375"/>
        <v>0</v>
      </c>
      <c r="K375" s="197">
        <f t="shared" si="375"/>
        <v>0</v>
      </c>
      <c r="L375" s="198">
        <f t="shared" si="375"/>
        <v>0</v>
      </c>
      <c r="M375" s="200" t="s">
        <v>653</v>
      </c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196" t="s">
        <v>1024</v>
      </c>
      <c r="B376" s="154">
        <f t="shared" si="3"/>
        <v>22.44</v>
      </c>
      <c r="C376" s="197">
        <v>0.9</v>
      </c>
      <c r="D376" s="197">
        <v>0.1</v>
      </c>
      <c r="E376" s="197">
        <v>6.4</v>
      </c>
      <c r="F376" s="198">
        <v>1.8</v>
      </c>
      <c r="G376" s="199"/>
      <c r="H376" s="197">
        <f t="shared" ref="H376:L376" si="376">$G376/100*B376</f>
        <v>0</v>
      </c>
      <c r="I376" s="197">
        <f t="shared" si="376"/>
        <v>0</v>
      </c>
      <c r="J376" s="197">
        <f t="shared" si="376"/>
        <v>0</v>
      </c>
      <c r="K376" s="197">
        <f t="shared" si="376"/>
        <v>0</v>
      </c>
      <c r="L376" s="198">
        <f t="shared" si="376"/>
        <v>0</v>
      </c>
      <c r="M376" s="200" t="s">
        <v>653</v>
      </c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196" t="s">
        <v>1025</v>
      </c>
      <c r="B377" s="154">
        <f t="shared" si="3"/>
        <v>32.31</v>
      </c>
      <c r="C377" s="197">
        <v>0.9</v>
      </c>
      <c r="D377" s="197">
        <v>0.2</v>
      </c>
      <c r="E377" s="197">
        <v>10.5</v>
      </c>
      <c r="F377" s="198">
        <v>3.6</v>
      </c>
      <c r="G377" s="199"/>
      <c r="H377" s="197">
        <f t="shared" ref="H377:L377" si="377">$G377/100*B377</f>
        <v>0</v>
      </c>
      <c r="I377" s="197">
        <f t="shared" si="377"/>
        <v>0</v>
      </c>
      <c r="J377" s="197">
        <f t="shared" si="377"/>
        <v>0</v>
      </c>
      <c r="K377" s="197">
        <f t="shared" si="377"/>
        <v>0</v>
      </c>
      <c r="L377" s="198">
        <f t="shared" si="377"/>
        <v>0</v>
      </c>
      <c r="M377" s="200" t="s">
        <v>710</v>
      </c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196" t="s">
        <v>1026</v>
      </c>
      <c r="B378" s="154">
        <f t="shared" si="3"/>
        <v>138.8</v>
      </c>
      <c r="C378" s="197">
        <v>19.4</v>
      </c>
      <c r="D378" s="197">
        <v>6.8</v>
      </c>
      <c r="E378" s="197">
        <v>0.0</v>
      </c>
      <c r="F378" s="198">
        <v>0.0</v>
      </c>
      <c r="G378" s="199"/>
      <c r="H378" s="197">
        <f t="shared" ref="H378:L378" si="378">$G378/100*B378</f>
        <v>0</v>
      </c>
      <c r="I378" s="197">
        <f t="shared" si="378"/>
        <v>0</v>
      </c>
      <c r="J378" s="197">
        <f t="shared" si="378"/>
        <v>0</v>
      </c>
      <c r="K378" s="197">
        <f t="shared" si="378"/>
        <v>0</v>
      </c>
      <c r="L378" s="198">
        <f t="shared" si="378"/>
        <v>0</v>
      </c>
      <c r="M378" s="200" t="s">
        <v>676</v>
      </c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196" t="s">
        <v>1027</v>
      </c>
      <c r="B379" s="154">
        <f t="shared" si="3"/>
        <v>0</v>
      </c>
      <c r="C379" s="197">
        <v>0.0</v>
      </c>
      <c r="D379" s="197">
        <v>0.0</v>
      </c>
      <c r="E379" s="197">
        <v>0.0</v>
      </c>
      <c r="F379" s="198">
        <v>0.0</v>
      </c>
      <c r="G379" s="199"/>
      <c r="H379" s="197">
        <f t="shared" ref="H379:L379" si="379">$G379/100*B379</f>
        <v>0</v>
      </c>
      <c r="I379" s="197">
        <f t="shared" si="379"/>
        <v>0</v>
      </c>
      <c r="J379" s="197">
        <f t="shared" si="379"/>
        <v>0</v>
      </c>
      <c r="K379" s="197">
        <f t="shared" si="379"/>
        <v>0</v>
      </c>
      <c r="L379" s="198">
        <f t="shared" si="379"/>
        <v>0</v>
      </c>
      <c r="M379" s="200" t="s">
        <v>710</v>
      </c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196" t="s">
        <v>1028</v>
      </c>
      <c r="B380" s="154">
        <f t="shared" si="3"/>
        <v>68.3</v>
      </c>
      <c r="C380" s="197">
        <v>0.5</v>
      </c>
      <c r="D380" s="197">
        <v>0.0</v>
      </c>
      <c r="E380" s="197">
        <v>17.0</v>
      </c>
      <c r="F380" s="198">
        <v>0.0</v>
      </c>
      <c r="G380" s="199"/>
      <c r="H380" s="197">
        <f t="shared" ref="H380:L380" si="380">$G380/100*B380</f>
        <v>0</v>
      </c>
      <c r="I380" s="197">
        <f t="shared" si="380"/>
        <v>0</v>
      </c>
      <c r="J380" s="197">
        <f t="shared" si="380"/>
        <v>0</v>
      </c>
      <c r="K380" s="197">
        <f t="shared" si="380"/>
        <v>0</v>
      </c>
      <c r="L380" s="198">
        <f t="shared" si="380"/>
        <v>0</v>
      </c>
      <c r="M380" s="200" t="s">
        <v>710</v>
      </c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196" t="s">
        <v>1029</v>
      </c>
      <c r="B381" s="154">
        <f t="shared" si="3"/>
        <v>17.17</v>
      </c>
      <c r="C381" s="197">
        <v>4.0</v>
      </c>
      <c r="D381" s="197">
        <v>0.0</v>
      </c>
      <c r="E381" s="197">
        <v>0.3</v>
      </c>
      <c r="F381" s="198">
        <v>0.0</v>
      </c>
      <c r="G381" s="199"/>
      <c r="H381" s="197">
        <f t="shared" ref="H381:L381" si="381">$G381/100*B381</f>
        <v>0</v>
      </c>
      <c r="I381" s="197">
        <f t="shared" si="381"/>
        <v>0</v>
      </c>
      <c r="J381" s="197">
        <f t="shared" si="381"/>
        <v>0</v>
      </c>
      <c r="K381" s="197">
        <f t="shared" si="381"/>
        <v>0</v>
      </c>
      <c r="L381" s="198">
        <f t="shared" si="381"/>
        <v>0</v>
      </c>
      <c r="M381" s="200" t="s">
        <v>710</v>
      </c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196" t="s">
        <v>1030</v>
      </c>
      <c r="B382" s="154">
        <f t="shared" si="3"/>
        <v>50.94</v>
      </c>
      <c r="C382" s="197">
        <v>3.0</v>
      </c>
      <c r="D382" s="197">
        <v>0.6</v>
      </c>
      <c r="E382" s="197">
        <v>9.1</v>
      </c>
      <c r="F382" s="198">
        <v>0.5</v>
      </c>
      <c r="G382" s="199"/>
      <c r="H382" s="197">
        <f t="shared" ref="H382:L382" si="382">$G382/100*B382</f>
        <v>0</v>
      </c>
      <c r="I382" s="197">
        <f t="shared" si="382"/>
        <v>0</v>
      </c>
      <c r="J382" s="197">
        <f t="shared" si="382"/>
        <v>0</v>
      </c>
      <c r="K382" s="197">
        <f t="shared" si="382"/>
        <v>0</v>
      </c>
      <c r="L382" s="198">
        <f t="shared" si="382"/>
        <v>0</v>
      </c>
      <c r="M382" s="200" t="s">
        <v>643</v>
      </c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196" t="s">
        <v>1031</v>
      </c>
      <c r="B383" s="154">
        <f t="shared" si="3"/>
        <v>674.9</v>
      </c>
      <c r="C383" s="197">
        <v>15.2</v>
      </c>
      <c r="D383" s="197">
        <v>65.2</v>
      </c>
      <c r="E383" s="197">
        <v>13.7</v>
      </c>
      <c r="F383" s="198">
        <v>6.7</v>
      </c>
      <c r="G383" s="199"/>
      <c r="H383" s="197">
        <f t="shared" ref="H383:L383" si="383">$G383/100*B383</f>
        <v>0</v>
      </c>
      <c r="I383" s="197">
        <f t="shared" si="383"/>
        <v>0</v>
      </c>
      <c r="J383" s="197">
        <f t="shared" si="383"/>
        <v>0</v>
      </c>
      <c r="K383" s="197">
        <f t="shared" si="383"/>
        <v>0</v>
      </c>
      <c r="L383" s="198">
        <f t="shared" si="383"/>
        <v>0</v>
      </c>
      <c r="M383" s="200" t="s">
        <v>641</v>
      </c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196" t="s">
        <v>1032</v>
      </c>
      <c r="B384" s="154">
        <f t="shared" si="3"/>
        <v>85.83</v>
      </c>
      <c r="C384" s="197">
        <v>4.8</v>
      </c>
      <c r="D384" s="197">
        <v>0.6</v>
      </c>
      <c r="E384" s="197">
        <v>23.5</v>
      </c>
      <c r="F384" s="198">
        <v>7.8</v>
      </c>
      <c r="G384" s="199"/>
      <c r="H384" s="197">
        <f t="shared" ref="H384:L384" si="384">$G384/100*B384</f>
        <v>0</v>
      </c>
      <c r="I384" s="197">
        <f t="shared" si="384"/>
        <v>0</v>
      </c>
      <c r="J384" s="197">
        <f t="shared" si="384"/>
        <v>0</v>
      </c>
      <c r="K384" s="197">
        <f t="shared" si="384"/>
        <v>0</v>
      </c>
      <c r="L384" s="198">
        <f t="shared" si="384"/>
        <v>0</v>
      </c>
      <c r="M384" s="200" t="s">
        <v>710</v>
      </c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196" t="s">
        <v>1033</v>
      </c>
      <c r="B385" s="154">
        <f t="shared" si="3"/>
        <v>13.22</v>
      </c>
      <c r="C385" s="197">
        <v>2.3</v>
      </c>
      <c r="D385" s="197">
        <v>0.1</v>
      </c>
      <c r="E385" s="197">
        <v>1.3</v>
      </c>
      <c r="F385" s="198">
        <v>0.5</v>
      </c>
      <c r="G385" s="199"/>
      <c r="H385" s="197">
        <f t="shared" ref="H385:L385" si="385">$G385/100*B385</f>
        <v>0</v>
      </c>
      <c r="I385" s="197">
        <f t="shared" si="385"/>
        <v>0</v>
      </c>
      <c r="J385" s="197">
        <f t="shared" si="385"/>
        <v>0</v>
      </c>
      <c r="K385" s="197">
        <f t="shared" si="385"/>
        <v>0</v>
      </c>
      <c r="L385" s="198">
        <f t="shared" si="385"/>
        <v>0</v>
      </c>
      <c r="M385" s="200" t="s">
        <v>653</v>
      </c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196" t="s">
        <v>1034</v>
      </c>
      <c r="B386" s="154">
        <f t="shared" si="3"/>
        <v>32.28</v>
      </c>
      <c r="C386" s="197">
        <v>0.6</v>
      </c>
      <c r="D386" s="197">
        <v>0.2</v>
      </c>
      <c r="E386" s="197">
        <v>7.6</v>
      </c>
      <c r="F386" s="198">
        <v>0.4</v>
      </c>
      <c r="G386" s="199"/>
      <c r="H386" s="197">
        <f t="shared" ref="H386:L386" si="386">$G386/100*B386</f>
        <v>0</v>
      </c>
      <c r="I386" s="197">
        <f t="shared" si="386"/>
        <v>0</v>
      </c>
      <c r="J386" s="197">
        <f t="shared" si="386"/>
        <v>0</v>
      </c>
      <c r="K386" s="197">
        <f t="shared" si="386"/>
        <v>0</v>
      </c>
      <c r="L386" s="198">
        <f t="shared" si="386"/>
        <v>0</v>
      </c>
      <c r="M386" s="200" t="s">
        <v>639</v>
      </c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196" t="s">
        <v>1035</v>
      </c>
      <c r="B387" s="154">
        <f t="shared" si="3"/>
        <v>599.47</v>
      </c>
      <c r="C387" s="197">
        <v>28.3</v>
      </c>
      <c r="D387" s="197">
        <v>47.4</v>
      </c>
      <c r="E387" s="197">
        <v>15.3</v>
      </c>
      <c r="F387" s="198">
        <v>0.0</v>
      </c>
      <c r="G387" s="199"/>
      <c r="H387" s="197">
        <f t="shared" ref="H387:L387" si="387">$G387/100*B387</f>
        <v>0</v>
      </c>
      <c r="I387" s="197">
        <f t="shared" si="387"/>
        <v>0</v>
      </c>
      <c r="J387" s="197">
        <f t="shared" si="387"/>
        <v>0</v>
      </c>
      <c r="K387" s="197">
        <f t="shared" si="387"/>
        <v>0</v>
      </c>
      <c r="L387" s="198">
        <f t="shared" si="387"/>
        <v>0</v>
      </c>
      <c r="M387" s="200" t="s">
        <v>725</v>
      </c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196" t="s">
        <v>1036</v>
      </c>
      <c r="B388" s="154">
        <f t="shared" si="3"/>
        <v>296.32</v>
      </c>
      <c r="C388" s="197">
        <v>15.4</v>
      </c>
      <c r="D388" s="197">
        <v>1.9</v>
      </c>
      <c r="E388" s="197">
        <v>68.0</v>
      </c>
      <c r="F388" s="198">
        <v>12.2</v>
      </c>
      <c r="G388" s="199"/>
      <c r="H388" s="197">
        <f t="shared" ref="H388:L388" si="388">$G388/100*B388</f>
        <v>0</v>
      </c>
      <c r="I388" s="197">
        <f t="shared" si="388"/>
        <v>0</v>
      </c>
      <c r="J388" s="197">
        <f t="shared" si="388"/>
        <v>0</v>
      </c>
      <c r="K388" s="197">
        <f t="shared" si="388"/>
        <v>0</v>
      </c>
      <c r="L388" s="198">
        <f t="shared" si="388"/>
        <v>0</v>
      </c>
      <c r="M388" s="200" t="s">
        <v>656</v>
      </c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196" t="s">
        <v>1037</v>
      </c>
      <c r="B389" s="154">
        <f t="shared" si="3"/>
        <v>294</v>
      </c>
      <c r="C389" s="197">
        <v>12.6</v>
      </c>
      <c r="D389" s="197">
        <v>1.5</v>
      </c>
      <c r="E389" s="197">
        <v>71.2</v>
      </c>
      <c r="F389" s="198">
        <v>12.2</v>
      </c>
      <c r="G389" s="199"/>
      <c r="H389" s="197">
        <f t="shared" ref="H389:L389" si="389">$G389/100*B389</f>
        <v>0</v>
      </c>
      <c r="I389" s="197">
        <f t="shared" si="389"/>
        <v>0</v>
      </c>
      <c r="J389" s="197">
        <f t="shared" si="389"/>
        <v>0</v>
      </c>
      <c r="K389" s="197">
        <f t="shared" si="389"/>
        <v>0</v>
      </c>
      <c r="L389" s="198">
        <f t="shared" si="389"/>
        <v>0</v>
      </c>
      <c r="M389" s="200" t="s">
        <v>656</v>
      </c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196" t="s">
        <v>1038</v>
      </c>
      <c r="B390" s="154">
        <f t="shared" si="3"/>
        <v>52.83</v>
      </c>
      <c r="C390" s="197">
        <v>16.2</v>
      </c>
      <c r="D390" s="197">
        <v>5.3</v>
      </c>
      <c r="E390" s="197">
        <v>24.9</v>
      </c>
      <c r="F390" s="198">
        <v>40.2</v>
      </c>
      <c r="G390" s="199"/>
      <c r="H390" s="197">
        <f t="shared" ref="H390:L390" si="390">$G390/100*B390</f>
        <v>0</v>
      </c>
      <c r="I390" s="197">
        <f t="shared" si="390"/>
        <v>0</v>
      </c>
      <c r="J390" s="197">
        <f t="shared" si="390"/>
        <v>0</v>
      </c>
      <c r="K390" s="197">
        <f t="shared" si="390"/>
        <v>0</v>
      </c>
      <c r="L390" s="198">
        <f t="shared" si="390"/>
        <v>0</v>
      </c>
      <c r="M390" s="200" t="s">
        <v>656</v>
      </c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196" t="s">
        <v>1039</v>
      </c>
      <c r="B391" s="154">
        <f t="shared" si="3"/>
        <v>337.24</v>
      </c>
      <c r="C391" s="197">
        <v>10.3</v>
      </c>
      <c r="D391" s="197">
        <v>1.0</v>
      </c>
      <c r="E391" s="197">
        <v>76.3</v>
      </c>
      <c r="F391" s="198">
        <v>2.7</v>
      </c>
      <c r="G391" s="199"/>
      <c r="H391" s="197">
        <f t="shared" ref="H391:L391" si="391">$G391/100*B391</f>
        <v>0</v>
      </c>
      <c r="I391" s="197">
        <f t="shared" si="391"/>
        <v>0</v>
      </c>
      <c r="J391" s="197">
        <f t="shared" si="391"/>
        <v>0</v>
      </c>
      <c r="K391" s="197">
        <f t="shared" si="391"/>
        <v>0</v>
      </c>
      <c r="L391" s="198">
        <f t="shared" si="391"/>
        <v>0</v>
      </c>
      <c r="M391" s="200" t="s">
        <v>656</v>
      </c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196" t="s">
        <v>1040</v>
      </c>
      <c r="B392" s="154">
        <f t="shared" si="3"/>
        <v>129.5</v>
      </c>
      <c r="C392" s="197">
        <v>19.1</v>
      </c>
      <c r="D392" s="197">
        <v>5.9</v>
      </c>
      <c r="E392" s="197">
        <v>0.0</v>
      </c>
      <c r="F392" s="198">
        <v>0.0</v>
      </c>
      <c r="G392" s="199"/>
      <c r="H392" s="197">
        <f t="shared" ref="H392:L392" si="392">$G392/100*B392</f>
        <v>0</v>
      </c>
      <c r="I392" s="197">
        <f t="shared" si="392"/>
        <v>0</v>
      </c>
      <c r="J392" s="197">
        <f t="shared" si="392"/>
        <v>0</v>
      </c>
      <c r="K392" s="197">
        <f t="shared" si="392"/>
        <v>0</v>
      </c>
      <c r="L392" s="198">
        <f t="shared" si="392"/>
        <v>0</v>
      </c>
      <c r="M392" s="200" t="s">
        <v>674</v>
      </c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196" t="s">
        <v>1041</v>
      </c>
      <c r="B393" s="154">
        <f t="shared" si="3"/>
        <v>314.37</v>
      </c>
      <c r="C393" s="197">
        <v>13.2</v>
      </c>
      <c r="D393" s="197">
        <v>2.5</v>
      </c>
      <c r="E393" s="197">
        <v>72.0</v>
      </c>
      <c r="F393" s="198">
        <v>10.7</v>
      </c>
      <c r="G393" s="199"/>
      <c r="H393" s="197">
        <f t="shared" ref="H393:L393" si="393">$G393/100*B393</f>
        <v>0</v>
      </c>
      <c r="I393" s="197">
        <f t="shared" si="393"/>
        <v>0</v>
      </c>
      <c r="J393" s="197">
        <f t="shared" si="393"/>
        <v>0</v>
      </c>
      <c r="K393" s="197">
        <f t="shared" si="393"/>
        <v>0</v>
      </c>
      <c r="L393" s="198">
        <f t="shared" si="393"/>
        <v>0</v>
      </c>
      <c r="M393" s="200" t="s">
        <v>656</v>
      </c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196" t="s">
        <v>1042</v>
      </c>
      <c r="B394" s="154">
        <f t="shared" si="3"/>
        <v>336.63</v>
      </c>
      <c r="C394" s="197">
        <v>14.7</v>
      </c>
      <c r="D394" s="197">
        <v>1.1</v>
      </c>
      <c r="E394" s="197">
        <v>74.9</v>
      </c>
      <c r="F394" s="198">
        <v>6.2</v>
      </c>
      <c r="G394" s="199"/>
      <c r="H394" s="197">
        <f t="shared" ref="H394:L394" si="394">$G394/100*B394</f>
        <v>0</v>
      </c>
      <c r="I394" s="197">
        <f t="shared" si="394"/>
        <v>0</v>
      </c>
      <c r="J394" s="197">
        <f t="shared" si="394"/>
        <v>0</v>
      </c>
      <c r="K394" s="197">
        <f t="shared" si="394"/>
        <v>0</v>
      </c>
      <c r="L394" s="198">
        <f t="shared" si="394"/>
        <v>0</v>
      </c>
      <c r="M394" s="200" t="s">
        <v>656</v>
      </c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196" t="s">
        <v>1043</v>
      </c>
      <c r="B395" s="154">
        <f t="shared" si="3"/>
        <v>6.29</v>
      </c>
      <c r="C395" s="197">
        <v>0.5</v>
      </c>
      <c r="D395" s="197">
        <v>0.0</v>
      </c>
      <c r="E395" s="197">
        <v>1.1</v>
      </c>
      <c r="F395" s="198">
        <v>0.0</v>
      </c>
      <c r="G395" s="199"/>
      <c r="H395" s="197">
        <f t="shared" ref="H395:L395" si="395">$G395/100*B395</f>
        <v>0</v>
      </c>
      <c r="I395" s="197">
        <f t="shared" si="395"/>
        <v>0</v>
      </c>
      <c r="J395" s="197">
        <f t="shared" si="395"/>
        <v>0</v>
      </c>
      <c r="K395" s="197">
        <f t="shared" si="395"/>
        <v>0</v>
      </c>
      <c r="L395" s="198">
        <f t="shared" si="395"/>
        <v>0</v>
      </c>
      <c r="M395" s="200" t="s">
        <v>649</v>
      </c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196" t="s">
        <v>1044</v>
      </c>
      <c r="B396" s="154">
        <f t="shared" si="3"/>
        <v>10.54</v>
      </c>
      <c r="C396" s="197">
        <v>0.1</v>
      </c>
      <c r="D396" s="197">
        <v>0.0</v>
      </c>
      <c r="E396" s="197">
        <v>2.6</v>
      </c>
      <c r="F396" s="198">
        <v>0.0</v>
      </c>
      <c r="G396" s="199"/>
      <c r="H396" s="197">
        <f t="shared" ref="H396:L396" si="396">$G396/100*B396</f>
        <v>0</v>
      </c>
      <c r="I396" s="197">
        <f t="shared" si="396"/>
        <v>0</v>
      </c>
      <c r="J396" s="197">
        <f t="shared" si="396"/>
        <v>0</v>
      </c>
      <c r="K396" s="197">
        <f t="shared" si="396"/>
        <v>0</v>
      </c>
      <c r="L396" s="198">
        <f t="shared" si="396"/>
        <v>0</v>
      </c>
      <c r="M396" s="200" t="s">
        <v>649</v>
      </c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196" t="s">
        <v>1045</v>
      </c>
      <c r="B397" s="154">
        <f t="shared" si="3"/>
        <v>10.54</v>
      </c>
      <c r="C397" s="197">
        <v>0.1</v>
      </c>
      <c r="D397" s="197">
        <v>0.0</v>
      </c>
      <c r="E397" s="197">
        <v>2.6</v>
      </c>
      <c r="F397" s="198">
        <v>0.0</v>
      </c>
      <c r="G397" s="199"/>
      <c r="H397" s="197">
        <f t="shared" ref="H397:L397" si="397">$G397/100*B397</f>
        <v>0</v>
      </c>
      <c r="I397" s="197">
        <f t="shared" si="397"/>
        <v>0</v>
      </c>
      <c r="J397" s="197">
        <f t="shared" si="397"/>
        <v>0</v>
      </c>
      <c r="K397" s="197">
        <f t="shared" si="397"/>
        <v>0</v>
      </c>
      <c r="L397" s="198">
        <f t="shared" si="397"/>
        <v>0</v>
      </c>
      <c r="M397" s="200" t="s">
        <v>649</v>
      </c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196" t="s">
        <v>1046</v>
      </c>
      <c r="B398" s="154">
        <f t="shared" si="3"/>
        <v>100.62</v>
      </c>
      <c r="C398" s="197">
        <v>1.5</v>
      </c>
      <c r="D398" s="197">
        <v>0.2</v>
      </c>
      <c r="E398" s="197">
        <v>27.9</v>
      </c>
      <c r="F398" s="198">
        <v>4.1</v>
      </c>
      <c r="G398" s="199"/>
      <c r="H398" s="197">
        <f t="shared" ref="H398:L398" si="398">$G398/100*B398</f>
        <v>0</v>
      </c>
      <c r="I398" s="197">
        <f t="shared" si="398"/>
        <v>0</v>
      </c>
      <c r="J398" s="197">
        <f t="shared" si="398"/>
        <v>0</v>
      </c>
      <c r="K398" s="197">
        <f t="shared" si="398"/>
        <v>0</v>
      </c>
      <c r="L398" s="198">
        <f t="shared" si="398"/>
        <v>0</v>
      </c>
      <c r="M398" s="200" t="s">
        <v>662</v>
      </c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196" t="s">
        <v>1047</v>
      </c>
      <c r="B399" s="154">
        <f t="shared" si="3"/>
        <v>22.53</v>
      </c>
      <c r="C399" s="197">
        <v>1.8</v>
      </c>
      <c r="D399" s="197">
        <v>0.1</v>
      </c>
      <c r="E399" s="197">
        <v>7.1</v>
      </c>
      <c r="F399" s="198">
        <v>3.4</v>
      </c>
      <c r="G399" s="199"/>
      <c r="H399" s="197">
        <f t="shared" ref="H399:L399" si="399">$G399/100*B399</f>
        <v>0</v>
      </c>
      <c r="I399" s="197">
        <f t="shared" si="399"/>
        <v>0</v>
      </c>
      <c r="J399" s="197">
        <f t="shared" si="399"/>
        <v>0</v>
      </c>
      <c r="K399" s="197">
        <f t="shared" si="399"/>
        <v>0</v>
      </c>
      <c r="L399" s="198">
        <f t="shared" si="399"/>
        <v>0</v>
      </c>
      <c r="M399" s="200" t="s">
        <v>653</v>
      </c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196" t="s">
        <v>1048</v>
      </c>
      <c r="B400" s="154">
        <f t="shared" si="3"/>
        <v>91.82</v>
      </c>
      <c r="C400" s="197">
        <v>3.5</v>
      </c>
      <c r="D400" s="197">
        <v>1.8</v>
      </c>
      <c r="E400" s="197">
        <v>16.0</v>
      </c>
      <c r="F400" s="198">
        <v>0.2</v>
      </c>
      <c r="G400" s="199"/>
      <c r="H400" s="197">
        <f t="shared" ref="H400:L400" si="400">$G400/100*B400</f>
        <v>0</v>
      </c>
      <c r="I400" s="197">
        <f t="shared" si="400"/>
        <v>0</v>
      </c>
      <c r="J400" s="197">
        <f t="shared" si="400"/>
        <v>0</v>
      </c>
      <c r="K400" s="197">
        <f t="shared" si="400"/>
        <v>0</v>
      </c>
      <c r="L400" s="198">
        <f t="shared" si="400"/>
        <v>0</v>
      </c>
      <c r="M400" s="200" t="s">
        <v>647</v>
      </c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196" t="s">
        <v>1049</v>
      </c>
      <c r="B401" s="154">
        <f t="shared" si="3"/>
        <v>221.37</v>
      </c>
      <c r="C401" s="197">
        <v>21.3</v>
      </c>
      <c r="D401" s="197">
        <v>13.7</v>
      </c>
      <c r="E401" s="197">
        <v>4.1</v>
      </c>
      <c r="F401" s="198">
        <v>0.8</v>
      </c>
      <c r="G401" s="199"/>
      <c r="H401" s="197">
        <f t="shared" ref="H401:L401" si="401">$G401/100*B401</f>
        <v>0</v>
      </c>
      <c r="I401" s="197">
        <f t="shared" si="401"/>
        <v>0</v>
      </c>
      <c r="J401" s="197">
        <f t="shared" si="401"/>
        <v>0</v>
      </c>
      <c r="K401" s="197">
        <f t="shared" si="401"/>
        <v>0</v>
      </c>
      <c r="L401" s="198">
        <f t="shared" si="401"/>
        <v>0</v>
      </c>
      <c r="M401" s="200" t="s">
        <v>647</v>
      </c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196" t="s">
        <v>1050</v>
      </c>
      <c r="B402" s="154">
        <f t="shared" si="3"/>
        <v>15.69</v>
      </c>
      <c r="C402" s="197">
        <v>1.2</v>
      </c>
      <c r="D402" s="197">
        <v>0.3</v>
      </c>
      <c r="E402" s="197">
        <v>3.1</v>
      </c>
      <c r="F402" s="198">
        <v>1.0</v>
      </c>
      <c r="G402" s="199"/>
      <c r="H402" s="197">
        <f t="shared" ref="H402:L402" si="402">$G402/100*B402</f>
        <v>0</v>
      </c>
      <c r="I402" s="197">
        <f t="shared" si="402"/>
        <v>0</v>
      </c>
      <c r="J402" s="197">
        <f t="shared" si="402"/>
        <v>0</v>
      </c>
      <c r="K402" s="197">
        <f t="shared" si="402"/>
        <v>0</v>
      </c>
      <c r="L402" s="198">
        <f t="shared" si="402"/>
        <v>0</v>
      </c>
      <c r="M402" s="200" t="s">
        <v>653</v>
      </c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197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197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197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197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197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197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197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197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197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197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197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197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197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197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197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197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197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197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197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197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197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197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197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197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197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197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197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197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197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197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197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197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197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197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197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197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197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197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197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197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197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197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197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197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197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197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197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197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197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197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197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197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197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197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197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197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197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197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197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197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197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197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197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197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197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197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197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197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197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197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197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197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197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197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197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197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197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197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197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197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197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197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197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197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197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197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197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197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197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197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197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197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197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197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197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197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197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197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197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197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197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197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197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197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197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197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197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197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197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197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197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197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197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197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197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197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197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197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197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197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197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197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197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197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197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197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197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197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197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197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197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197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197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197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197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197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197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197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197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197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197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197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197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197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197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197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197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197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197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197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197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197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197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197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197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197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197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197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197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197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197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197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197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197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197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197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197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197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197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197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197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197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197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197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197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197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197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197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197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197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197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197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197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197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197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197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197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197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197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197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197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197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197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197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197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197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197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197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197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197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197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197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197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197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197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197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197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197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197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197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197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197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197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197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197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197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197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197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197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197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197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197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197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197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197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197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197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197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197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197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197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197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197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197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197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197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197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197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197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197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197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197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197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197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197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197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197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197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197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197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197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197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197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197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197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197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197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197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197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197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197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197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197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197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197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197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197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197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197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197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197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197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197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197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197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197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197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197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197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197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197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197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197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197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197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197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197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197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197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197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197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197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197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197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197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197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197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197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197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197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197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197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197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197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197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197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197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197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197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197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197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197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197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197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197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197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197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197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197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197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197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197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197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197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197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197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197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197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197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197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197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197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197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197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197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197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197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197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197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197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197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197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197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197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197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197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197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197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197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197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197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197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197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197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197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197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197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197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197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197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197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197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197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197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197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197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197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197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197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197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197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197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197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197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197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197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197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197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197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197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197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197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197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197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197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197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197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197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197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197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197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197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197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197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197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197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197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197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197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197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197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197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197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197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197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197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197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197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197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197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197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197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197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197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197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197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197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197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197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197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197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197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197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197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197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197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197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197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197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197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197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197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197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197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197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197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197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197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197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197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197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197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197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197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197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197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197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197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197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197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197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197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197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197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197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197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197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197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197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197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197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197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197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197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197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197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197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197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197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197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197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197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197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197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197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197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197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197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197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197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197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197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197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197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197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197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197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197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197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197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197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197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197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197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197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197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197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197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197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197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197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197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197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197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197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197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197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197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197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197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197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197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197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197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197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197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197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197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197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197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197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197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197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197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197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197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197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197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197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197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197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197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197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197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197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197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197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197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197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197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197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197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197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197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197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197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197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197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197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197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197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197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197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197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197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197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197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197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197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197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197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197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197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197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197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197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197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197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197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197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197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197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197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197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197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197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197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197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197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197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197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197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197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197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197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197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197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197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197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197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197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197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197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197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197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197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197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197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autoFilter ref="$A$2:$M$5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6.38"/>
    <col customWidth="1" min="3" max="6" width="14.38" outlineLevel="1"/>
    <col customWidth="1" min="7" max="8" width="14.38"/>
    <col customWidth="1" min="9" max="9" width="19.63" outlineLevel="1"/>
    <col customWidth="1" min="10" max="10" width="18.0" outlineLevel="1"/>
    <col customWidth="1" min="11" max="11" width="23.38" outlineLevel="1"/>
    <col customWidth="1" min="12" max="12" width="22.0" outlineLevel="1"/>
    <col customWidth="1" min="13" max="13" width="28.0"/>
    <col customWidth="1" min="14" max="14" width="49.63"/>
    <col customWidth="1" min="15" max="26" width="14.38"/>
  </cols>
  <sheetData>
    <row r="1" ht="15.75" customHeight="1">
      <c r="A1" s="36"/>
      <c r="B1" s="187"/>
      <c r="C1" s="188">
        <v>4.0</v>
      </c>
      <c r="D1" s="188">
        <v>9.0</v>
      </c>
      <c r="E1" s="188">
        <v>3.9</v>
      </c>
      <c r="F1" s="188">
        <v>2.0</v>
      </c>
      <c r="G1" s="167"/>
      <c r="H1" s="189">
        <f t="shared" ref="H1:L1" si="1">SUM(H$3:H$490)</f>
        <v>307.893</v>
      </c>
      <c r="I1" s="189">
        <f t="shared" si="1"/>
        <v>19.915</v>
      </c>
      <c r="J1" s="189">
        <f t="shared" si="1"/>
        <v>0.51</v>
      </c>
      <c r="K1" s="189">
        <f t="shared" si="1"/>
        <v>63.59</v>
      </c>
      <c r="L1" s="189">
        <f t="shared" si="1"/>
        <v>12.82</v>
      </c>
      <c r="M1" s="1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91" t="s">
        <v>631</v>
      </c>
      <c r="B2" s="192" t="s">
        <v>632</v>
      </c>
      <c r="C2" s="192" t="s">
        <v>154</v>
      </c>
      <c r="D2" s="192" t="s">
        <v>156</v>
      </c>
      <c r="E2" s="192" t="s">
        <v>633</v>
      </c>
      <c r="F2" s="192" t="s">
        <v>158</v>
      </c>
      <c r="G2" s="192" t="s">
        <v>162</v>
      </c>
      <c r="H2" s="193" t="s">
        <v>634</v>
      </c>
      <c r="I2" s="193" t="str">
        <f>TEXT(I1*C1/$H$1," 0.00%") &amp; " protein"</f>
        <v> 25,87% protein</v>
      </c>
      <c r="J2" s="193" t="str">
        <f>TEXT(J1*D1 /$H$1,"0.00%") &amp; " fat"</f>
        <v>1,49% fat</v>
      </c>
      <c r="K2" s="193" t="str">
        <f>TEXT((K1-L1)*E1 /$H$1,"0.00%") &amp; " carbohydrate"</f>
        <v>64,31% carbohydrate</v>
      </c>
      <c r="L2" s="193" t="str">
        <f>TEXT(L1*F1/$H$1 ,"0.00%") &amp; " fiber"</f>
        <v>8,33% fiber</v>
      </c>
      <c r="M2" s="192" t="s">
        <v>635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06" t="s">
        <v>636</v>
      </c>
      <c r="B3" s="113">
        <f t="shared" ref="B3:B402" si="3">C3*$C$1+D3*$D$1+(E3-F3)*$E$1+F3*$F$1</f>
        <v>99</v>
      </c>
      <c r="C3" s="154">
        <v>17.1</v>
      </c>
      <c r="D3" s="154">
        <v>0.8</v>
      </c>
      <c r="E3" s="154">
        <v>6.0</v>
      </c>
      <c r="F3" s="171">
        <v>0.0</v>
      </c>
      <c r="G3" s="194"/>
      <c r="H3" s="154">
        <f t="shared" ref="H3:L3" si="2">$G3/100*B3</f>
        <v>0</v>
      </c>
      <c r="I3" s="154">
        <f t="shared" si="2"/>
        <v>0</v>
      </c>
      <c r="J3" s="154">
        <f t="shared" si="2"/>
        <v>0</v>
      </c>
      <c r="K3" s="154">
        <f t="shared" si="2"/>
        <v>0</v>
      </c>
      <c r="L3" s="171">
        <f t="shared" si="2"/>
        <v>0</v>
      </c>
      <c r="M3" s="167" t="s">
        <v>637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06" t="s">
        <v>638</v>
      </c>
      <c r="B4" s="113">
        <f t="shared" si="3"/>
        <v>3077</v>
      </c>
      <c r="C4" s="154">
        <v>8.1</v>
      </c>
      <c r="D4" s="154">
        <v>325.0</v>
      </c>
      <c r="E4" s="154">
        <v>52.2</v>
      </c>
      <c r="F4" s="171">
        <v>44.2</v>
      </c>
      <c r="G4" s="194"/>
      <c r="H4" s="154">
        <f t="shared" ref="H4:L4" si="4">$G4/100*B4</f>
        <v>0</v>
      </c>
      <c r="I4" s="154">
        <f t="shared" si="4"/>
        <v>0</v>
      </c>
      <c r="J4" s="154">
        <f t="shared" si="4"/>
        <v>0</v>
      </c>
      <c r="K4" s="154">
        <f t="shared" si="4"/>
        <v>0</v>
      </c>
      <c r="L4" s="171">
        <f t="shared" si="4"/>
        <v>0</v>
      </c>
      <c r="M4" s="167" t="s">
        <v>639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06" t="s">
        <v>640</v>
      </c>
      <c r="B5" s="113">
        <f t="shared" si="3"/>
        <v>399.02</v>
      </c>
      <c r="C5" s="154">
        <v>6.2</v>
      </c>
      <c r="D5" s="154">
        <v>23.9</v>
      </c>
      <c r="E5" s="154">
        <v>40.8</v>
      </c>
      <c r="F5" s="171">
        <v>0.0</v>
      </c>
      <c r="G5" s="194"/>
      <c r="H5" s="154">
        <f t="shared" ref="H5:L5" si="5">$G5/100*B5</f>
        <v>0</v>
      </c>
      <c r="I5" s="154">
        <f t="shared" si="5"/>
        <v>0</v>
      </c>
      <c r="J5" s="154">
        <f t="shared" si="5"/>
        <v>0</v>
      </c>
      <c r="K5" s="154">
        <f t="shared" si="5"/>
        <v>0</v>
      </c>
      <c r="L5" s="171">
        <f t="shared" si="5"/>
        <v>0</v>
      </c>
      <c r="M5" s="167" t="s">
        <v>641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06" t="s">
        <v>642</v>
      </c>
      <c r="B6" s="113">
        <f t="shared" si="3"/>
        <v>27.57</v>
      </c>
      <c r="C6" s="154">
        <v>0.5</v>
      </c>
      <c r="D6" s="154">
        <v>0.0</v>
      </c>
      <c r="E6" s="154">
        <v>6.8</v>
      </c>
      <c r="F6" s="171">
        <v>0.5</v>
      </c>
      <c r="G6" s="194"/>
      <c r="H6" s="154">
        <f t="shared" ref="H6:L6" si="6">$G6/100*B6</f>
        <v>0</v>
      </c>
      <c r="I6" s="154">
        <f t="shared" si="6"/>
        <v>0</v>
      </c>
      <c r="J6" s="154">
        <f t="shared" si="6"/>
        <v>0</v>
      </c>
      <c r="K6" s="154">
        <f t="shared" si="6"/>
        <v>0</v>
      </c>
      <c r="L6" s="171">
        <f t="shared" si="6"/>
        <v>0</v>
      </c>
      <c r="M6" s="167" t="s">
        <v>643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06" t="s">
        <v>644</v>
      </c>
      <c r="B7" s="113">
        <f t="shared" si="3"/>
        <v>54.44</v>
      </c>
      <c r="C7" s="154">
        <v>0.5</v>
      </c>
      <c r="D7" s="154">
        <v>0.2</v>
      </c>
      <c r="E7" s="154">
        <v>16.2</v>
      </c>
      <c r="F7" s="171">
        <v>6.6</v>
      </c>
      <c r="G7" s="194"/>
      <c r="H7" s="154">
        <f t="shared" ref="H7:L7" si="7">$G7/100*B7</f>
        <v>0</v>
      </c>
      <c r="I7" s="154">
        <f t="shared" si="7"/>
        <v>0</v>
      </c>
      <c r="J7" s="154">
        <f t="shared" si="7"/>
        <v>0</v>
      </c>
      <c r="K7" s="154">
        <f t="shared" si="7"/>
        <v>0</v>
      </c>
      <c r="L7" s="171">
        <f t="shared" si="7"/>
        <v>0</v>
      </c>
      <c r="M7" s="167" t="s">
        <v>645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06" t="s">
        <v>646</v>
      </c>
      <c r="B8" s="113">
        <f t="shared" si="3"/>
        <v>305.28</v>
      </c>
      <c r="C8" s="154">
        <v>19.9</v>
      </c>
      <c r="D8" s="154">
        <v>0.5</v>
      </c>
      <c r="E8" s="154">
        <v>62.9</v>
      </c>
      <c r="F8" s="171">
        <v>12.7</v>
      </c>
      <c r="G8" s="194">
        <v>100.0</v>
      </c>
      <c r="H8" s="154">
        <f t="shared" ref="H8:L8" si="8">$G8/100*B8</f>
        <v>305.28</v>
      </c>
      <c r="I8" s="154">
        <f t="shared" si="8"/>
        <v>19.9</v>
      </c>
      <c r="J8" s="154">
        <f t="shared" si="8"/>
        <v>0.5</v>
      </c>
      <c r="K8" s="154">
        <f t="shared" si="8"/>
        <v>62.9</v>
      </c>
      <c r="L8" s="171">
        <f t="shared" si="8"/>
        <v>12.7</v>
      </c>
      <c r="M8" s="167" t="s">
        <v>647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06" t="s">
        <v>648</v>
      </c>
      <c r="B9" s="113">
        <f t="shared" si="3"/>
        <v>16.04</v>
      </c>
      <c r="C9" s="154">
        <v>0.5</v>
      </c>
      <c r="D9" s="154">
        <v>0.0</v>
      </c>
      <c r="E9" s="154">
        <v>3.6</v>
      </c>
      <c r="F9" s="171">
        <v>0.0</v>
      </c>
      <c r="G9" s="194"/>
      <c r="H9" s="154">
        <f t="shared" ref="H9:L9" si="9">$G9/100*B9</f>
        <v>0</v>
      </c>
      <c r="I9" s="154">
        <f t="shared" si="9"/>
        <v>0</v>
      </c>
      <c r="J9" s="154">
        <f t="shared" si="9"/>
        <v>0</v>
      </c>
      <c r="K9" s="154">
        <f t="shared" si="9"/>
        <v>0</v>
      </c>
      <c r="L9" s="171">
        <f t="shared" si="9"/>
        <v>0</v>
      </c>
      <c r="M9" s="167" t="s">
        <v>649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06" t="s">
        <v>650</v>
      </c>
      <c r="B10" s="113">
        <f t="shared" si="3"/>
        <v>0</v>
      </c>
      <c r="C10" s="154">
        <v>0.0</v>
      </c>
      <c r="D10" s="154">
        <v>0.0</v>
      </c>
      <c r="E10" s="154">
        <v>0.0</v>
      </c>
      <c r="F10" s="171">
        <v>0.0</v>
      </c>
      <c r="G10" s="194"/>
      <c r="H10" s="154">
        <f t="shared" ref="H10:L10" si="10">$G10/100*B10</f>
        <v>0</v>
      </c>
      <c r="I10" s="154">
        <f t="shared" si="10"/>
        <v>0</v>
      </c>
      <c r="J10" s="154">
        <f t="shared" si="10"/>
        <v>0</v>
      </c>
      <c r="K10" s="154">
        <f t="shared" si="10"/>
        <v>0</v>
      </c>
      <c r="L10" s="171">
        <f t="shared" si="10"/>
        <v>0</v>
      </c>
      <c r="M10" s="167" t="s">
        <v>649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06" t="s">
        <v>651</v>
      </c>
      <c r="B11" s="113">
        <f t="shared" si="3"/>
        <v>21.5</v>
      </c>
      <c r="C11" s="154">
        <v>0.5</v>
      </c>
      <c r="D11" s="154">
        <v>0.0</v>
      </c>
      <c r="E11" s="154">
        <v>5.0</v>
      </c>
      <c r="F11" s="171">
        <v>0.0</v>
      </c>
      <c r="G11" s="194"/>
      <c r="H11" s="154">
        <f t="shared" ref="H11:L11" si="11">$G11/100*B11</f>
        <v>0</v>
      </c>
      <c r="I11" s="154">
        <f t="shared" si="11"/>
        <v>0</v>
      </c>
      <c r="J11" s="154">
        <f t="shared" si="11"/>
        <v>0</v>
      </c>
      <c r="K11" s="154">
        <f t="shared" si="11"/>
        <v>0</v>
      </c>
      <c r="L11" s="171">
        <f t="shared" si="11"/>
        <v>0</v>
      </c>
      <c r="M11" s="167" t="s">
        <v>649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06" t="s">
        <v>652</v>
      </c>
      <c r="B12" s="113">
        <f t="shared" si="3"/>
        <v>26.88</v>
      </c>
      <c r="C12" s="154">
        <v>4.0</v>
      </c>
      <c r="D12" s="154">
        <v>0.7</v>
      </c>
      <c r="E12" s="154">
        <v>2.1</v>
      </c>
      <c r="F12" s="171">
        <v>1.9</v>
      </c>
      <c r="G12" s="194"/>
      <c r="H12" s="154">
        <f t="shared" ref="H12:L12" si="12">$G12/100*B12</f>
        <v>0</v>
      </c>
      <c r="I12" s="154">
        <f t="shared" si="12"/>
        <v>0</v>
      </c>
      <c r="J12" s="154">
        <f t="shared" si="12"/>
        <v>0</v>
      </c>
      <c r="K12" s="154">
        <f t="shared" si="12"/>
        <v>0</v>
      </c>
      <c r="L12" s="171">
        <f t="shared" si="12"/>
        <v>0</v>
      </c>
      <c r="M12" s="167" t="s">
        <v>653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06" t="s">
        <v>654</v>
      </c>
      <c r="B13" s="113">
        <f t="shared" si="3"/>
        <v>589.05</v>
      </c>
      <c r="C13" s="154">
        <v>21.2</v>
      </c>
      <c r="D13" s="154">
        <v>49.2</v>
      </c>
      <c r="E13" s="154">
        <v>21.7</v>
      </c>
      <c r="F13" s="171">
        <v>12.2</v>
      </c>
      <c r="G13" s="194"/>
      <c r="H13" s="154">
        <f t="shared" ref="H13:L13" si="13">$G13/100*B13</f>
        <v>0</v>
      </c>
      <c r="I13" s="154">
        <f t="shared" si="13"/>
        <v>0</v>
      </c>
      <c r="J13" s="154">
        <f t="shared" si="13"/>
        <v>0</v>
      </c>
      <c r="K13" s="154">
        <f t="shared" si="13"/>
        <v>0</v>
      </c>
      <c r="L13" s="171">
        <f t="shared" si="13"/>
        <v>0</v>
      </c>
      <c r="M13" s="167" t="s">
        <v>641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06" t="s">
        <v>655</v>
      </c>
      <c r="B14" s="113">
        <f t="shared" si="3"/>
        <v>359.34</v>
      </c>
      <c r="C14" s="154">
        <v>13.6</v>
      </c>
      <c r="D14" s="154">
        <v>7.0</v>
      </c>
      <c r="E14" s="154">
        <v>65.3</v>
      </c>
      <c r="F14" s="171">
        <v>6.7</v>
      </c>
      <c r="G14" s="194"/>
      <c r="H14" s="154">
        <f t="shared" ref="H14:L14" si="14">$G14/100*B14</f>
        <v>0</v>
      </c>
      <c r="I14" s="154">
        <f t="shared" si="14"/>
        <v>0</v>
      </c>
      <c r="J14" s="154">
        <f t="shared" si="14"/>
        <v>0</v>
      </c>
      <c r="K14" s="154">
        <f t="shared" si="14"/>
        <v>0</v>
      </c>
      <c r="L14" s="171">
        <f t="shared" si="14"/>
        <v>0</v>
      </c>
      <c r="M14" s="167" t="s">
        <v>656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06" t="s">
        <v>657</v>
      </c>
      <c r="B15" s="113">
        <f t="shared" si="3"/>
        <v>47.09</v>
      </c>
      <c r="C15" s="154">
        <v>1.1</v>
      </c>
      <c r="D15" s="154">
        <v>0.3</v>
      </c>
      <c r="E15" s="154">
        <v>10.4</v>
      </c>
      <c r="F15" s="171">
        <v>0.3</v>
      </c>
      <c r="G15" s="194"/>
      <c r="H15" s="154">
        <f t="shared" ref="H15:L15" si="15">$G15/100*B15</f>
        <v>0</v>
      </c>
      <c r="I15" s="154">
        <f t="shared" si="15"/>
        <v>0</v>
      </c>
      <c r="J15" s="154">
        <f t="shared" si="15"/>
        <v>0</v>
      </c>
      <c r="K15" s="154">
        <f t="shared" si="15"/>
        <v>0</v>
      </c>
      <c r="L15" s="171">
        <f t="shared" si="15"/>
        <v>0</v>
      </c>
      <c r="M15" s="167" t="s">
        <v>649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06" t="s">
        <v>658</v>
      </c>
      <c r="B16" s="113">
        <f t="shared" si="3"/>
        <v>52.26</v>
      </c>
      <c r="C16" s="154">
        <v>0.3</v>
      </c>
      <c r="D16" s="154">
        <v>0.2</v>
      </c>
      <c r="E16" s="154">
        <v>13.8</v>
      </c>
      <c r="F16" s="171">
        <v>2.4</v>
      </c>
      <c r="G16" s="195">
        <v>5.0</v>
      </c>
      <c r="H16" s="154">
        <f t="shared" ref="H16:L16" si="16">$G16/100*B16</f>
        <v>2.613</v>
      </c>
      <c r="I16" s="154">
        <f t="shared" si="16"/>
        <v>0.015</v>
      </c>
      <c r="J16" s="154">
        <f t="shared" si="16"/>
        <v>0.01</v>
      </c>
      <c r="K16" s="154">
        <f t="shared" si="16"/>
        <v>0.69</v>
      </c>
      <c r="L16" s="171">
        <f t="shared" si="16"/>
        <v>0.12</v>
      </c>
      <c r="M16" s="167" t="s">
        <v>639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06" t="s">
        <v>659</v>
      </c>
      <c r="B17" s="113">
        <f t="shared" si="3"/>
        <v>48.69</v>
      </c>
      <c r="C17" s="154">
        <v>1.4</v>
      </c>
      <c r="D17" s="154">
        <v>0.4</v>
      </c>
      <c r="E17" s="154">
        <v>11.1</v>
      </c>
      <c r="F17" s="171">
        <v>2.0</v>
      </c>
      <c r="G17" s="194"/>
      <c r="H17" s="154">
        <f t="shared" ref="H17:L17" si="17">$G17/100*B17</f>
        <v>0</v>
      </c>
      <c r="I17" s="154">
        <f t="shared" si="17"/>
        <v>0</v>
      </c>
      <c r="J17" s="154">
        <f t="shared" si="17"/>
        <v>0</v>
      </c>
      <c r="K17" s="154">
        <f t="shared" si="17"/>
        <v>0</v>
      </c>
      <c r="L17" s="171">
        <f t="shared" si="17"/>
        <v>0</v>
      </c>
      <c r="M17" s="167" t="s">
        <v>639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06" t="s">
        <v>660</v>
      </c>
      <c r="B18" s="113">
        <f t="shared" si="3"/>
        <v>183.88</v>
      </c>
      <c r="C18" s="154">
        <v>12.4</v>
      </c>
      <c r="D18" s="154">
        <v>0.7</v>
      </c>
      <c r="E18" s="154">
        <v>56.2</v>
      </c>
      <c r="F18" s="171">
        <v>48.0</v>
      </c>
      <c r="G18" s="194"/>
      <c r="H18" s="154">
        <f t="shared" ref="H18:L18" si="18">$G18/100*B18</f>
        <v>0</v>
      </c>
      <c r="I18" s="154">
        <f t="shared" si="18"/>
        <v>0</v>
      </c>
      <c r="J18" s="154">
        <f t="shared" si="18"/>
        <v>0</v>
      </c>
      <c r="K18" s="154">
        <f t="shared" si="18"/>
        <v>0</v>
      </c>
      <c r="L18" s="171">
        <f t="shared" si="18"/>
        <v>0</v>
      </c>
      <c r="M18" s="167" t="s">
        <v>643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06" t="s">
        <v>661</v>
      </c>
      <c r="B19" s="113">
        <f t="shared" si="3"/>
        <v>339.62</v>
      </c>
      <c r="C19" s="154">
        <v>0.3</v>
      </c>
      <c r="D19" s="154">
        <v>0.1</v>
      </c>
      <c r="E19" s="154">
        <v>88.2</v>
      </c>
      <c r="F19" s="171">
        <v>3.4</v>
      </c>
      <c r="G19" s="195">
        <v>0.0</v>
      </c>
      <c r="H19" s="154">
        <f t="shared" ref="H19:L19" si="19">$G19/100*B19</f>
        <v>0</v>
      </c>
      <c r="I19" s="154">
        <f t="shared" si="19"/>
        <v>0</v>
      </c>
      <c r="J19" s="154">
        <f t="shared" si="19"/>
        <v>0</v>
      </c>
      <c r="K19" s="154">
        <f t="shared" si="19"/>
        <v>0</v>
      </c>
      <c r="L19" s="171">
        <f t="shared" si="19"/>
        <v>0</v>
      </c>
      <c r="M19" s="167" t="s">
        <v>662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6" t="s">
        <v>663</v>
      </c>
      <c r="B20" s="113">
        <f t="shared" si="3"/>
        <v>28.09</v>
      </c>
      <c r="C20" s="154">
        <v>2.6</v>
      </c>
      <c r="D20" s="154">
        <v>0.7</v>
      </c>
      <c r="E20" s="154">
        <v>3.7</v>
      </c>
      <c r="F20" s="171">
        <v>1.6</v>
      </c>
      <c r="G20" s="194"/>
      <c r="H20" s="154">
        <f t="shared" ref="H20:L20" si="20">$G20/100*B20</f>
        <v>0</v>
      </c>
      <c r="I20" s="154">
        <f t="shared" si="20"/>
        <v>0</v>
      </c>
      <c r="J20" s="154">
        <f t="shared" si="20"/>
        <v>0</v>
      </c>
      <c r="K20" s="154">
        <f t="shared" si="20"/>
        <v>0</v>
      </c>
      <c r="L20" s="171">
        <f t="shared" si="20"/>
        <v>0</v>
      </c>
      <c r="M20" s="167" t="s">
        <v>653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06" t="s">
        <v>664</v>
      </c>
      <c r="B21" s="113">
        <f t="shared" si="3"/>
        <v>20.92</v>
      </c>
      <c r="C21" s="154">
        <v>2.2</v>
      </c>
      <c r="D21" s="154">
        <v>0.1</v>
      </c>
      <c r="E21" s="154">
        <v>3.9</v>
      </c>
      <c r="F21" s="171">
        <v>2.1</v>
      </c>
      <c r="G21" s="194"/>
      <c r="H21" s="154">
        <f t="shared" ref="H21:L21" si="21">$G21/100*B21</f>
        <v>0</v>
      </c>
      <c r="I21" s="154">
        <f t="shared" si="21"/>
        <v>0</v>
      </c>
      <c r="J21" s="154">
        <f t="shared" si="21"/>
        <v>0</v>
      </c>
      <c r="K21" s="154">
        <f t="shared" si="21"/>
        <v>0</v>
      </c>
      <c r="L21" s="171">
        <f t="shared" si="21"/>
        <v>0</v>
      </c>
      <c r="M21" s="167" t="s">
        <v>653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06" t="s">
        <v>665</v>
      </c>
      <c r="B22" s="113">
        <f t="shared" si="3"/>
        <v>167.22</v>
      </c>
      <c r="C22" s="154">
        <v>2.0</v>
      </c>
      <c r="D22" s="154">
        <v>15.4</v>
      </c>
      <c r="E22" s="154">
        <v>8.6</v>
      </c>
      <c r="F22" s="171">
        <v>6.8</v>
      </c>
      <c r="G22" s="194"/>
      <c r="H22" s="154">
        <f t="shared" ref="H22:L22" si="22">$G22/100*B22</f>
        <v>0</v>
      </c>
      <c r="I22" s="154">
        <f t="shared" si="22"/>
        <v>0</v>
      </c>
      <c r="J22" s="154">
        <f t="shared" si="22"/>
        <v>0</v>
      </c>
      <c r="K22" s="154">
        <f t="shared" si="22"/>
        <v>0</v>
      </c>
      <c r="L22" s="171">
        <f t="shared" si="22"/>
        <v>0</v>
      </c>
      <c r="M22" s="167" t="s">
        <v>639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6" t="s">
        <v>666</v>
      </c>
      <c r="B23" s="113">
        <f t="shared" si="3"/>
        <v>335.4</v>
      </c>
      <c r="C23" s="154">
        <v>0.0</v>
      </c>
      <c r="D23" s="154">
        <v>36.4</v>
      </c>
      <c r="E23" s="154">
        <v>2.0</v>
      </c>
      <c r="F23" s="171">
        <v>0.0</v>
      </c>
      <c r="G23" s="194"/>
      <c r="H23" s="154">
        <f t="shared" ref="H23:L23" si="23">$G23/100*B23</f>
        <v>0</v>
      </c>
      <c r="I23" s="154">
        <f t="shared" si="23"/>
        <v>0</v>
      </c>
      <c r="J23" s="154">
        <f t="shared" si="23"/>
        <v>0</v>
      </c>
      <c r="K23" s="154">
        <f t="shared" si="23"/>
        <v>0</v>
      </c>
      <c r="L23" s="171">
        <f t="shared" si="23"/>
        <v>0</v>
      </c>
      <c r="M23" s="167" t="s">
        <v>667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06" t="s">
        <v>668</v>
      </c>
      <c r="B24" s="113">
        <f t="shared" si="3"/>
        <v>29.2</v>
      </c>
      <c r="C24" s="154">
        <v>2.6</v>
      </c>
      <c r="D24" s="154">
        <v>0.3</v>
      </c>
      <c r="E24" s="154">
        <v>5.2</v>
      </c>
      <c r="F24" s="171">
        <v>2.2</v>
      </c>
      <c r="G24" s="194"/>
      <c r="H24" s="154">
        <f t="shared" ref="H24:L24" si="24">$G24/100*B24</f>
        <v>0</v>
      </c>
      <c r="I24" s="154">
        <f t="shared" si="24"/>
        <v>0</v>
      </c>
      <c r="J24" s="154">
        <f t="shared" si="24"/>
        <v>0</v>
      </c>
      <c r="K24" s="154">
        <f t="shared" si="24"/>
        <v>0</v>
      </c>
      <c r="L24" s="171">
        <f t="shared" si="24"/>
        <v>0</v>
      </c>
      <c r="M24" s="167" t="s">
        <v>653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06" t="s">
        <v>669</v>
      </c>
      <c r="B25" s="113">
        <f t="shared" si="3"/>
        <v>91.08</v>
      </c>
      <c r="C25" s="154">
        <v>1.1</v>
      </c>
      <c r="D25" s="154">
        <v>0.3</v>
      </c>
      <c r="E25" s="154">
        <v>22.8</v>
      </c>
      <c r="F25" s="171">
        <v>2.6</v>
      </c>
      <c r="G25" s="194"/>
      <c r="H25" s="154">
        <f t="shared" ref="H25:L25" si="25">$G25/100*B25</f>
        <v>0</v>
      </c>
      <c r="I25" s="154">
        <f t="shared" si="25"/>
        <v>0</v>
      </c>
      <c r="J25" s="154">
        <f t="shared" si="25"/>
        <v>0</v>
      </c>
      <c r="K25" s="154">
        <f t="shared" si="25"/>
        <v>0</v>
      </c>
      <c r="L25" s="171">
        <f t="shared" si="25"/>
        <v>0</v>
      </c>
      <c r="M25" s="167" t="s">
        <v>639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06" t="s">
        <v>670</v>
      </c>
      <c r="B26" s="113">
        <f t="shared" si="3"/>
        <v>323.79</v>
      </c>
      <c r="C26" s="154">
        <v>9.9</v>
      </c>
      <c r="D26" s="154">
        <v>1.2</v>
      </c>
      <c r="E26" s="154">
        <v>77.7</v>
      </c>
      <c r="F26" s="171">
        <v>15.6</v>
      </c>
      <c r="G26" s="194"/>
      <c r="H26" s="154">
        <f t="shared" ref="H26:L26" si="26">$G26/100*B26</f>
        <v>0</v>
      </c>
      <c r="I26" s="154">
        <f t="shared" si="26"/>
        <v>0</v>
      </c>
      <c r="J26" s="154">
        <f t="shared" si="26"/>
        <v>0</v>
      </c>
      <c r="K26" s="154">
        <f t="shared" si="26"/>
        <v>0</v>
      </c>
      <c r="L26" s="171">
        <f t="shared" si="26"/>
        <v>0</v>
      </c>
      <c r="M26" s="167" t="s">
        <v>656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06" t="s">
        <v>671</v>
      </c>
      <c r="B27" s="113">
        <f t="shared" si="3"/>
        <v>326.85</v>
      </c>
      <c r="C27" s="154">
        <v>10.0</v>
      </c>
      <c r="D27" s="154">
        <v>1.9</v>
      </c>
      <c r="E27" s="154">
        <v>71.7</v>
      </c>
      <c r="F27" s="171">
        <v>5.2</v>
      </c>
      <c r="G27" s="194"/>
      <c r="H27" s="154">
        <f t="shared" ref="H27:L27" si="27">$G27/100*B27</f>
        <v>0</v>
      </c>
      <c r="I27" s="154">
        <f t="shared" si="27"/>
        <v>0</v>
      </c>
      <c r="J27" s="154">
        <f t="shared" si="27"/>
        <v>0</v>
      </c>
      <c r="K27" s="154">
        <f t="shared" si="27"/>
        <v>0</v>
      </c>
      <c r="L27" s="171">
        <f t="shared" si="27"/>
        <v>0</v>
      </c>
      <c r="M27" s="167" t="s">
        <v>656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06" t="s">
        <v>672</v>
      </c>
      <c r="B28" s="113">
        <f t="shared" si="3"/>
        <v>371.88</v>
      </c>
      <c r="C28" s="154">
        <v>6.0</v>
      </c>
      <c r="D28" s="154">
        <v>0.0</v>
      </c>
      <c r="E28" s="154">
        <v>89.2</v>
      </c>
      <c r="F28" s="171">
        <v>0.0</v>
      </c>
      <c r="G28" s="194"/>
      <c r="H28" s="154">
        <f t="shared" ref="H28:L28" si="28">$G28/100*B28</f>
        <v>0</v>
      </c>
      <c r="I28" s="154">
        <f t="shared" si="28"/>
        <v>0</v>
      </c>
      <c r="J28" s="154">
        <f t="shared" si="28"/>
        <v>0</v>
      </c>
      <c r="K28" s="154">
        <f t="shared" si="28"/>
        <v>0</v>
      </c>
      <c r="L28" s="171">
        <f t="shared" si="28"/>
        <v>0</v>
      </c>
      <c r="M28" s="167" t="s">
        <v>645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06" t="s">
        <v>673</v>
      </c>
      <c r="B29" s="113">
        <f t="shared" si="3"/>
        <v>91.6</v>
      </c>
      <c r="C29" s="154">
        <v>18.4</v>
      </c>
      <c r="D29" s="154">
        <v>2.0</v>
      </c>
      <c r="E29" s="154">
        <v>0.0</v>
      </c>
      <c r="F29" s="171">
        <v>0.0</v>
      </c>
      <c r="G29" s="194"/>
      <c r="H29" s="154">
        <f t="shared" ref="H29:L29" si="29">$G29/100*B29</f>
        <v>0</v>
      </c>
      <c r="I29" s="154">
        <f t="shared" si="29"/>
        <v>0</v>
      </c>
      <c r="J29" s="154">
        <f t="shared" si="29"/>
        <v>0</v>
      </c>
      <c r="K29" s="154">
        <f t="shared" si="29"/>
        <v>0</v>
      </c>
      <c r="L29" s="171">
        <f t="shared" si="29"/>
        <v>0</v>
      </c>
      <c r="M29" s="167" t="s">
        <v>674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06" t="s">
        <v>675</v>
      </c>
      <c r="B30" s="113">
        <f t="shared" si="3"/>
        <v>288.2</v>
      </c>
      <c r="C30" s="154">
        <v>15.8</v>
      </c>
      <c r="D30" s="154">
        <v>25.0</v>
      </c>
      <c r="E30" s="154">
        <v>0.0</v>
      </c>
      <c r="F30" s="171">
        <v>0.0</v>
      </c>
      <c r="G30" s="194"/>
      <c r="H30" s="154">
        <f t="shared" ref="H30:L30" si="30">$G30/100*B30</f>
        <v>0</v>
      </c>
      <c r="I30" s="154">
        <f t="shared" si="30"/>
        <v>0</v>
      </c>
      <c r="J30" s="154">
        <f t="shared" si="30"/>
        <v>0</v>
      </c>
      <c r="K30" s="154">
        <f t="shared" si="30"/>
        <v>0</v>
      </c>
      <c r="L30" s="171">
        <f t="shared" si="30"/>
        <v>0</v>
      </c>
      <c r="M30" s="167" t="s">
        <v>676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06" t="s">
        <v>677</v>
      </c>
      <c r="B31" s="113">
        <f t="shared" si="3"/>
        <v>208.3</v>
      </c>
      <c r="C31" s="154">
        <v>19.9</v>
      </c>
      <c r="D31" s="154">
        <v>14.3</v>
      </c>
      <c r="E31" s="154">
        <v>0.0</v>
      </c>
      <c r="F31" s="171">
        <v>0.0</v>
      </c>
      <c r="G31" s="194"/>
      <c r="H31" s="154">
        <f t="shared" ref="H31:L31" si="31">$G31/100*B31</f>
        <v>0</v>
      </c>
      <c r="I31" s="154">
        <f t="shared" si="31"/>
        <v>0</v>
      </c>
      <c r="J31" s="154">
        <f t="shared" si="31"/>
        <v>0</v>
      </c>
      <c r="K31" s="154">
        <f t="shared" si="31"/>
        <v>0</v>
      </c>
      <c r="L31" s="171">
        <f t="shared" si="31"/>
        <v>0</v>
      </c>
      <c r="M31" s="167" t="s">
        <v>676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06" t="s">
        <v>678</v>
      </c>
      <c r="B32" s="113">
        <f t="shared" si="3"/>
        <v>19.44</v>
      </c>
      <c r="C32" s="154">
        <v>2.2</v>
      </c>
      <c r="D32" s="154">
        <v>0.1</v>
      </c>
      <c r="E32" s="154">
        <v>4.3</v>
      </c>
      <c r="F32" s="171">
        <v>3.7</v>
      </c>
      <c r="G32" s="194"/>
      <c r="H32" s="154">
        <f t="shared" ref="H32:L32" si="32">$G32/100*B32</f>
        <v>0</v>
      </c>
      <c r="I32" s="154">
        <f t="shared" si="32"/>
        <v>0</v>
      </c>
      <c r="J32" s="154">
        <f t="shared" si="32"/>
        <v>0</v>
      </c>
      <c r="K32" s="154">
        <f t="shared" si="32"/>
        <v>0</v>
      </c>
      <c r="L32" s="171">
        <f t="shared" si="32"/>
        <v>0</v>
      </c>
      <c r="M32" s="167" t="s">
        <v>653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06" t="s">
        <v>679</v>
      </c>
      <c r="B33" s="113">
        <f t="shared" si="3"/>
        <v>40.32</v>
      </c>
      <c r="C33" s="154">
        <v>1.6</v>
      </c>
      <c r="D33" s="154">
        <v>0.2</v>
      </c>
      <c r="E33" s="154">
        <v>9.6</v>
      </c>
      <c r="F33" s="171">
        <v>2.8</v>
      </c>
      <c r="G33" s="194"/>
      <c r="H33" s="154">
        <f t="shared" ref="H33:L33" si="33">$G33/100*B33</f>
        <v>0</v>
      </c>
      <c r="I33" s="154">
        <f t="shared" si="33"/>
        <v>0</v>
      </c>
      <c r="J33" s="154">
        <f t="shared" si="33"/>
        <v>0</v>
      </c>
      <c r="K33" s="154">
        <f t="shared" si="33"/>
        <v>0</v>
      </c>
      <c r="L33" s="171">
        <f t="shared" si="33"/>
        <v>0</v>
      </c>
      <c r="M33" s="167" t="s">
        <v>653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6" t="s">
        <v>680</v>
      </c>
      <c r="B34" s="113">
        <f t="shared" si="3"/>
        <v>11.66</v>
      </c>
      <c r="C34" s="154">
        <v>1.0</v>
      </c>
      <c r="D34" s="154">
        <v>0.1</v>
      </c>
      <c r="E34" s="154">
        <v>3.0</v>
      </c>
      <c r="F34" s="171">
        <v>2.6</v>
      </c>
      <c r="G34" s="194"/>
      <c r="H34" s="154">
        <f t="shared" ref="H34:L34" si="34">$G34/100*B34</f>
        <v>0</v>
      </c>
      <c r="I34" s="154">
        <f t="shared" si="34"/>
        <v>0</v>
      </c>
      <c r="J34" s="154">
        <f t="shared" si="34"/>
        <v>0</v>
      </c>
      <c r="K34" s="154">
        <f t="shared" si="34"/>
        <v>0</v>
      </c>
      <c r="L34" s="171">
        <f t="shared" si="34"/>
        <v>0</v>
      </c>
      <c r="M34" s="167" t="s">
        <v>653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6" t="s">
        <v>681</v>
      </c>
      <c r="B35" s="113">
        <f t="shared" si="3"/>
        <v>313.09</v>
      </c>
      <c r="C35" s="154">
        <v>21.6</v>
      </c>
      <c r="D35" s="154">
        <v>1.4</v>
      </c>
      <c r="E35" s="154">
        <v>62.3</v>
      </c>
      <c r="F35" s="171">
        <v>15.2</v>
      </c>
      <c r="G35" s="194"/>
      <c r="H35" s="154">
        <f t="shared" ref="H35:L35" si="35">$G35/100*B35</f>
        <v>0</v>
      </c>
      <c r="I35" s="154">
        <f t="shared" si="35"/>
        <v>0</v>
      </c>
      <c r="J35" s="154">
        <f t="shared" si="35"/>
        <v>0</v>
      </c>
      <c r="K35" s="154">
        <f t="shared" si="35"/>
        <v>0</v>
      </c>
      <c r="L35" s="171">
        <f t="shared" si="35"/>
        <v>0</v>
      </c>
      <c r="M35" s="167" t="s">
        <v>647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06" t="s">
        <v>682</v>
      </c>
      <c r="B36" s="113">
        <f t="shared" si="3"/>
        <v>37.47</v>
      </c>
      <c r="C36" s="154">
        <v>1.4</v>
      </c>
      <c r="D36" s="154">
        <v>0.5</v>
      </c>
      <c r="E36" s="154">
        <v>9.6</v>
      </c>
      <c r="F36" s="171">
        <v>5.3</v>
      </c>
      <c r="G36" s="194"/>
      <c r="H36" s="154">
        <f t="shared" ref="H36:L36" si="36">$G36/100*B36</f>
        <v>0</v>
      </c>
      <c r="I36" s="154">
        <f t="shared" si="36"/>
        <v>0</v>
      </c>
      <c r="J36" s="154">
        <f t="shared" si="36"/>
        <v>0</v>
      </c>
      <c r="K36" s="154">
        <f t="shared" si="36"/>
        <v>0</v>
      </c>
      <c r="L36" s="171">
        <f t="shared" si="36"/>
        <v>0</v>
      </c>
      <c r="M36" s="167" t="s">
        <v>639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06" t="s">
        <v>683</v>
      </c>
      <c r="B37" s="113">
        <f t="shared" si="3"/>
        <v>57.49</v>
      </c>
      <c r="C37" s="154">
        <v>0.7</v>
      </c>
      <c r="D37" s="154">
        <v>0.3</v>
      </c>
      <c r="E37" s="154">
        <v>14.5</v>
      </c>
      <c r="F37" s="171">
        <v>2.4</v>
      </c>
      <c r="G37" s="194"/>
      <c r="H37" s="154">
        <f t="shared" ref="H37:L37" si="37">$G37/100*B37</f>
        <v>0</v>
      </c>
      <c r="I37" s="154">
        <f t="shared" si="37"/>
        <v>0</v>
      </c>
      <c r="J37" s="154">
        <f t="shared" si="37"/>
        <v>0</v>
      </c>
      <c r="K37" s="154">
        <f t="shared" si="37"/>
        <v>0</v>
      </c>
      <c r="L37" s="171">
        <f t="shared" si="37"/>
        <v>0</v>
      </c>
      <c r="M37" s="167" t="s">
        <v>639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06" t="s">
        <v>684</v>
      </c>
      <c r="B38" s="113">
        <f t="shared" si="3"/>
        <v>117.8</v>
      </c>
      <c r="C38" s="154">
        <v>20.0</v>
      </c>
      <c r="D38" s="154">
        <v>4.2</v>
      </c>
      <c r="E38" s="154">
        <v>0.0</v>
      </c>
      <c r="F38" s="171">
        <v>0.0</v>
      </c>
      <c r="G38" s="194"/>
      <c r="H38" s="154">
        <f t="shared" ref="H38:L38" si="38">$G38/100*B38</f>
        <v>0</v>
      </c>
      <c r="I38" s="154">
        <f t="shared" si="38"/>
        <v>0</v>
      </c>
      <c r="J38" s="154">
        <f t="shared" si="38"/>
        <v>0</v>
      </c>
      <c r="K38" s="154">
        <f t="shared" si="38"/>
        <v>0</v>
      </c>
      <c r="L38" s="171">
        <f t="shared" si="38"/>
        <v>0</v>
      </c>
      <c r="M38" s="167" t="s">
        <v>674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06" t="s">
        <v>685</v>
      </c>
      <c r="B39" s="113">
        <f t="shared" si="3"/>
        <v>161.7</v>
      </c>
      <c r="C39" s="154">
        <v>24.0</v>
      </c>
      <c r="D39" s="154">
        <v>7.3</v>
      </c>
      <c r="E39" s="154">
        <v>0.0</v>
      </c>
      <c r="F39" s="171">
        <v>0.0</v>
      </c>
      <c r="G39" s="194"/>
      <c r="H39" s="154">
        <f t="shared" ref="H39:L39" si="39">$G39/100*B39</f>
        <v>0</v>
      </c>
      <c r="I39" s="154">
        <f t="shared" si="39"/>
        <v>0</v>
      </c>
      <c r="J39" s="154">
        <f t="shared" si="39"/>
        <v>0</v>
      </c>
      <c r="K39" s="154">
        <f t="shared" si="39"/>
        <v>0</v>
      </c>
      <c r="L39" s="171">
        <f t="shared" si="39"/>
        <v>0</v>
      </c>
      <c r="M39" s="167" t="s">
        <v>674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06" t="s">
        <v>686</v>
      </c>
      <c r="B40" s="113">
        <f t="shared" si="3"/>
        <v>688.52</v>
      </c>
      <c r="C40" s="154">
        <v>14.3</v>
      </c>
      <c r="D40" s="154">
        <v>66.4</v>
      </c>
      <c r="E40" s="154">
        <v>12.3</v>
      </c>
      <c r="F40" s="171">
        <v>7.5</v>
      </c>
      <c r="G40" s="194"/>
      <c r="H40" s="154">
        <f t="shared" ref="H40:L40" si="40">$G40/100*B40</f>
        <v>0</v>
      </c>
      <c r="I40" s="154">
        <f t="shared" si="40"/>
        <v>0</v>
      </c>
      <c r="J40" s="154">
        <f t="shared" si="40"/>
        <v>0</v>
      </c>
      <c r="K40" s="154">
        <f t="shared" si="40"/>
        <v>0</v>
      </c>
      <c r="L40" s="171">
        <f t="shared" si="40"/>
        <v>0</v>
      </c>
      <c r="M40" s="167" t="s">
        <v>641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06" t="s">
        <v>687</v>
      </c>
      <c r="B41" s="113">
        <f t="shared" si="3"/>
        <v>297.77</v>
      </c>
      <c r="C41" s="154">
        <v>26.1</v>
      </c>
      <c r="D41" s="154">
        <v>1.5</v>
      </c>
      <c r="E41" s="154">
        <v>58.3</v>
      </c>
      <c r="F41" s="171">
        <v>25.0</v>
      </c>
      <c r="G41" s="194"/>
      <c r="H41" s="154">
        <f t="shared" ref="H41:L41" si="41">$G41/100*B41</f>
        <v>0</v>
      </c>
      <c r="I41" s="154">
        <f t="shared" si="41"/>
        <v>0</v>
      </c>
      <c r="J41" s="154">
        <f t="shared" si="41"/>
        <v>0</v>
      </c>
      <c r="K41" s="154">
        <f t="shared" si="41"/>
        <v>0</v>
      </c>
      <c r="L41" s="171">
        <f t="shared" si="41"/>
        <v>0</v>
      </c>
      <c r="M41" s="167" t="s">
        <v>653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06" t="s">
        <v>688</v>
      </c>
      <c r="B42" s="113">
        <f t="shared" si="3"/>
        <v>35.6</v>
      </c>
      <c r="C42" s="154">
        <v>2.8</v>
      </c>
      <c r="D42" s="154">
        <v>0.4</v>
      </c>
      <c r="E42" s="154">
        <v>6.6</v>
      </c>
      <c r="F42" s="171">
        <v>2.6</v>
      </c>
      <c r="G42" s="194"/>
      <c r="H42" s="154">
        <f t="shared" ref="H42:L42" si="42">$G42/100*B42</f>
        <v>0</v>
      </c>
      <c r="I42" s="154">
        <f t="shared" si="42"/>
        <v>0</v>
      </c>
      <c r="J42" s="154">
        <f t="shared" si="42"/>
        <v>0</v>
      </c>
      <c r="K42" s="154">
        <f t="shared" si="42"/>
        <v>0</v>
      </c>
      <c r="L42" s="171">
        <f t="shared" si="42"/>
        <v>0</v>
      </c>
      <c r="M42" s="167" t="s">
        <v>653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06" t="s">
        <v>689</v>
      </c>
      <c r="B43" s="113">
        <f t="shared" si="3"/>
        <v>23.48</v>
      </c>
      <c r="C43" s="154">
        <v>3.2</v>
      </c>
      <c r="D43" s="154">
        <v>0.5</v>
      </c>
      <c r="E43" s="154">
        <v>2.9</v>
      </c>
      <c r="F43" s="171">
        <v>2.7</v>
      </c>
      <c r="G43" s="194"/>
      <c r="H43" s="154">
        <f t="shared" ref="H43:L43" si="43">$G43/100*B43</f>
        <v>0</v>
      </c>
      <c r="I43" s="154">
        <f t="shared" si="43"/>
        <v>0</v>
      </c>
      <c r="J43" s="154">
        <f t="shared" si="43"/>
        <v>0</v>
      </c>
      <c r="K43" s="154">
        <f t="shared" si="43"/>
        <v>0</v>
      </c>
      <c r="L43" s="171">
        <f t="shared" si="43"/>
        <v>0</v>
      </c>
      <c r="M43" s="167" t="s">
        <v>653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06" t="s">
        <v>690</v>
      </c>
      <c r="B44" s="113">
        <f t="shared" si="3"/>
        <v>46.18</v>
      </c>
      <c r="C44" s="154">
        <v>3.9</v>
      </c>
      <c r="D44" s="154">
        <v>0.3</v>
      </c>
      <c r="E44" s="154">
        <v>9.0</v>
      </c>
      <c r="F44" s="171">
        <v>3.8</v>
      </c>
      <c r="G44" s="194"/>
      <c r="H44" s="154">
        <f t="shared" ref="H44:L44" si="44">$G44/100*B44</f>
        <v>0</v>
      </c>
      <c r="I44" s="154">
        <f t="shared" si="44"/>
        <v>0</v>
      </c>
      <c r="J44" s="154">
        <f t="shared" si="44"/>
        <v>0</v>
      </c>
      <c r="K44" s="154">
        <f t="shared" si="44"/>
        <v>0</v>
      </c>
      <c r="L44" s="171">
        <f t="shared" si="44"/>
        <v>0</v>
      </c>
      <c r="M44" s="167" t="s">
        <v>653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06" t="s">
        <v>691</v>
      </c>
      <c r="B45" s="113">
        <f t="shared" si="3"/>
        <v>337.58</v>
      </c>
      <c r="C45" s="154">
        <v>6.6</v>
      </c>
      <c r="D45" s="154">
        <v>2.0</v>
      </c>
      <c r="E45" s="154">
        <v>76.1</v>
      </c>
      <c r="F45" s="171">
        <v>1.9</v>
      </c>
      <c r="G45" s="194"/>
      <c r="H45" s="154">
        <f t="shared" ref="H45:L45" si="45">$G45/100*B45</f>
        <v>0</v>
      </c>
      <c r="I45" s="154">
        <f t="shared" si="45"/>
        <v>0</v>
      </c>
      <c r="J45" s="154">
        <f t="shared" si="45"/>
        <v>0</v>
      </c>
      <c r="K45" s="154">
        <f t="shared" si="45"/>
        <v>0</v>
      </c>
      <c r="L45" s="171">
        <f t="shared" si="45"/>
        <v>0</v>
      </c>
      <c r="M45" s="167" t="s">
        <v>656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06" t="s">
        <v>692</v>
      </c>
      <c r="B46" s="113">
        <f t="shared" si="3"/>
        <v>343.65</v>
      </c>
      <c r="C46" s="154">
        <v>13.3</v>
      </c>
      <c r="D46" s="154">
        <v>3.4</v>
      </c>
      <c r="E46" s="154">
        <v>71.5</v>
      </c>
      <c r="F46" s="171">
        <v>10.0</v>
      </c>
      <c r="G46" s="194"/>
      <c r="H46" s="154">
        <f t="shared" ref="H46:L46" si="46">$G46/100*B46</f>
        <v>0</v>
      </c>
      <c r="I46" s="154">
        <f t="shared" si="46"/>
        <v>0</v>
      </c>
      <c r="J46" s="154">
        <f t="shared" si="46"/>
        <v>0</v>
      </c>
      <c r="K46" s="154">
        <f t="shared" si="46"/>
        <v>0</v>
      </c>
      <c r="L46" s="171">
        <f t="shared" si="46"/>
        <v>0</v>
      </c>
      <c r="M46" s="167" t="s">
        <v>656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06" t="s">
        <v>693</v>
      </c>
      <c r="B47" s="113">
        <f t="shared" si="3"/>
        <v>322.14</v>
      </c>
      <c r="C47" s="154">
        <v>12.3</v>
      </c>
      <c r="D47" s="154">
        <v>1.3</v>
      </c>
      <c r="E47" s="154">
        <v>75.9</v>
      </c>
      <c r="F47" s="171">
        <v>18.3</v>
      </c>
      <c r="G47" s="194"/>
      <c r="H47" s="154">
        <f t="shared" ref="H47:L47" si="47">$G47/100*B47</f>
        <v>0</v>
      </c>
      <c r="I47" s="154">
        <f t="shared" si="47"/>
        <v>0</v>
      </c>
      <c r="J47" s="154">
        <f t="shared" si="47"/>
        <v>0</v>
      </c>
      <c r="K47" s="154">
        <f t="shared" si="47"/>
        <v>0</v>
      </c>
      <c r="L47" s="171">
        <f t="shared" si="47"/>
        <v>0</v>
      </c>
      <c r="M47" s="167" t="s">
        <v>656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06" t="s">
        <v>694</v>
      </c>
      <c r="B48" s="113">
        <f t="shared" si="3"/>
        <v>69</v>
      </c>
      <c r="C48" s="154">
        <v>1.5</v>
      </c>
      <c r="D48" s="154">
        <v>0.2</v>
      </c>
      <c r="E48" s="154">
        <v>17.3</v>
      </c>
      <c r="F48" s="171">
        <v>3.3</v>
      </c>
      <c r="G48" s="194"/>
      <c r="H48" s="154">
        <f t="shared" ref="H48:L48" si="48">$G48/100*B48</f>
        <v>0</v>
      </c>
      <c r="I48" s="154">
        <f t="shared" si="48"/>
        <v>0</v>
      </c>
      <c r="J48" s="154">
        <f t="shared" si="48"/>
        <v>0</v>
      </c>
      <c r="K48" s="154">
        <f t="shared" si="48"/>
        <v>0</v>
      </c>
      <c r="L48" s="171">
        <f t="shared" si="48"/>
        <v>0</v>
      </c>
      <c r="M48" s="167" t="s">
        <v>653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06" t="s">
        <v>695</v>
      </c>
      <c r="B49" s="113">
        <f t="shared" si="3"/>
        <v>509.1</v>
      </c>
      <c r="C49" s="154">
        <v>3.3</v>
      </c>
      <c r="D49" s="154">
        <v>55.1</v>
      </c>
      <c r="E49" s="154">
        <v>0.0</v>
      </c>
      <c r="F49" s="171">
        <v>0.0</v>
      </c>
      <c r="G49" s="194"/>
      <c r="H49" s="154">
        <f t="shared" ref="H49:L49" si="49">$G49/100*B49</f>
        <v>0</v>
      </c>
      <c r="I49" s="154">
        <f t="shared" si="49"/>
        <v>0</v>
      </c>
      <c r="J49" s="154">
        <f t="shared" si="49"/>
        <v>0</v>
      </c>
      <c r="K49" s="154">
        <f t="shared" si="49"/>
        <v>0</v>
      </c>
      <c r="L49" s="171">
        <f t="shared" si="49"/>
        <v>0</v>
      </c>
      <c r="M49" s="167" t="s">
        <v>667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06" t="s">
        <v>696</v>
      </c>
      <c r="B50" s="113">
        <f t="shared" si="3"/>
        <v>14.48</v>
      </c>
      <c r="C50" s="154">
        <v>1.5</v>
      </c>
      <c r="D50" s="154">
        <v>0.2</v>
      </c>
      <c r="E50" s="154">
        <v>2.2</v>
      </c>
      <c r="F50" s="171">
        <v>1.0</v>
      </c>
      <c r="G50" s="194"/>
      <c r="H50" s="154">
        <f t="shared" ref="H50:L50" si="50">$G50/100*B50</f>
        <v>0</v>
      </c>
      <c r="I50" s="154">
        <f t="shared" si="50"/>
        <v>0</v>
      </c>
      <c r="J50" s="154">
        <f t="shared" si="50"/>
        <v>0</v>
      </c>
      <c r="K50" s="154">
        <f t="shared" si="50"/>
        <v>0</v>
      </c>
      <c r="L50" s="171">
        <f t="shared" si="50"/>
        <v>0</v>
      </c>
      <c r="M50" s="167" t="s">
        <v>653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06" t="s">
        <v>697</v>
      </c>
      <c r="B51" s="113">
        <f t="shared" si="3"/>
        <v>35.87</v>
      </c>
      <c r="C51" s="154">
        <v>1.4</v>
      </c>
      <c r="D51" s="154">
        <v>0.6</v>
      </c>
      <c r="E51" s="154">
        <v>7.4</v>
      </c>
      <c r="F51" s="171">
        <v>2.1</v>
      </c>
      <c r="G51" s="194"/>
      <c r="H51" s="154">
        <f t="shared" ref="H51:L51" si="51">$G51/100*B51</f>
        <v>0</v>
      </c>
      <c r="I51" s="154">
        <f t="shared" si="51"/>
        <v>0</v>
      </c>
      <c r="J51" s="154">
        <f t="shared" si="51"/>
        <v>0</v>
      </c>
      <c r="K51" s="154">
        <f t="shared" si="51"/>
        <v>0</v>
      </c>
      <c r="L51" s="171">
        <f t="shared" si="51"/>
        <v>0</v>
      </c>
      <c r="M51" s="167" t="s">
        <v>653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06" t="s">
        <v>698</v>
      </c>
      <c r="B52" s="113">
        <f t="shared" si="3"/>
        <v>26.8</v>
      </c>
      <c r="C52" s="154">
        <v>2.0</v>
      </c>
      <c r="D52" s="154">
        <v>0.1</v>
      </c>
      <c r="E52" s="154">
        <v>6.1</v>
      </c>
      <c r="F52" s="171">
        <v>3.1</v>
      </c>
      <c r="G52" s="194"/>
      <c r="H52" s="154">
        <f t="shared" ref="H52:L52" si="52">$G52/100*B52</f>
        <v>0</v>
      </c>
      <c r="I52" s="154">
        <f t="shared" si="52"/>
        <v>0</v>
      </c>
      <c r="J52" s="154">
        <f t="shared" si="52"/>
        <v>0</v>
      </c>
      <c r="K52" s="154">
        <f t="shared" si="52"/>
        <v>0</v>
      </c>
      <c r="L52" s="171">
        <f t="shared" si="52"/>
        <v>0</v>
      </c>
      <c r="M52" s="167" t="s">
        <v>653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06" t="s">
        <v>699</v>
      </c>
      <c r="B53" s="113">
        <f t="shared" si="3"/>
        <v>23.97</v>
      </c>
      <c r="C53" s="154">
        <v>1.3</v>
      </c>
      <c r="D53" s="154">
        <v>0.1</v>
      </c>
      <c r="E53" s="154">
        <v>5.8</v>
      </c>
      <c r="F53" s="171">
        <v>2.5</v>
      </c>
      <c r="G53" s="194"/>
      <c r="H53" s="154">
        <f t="shared" ref="H53:L53" si="53">$G53/100*B53</f>
        <v>0</v>
      </c>
      <c r="I53" s="154">
        <f t="shared" si="53"/>
        <v>0</v>
      </c>
      <c r="J53" s="154">
        <f t="shared" si="53"/>
        <v>0</v>
      </c>
      <c r="K53" s="154">
        <f t="shared" si="53"/>
        <v>0</v>
      </c>
      <c r="L53" s="171">
        <f t="shared" si="53"/>
        <v>0</v>
      </c>
      <c r="M53" s="167" t="s">
        <v>653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06" t="s">
        <v>700</v>
      </c>
      <c r="B54" s="113">
        <f t="shared" si="3"/>
        <v>900</v>
      </c>
      <c r="C54" s="154">
        <v>0.0</v>
      </c>
      <c r="D54" s="154">
        <v>100.0</v>
      </c>
      <c r="E54" s="154">
        <v>0.0</v>
      </c>
      <c r="F54" s="171">
        <v>0.0</v>
      </c>
      <c r="G54" s="194"/>
      <c r="H54" s="154">
        <f t="shared" ref="H54:L54" si="54">$G54/100*B54</f>
        <v>0</v>
      </c>
      <c r="I54" s="154">
        <f t="shared" si="54"/>
        <v>0</v>
      </c>
      <c r="J54" s="154">
        <f t="shared" si="54"/>
        <v>0</v>
      </c>
      <c r="K54" s="154">
        <f t="shared" si="54"/>
        <v>0</v>
      </c>
      <c r="L54" s="171">
        <f t="shared" si="54"/>
        <v>0</v>
      </c>
      <c r="M54" s="167" t="s">
        <v>667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06" t="s">
        <v>701</v>
      </c>
      <c r="B55" s="113">
        <f t="shared" si="3"/>
        <v>35.27</v>
      </c>
      <c r="C55" s="154">
        <v>0.8</v>
      </c>
      <c r="D55" s="154">
        <v>0.2</v>
      </c>
      <c r="E55" s="154">
        <v>8.2</v>
      </c>
      <c r="F55" s="171">
        <v>0.9</v>
      </c>
      <c r="G55" s="194"/>
      <c r="H55" s="154">
        <f t="shared" ref="H55:L55" si="55">$G55/100*B55</f>
        <v>0</v>
      </c>
      <c r="I55" s="154">
        <f t="shared" si="55"/>
        <v>0</v>
      </c>
      <c r="J55" s="154">
        <f t="shared" si="55"/>
        <v>0</v>
      </c>
      <c r="K55" s="154">
        <f t="shared" si="55"/>
        <v>0</v>
      </c>
      <c r="L55" s="171">
        <f t="shared" si="55"/>
        <v>0</v>
      </c>
      <c r="M55" s="167" t="s">
        <v>639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06" t="s">
        <v>702</v>
      </c>
      <c r="B56" s="113">
        <f t="shared" si="3"/>
        <v>295.79</v>
      </c>
      <c r="C56" s="154">
        <v>4.6</v>
      </c>
      <c r="D56" s="154">
        <v>0.7</v>
      </c>
      <c r="E56" s="154">
        <v>88.9</v>
      </c>
      <c r="F56" s="171">
        <v>39.8</v>
      </c>
      <c r="G56" s="194"/>
      <c r="H56" s="154">
        <f t="shared" ref="H56:L56" si="56">$G56/100*B56</f>
        <v>0</v>
      </c>
      <c r="I56" s="154">
        <f t="shared" si="56"/>
        <v>0</v>
      </c>
      <c r="J56" s="154">
        <f t="shared" si="56"/>
        <v>0</v>
      </c>
      <c r="K56" s="154">
        <f t="shared" si="56"/>
        <v>0</v>
      </c>
      <c r="L56" s="171">
        <f t="shared" si="56"/>
        <v>0</v>
      </c>
      <c r="M56" s="167" t="s">
        <v>645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06" t="s">
        <v>703</v>
      </c>
      <c r="B57" s="113">
        <f t="shared" si="3"/>
        <v>121.6</v>
      </c>
      <c r="C57" s="154">
        <v>17.8</v>
      </c>
      <c r="D57" s="154">
        <v>5.6</v>
      </c>
      <c r="E57" s="154">
        <v>0.0</v>
      </c>
      <c r="F57" s="171">
        <v>0.0</v>
      </c>
      <c r="G57" s="194"/>
      <c r="H57" s="154">
        <f t="shared" ref="H57:L57" si="57">$G57/100*B57</f>
        <v>0</v>
      </c>
      <c r="I57" s="154">
        <f t="shared" si="57"/>
        <v>0</v>
      </c>
      <c r="J57" s="154">
        <f t="shared" si="57"/>
        <v>0</v>
      </c>
      <c r="K57" s="154">
        <f t="shared" si="57"/>
        <v>0</v>
      </c>
      <c r="L57" s="171">
        <f t="shared" si="57"/>
        <v>0</v>
      </c>
      <c r="M57" s="167" t="s">
        <v>674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06" t="s">
        <v>704</v>
      </c>
      <c r="B58" s="113">
        <f t="shared" si="3"/>
        <v>37.52</v>
      </c>
      <c r="C58" s="154">
        <v>0.9</v>
      </c>
      <c r="D58" s="154">
        <v>0.2</v>
      </c>
      <c r="E58" s="154">
        <v>9.6</v>
      </c>
      <c r="F58" s="171">
        <v>2.8</v>
      </c>
      <c r="G58" s="194"/>
      <c r="H58" s="154">
        <f t="shared" ref="H58:L58" si="58">$G58/100*B58</f>
        <v>0</v>
      </c>
      <c r="I58" s="154">
        <f t="shared" si="58"/>
        <v>0</v>
      </c>
      <c r="J58" s="154">
        <f t="shared" si="58"/>
        <v>0</v>
      </c>
      <c r="K58" s="154">
        <f t="shared" si="58"/>
        <v>0</v>
      </c>
      <c r="L58" s="171">
        <f t="shared" si="58"/>
        <v>0</v>
      </c>
      <c r="M58" s="167" t="s">
        <v>653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06" t="s">
        <v>705</v>
      </c>
      <c r="B59" s="113">
        <f t="shared" si="3"/>
        <v>29.33</v>
      </c>
      <c r="C59" s="154">
        <v>1.1</v>
      </c>
      <c r="D59" s="154">
        <v>0.1</v>
      </c>
      <c r="E59" s="154">
        <v>6.6</v>
      </c>
      <c r="F59" s="171">
        <v>0.9</v>
      </c>
      <c r="G59" s="194"/>
      <c r="H59" s="154">
        <f t="shared" ref="H59:L59" si="59">$G59/100*B59</f>
        <v>0</v>
      </c>
      <c r="I59" s="154">
        <f t="shared" si="59"/>
        <v>0</v>
      </c>
      <c r="J59" s="154">
        <f t="shared" si="59"/>
        <v>0</v>
      </c>
      <c r="K59" s="154">
        <f t="shared" si="59"/>
        <v>0</v>
      </c>
      <c r="L59" s="171">
        <f t="shared" si="59"/>
        <v>0</v>
      </c>
      <c r="M59" s="167" t="s">
        <v>639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06" t="s">
        <v>706</v>
      </c>
      <c r="B60" s="113">
        <f t="shared" si="3"/>
        <v>579.41</v>
      </c>
      <c r="C60" s="154">
        <v>18.2</v>
      </c>
      <c r="D60" s="154">
        <v>43.9</v>
      </c>
      <c r="E60" s="154">
        <v>30.2</v>
      </c>
      <c r="F60" s="171">
        <v>3.3</v>
      </c>
      <c r="G60" s="194"/>
      <c r="H60" s="154">
        <f t="shared" ref="H60:L60" si="60">$G60/100*B60</f>
        <v>0</v>
      </c>
      <c r="I60" s="154">
        <f t="shared" si="60"/>
        <v>0</v>
      </c>
      <c r="J60" s="154">
        <f t="shared" si="60"/>
        <v>0</v>
      </c>
      <c r="K60" s="154">
        <f t="shared" si="60"/>
        <v>0</v>
      </c>
      <c r="L60" s="171">
        <f t="shared" si="60"/>
        <v>0</v>
      </c>
      <c r="M60" s="167" t="s">
        <v>641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06" t="s">
        <v>707</v>
      </c>
      <c r="B61" s="113">
        <f t="shared" si="3"/>
        <v>152.27</v>
      </c>
      <c r="C61" s="154">
        <v>1.1</v>
      </c>
      <c r="D61" s="154">
        <v>0.3</v>
      </c>
      <c r="E61" s="154">
        <v>38.1</v>
      </c>
      <c r="F61" s="171">
        <v>1.8</v>
      </c>
      <c r="G61" s="194"/>
      <c r="H61" s="154">
        <f t="shared" ref="H61:L61" si="61">$G61/100*B61</f>
        <v>0</v>
      </c>
      <c r="I61" s="154">
        <f t="shared" si="61"/>
        <v>0</v>
      </c>
      <c r="J61" s="154">
        <f t="shared" si="61"/>
        <v>0</v>
      </c>
      <c r="K61" s="154">
        <f t="shared" si="61"/>
        <v>0</v>
      </c>
      <c r="L61" s="171">
        <f t="shared" si="61"/>
        <v>0</v>
      </c>
      <c r="M61" s="167" t="s">
        <v>662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06" t="s">
        <v>708</v>
      </c>
      <c r="B62" s="113">
        <f t="shared" si="3"/>
        <v>90.8</v>
      </c>
      <c r="C62" s="154">
        <v>16.4</v>
      </c>
      <c r="D62" s="154">
        <v>2.8</v>
      </c>
      <c r="E62" s="154">
        <v>0.0</v>
      </c>
      <c r="F62" s="171">
        <v>0.0</v>
      </c>
      <c r="G62" s="194"/>
      <c r="H62" s="154">
        <f t="shared" ref="H62:L62" si="62">$G62/100*B62</f>
        <v>0</v>
      </c>
      <c r="I62" s="154">
        <f t="shared" si="62"/>
        <v>0</v>
      </c>
      <c r="J62" s="154">
        <f t="shared" si="62"/>
        <v>0</v>
      </c>
      <c r="K62" s="154">
        <f t="shared" si="62"/>
        <v>0</v>
      </c>
      <c r="L62" s="171">
        <f t="shared" si="62"/>
        <v>0</v>
      </c>
      <c r="M62" s="167" t="s">
        <v>674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06" t="s">
        <v>709</v>
      </c>
      <c r="B63" s="113">
        <f t="shared" si="3"/>
        <v>107.21</v>
      </c>
      <c r="C63" s="154">
        <v>1.7</v>
      </c>
      <c r="D63" s="154">
        <v>0.3</v>
      </c>
      <c r="E63" s="154">
        <v>25.2</v>
      </c>
      <c r="F63" s="171">
        <v>0.3</v>
      </c>
      <c r="G63" s="194"/>
      <c r="H63" s="154">
        <f t="shared" ref="H63:L63" si="63">$G63/100*B63</f>
        <v>0</v>
      </c>
      <c r="I63" s="154">
        <f t="shared" si="63"/>
        <v>0</v>
      </c>
      <c r="J63" s="154">
        <f t="shared" si="63"/>
        <v>0</v>
      </c>
      <c r="K63" s="154">
        <f t="shared" si="63"/>
        <v>0</v>
      </c>
      <c r="L63" s="171">
        <f t="shared" si="63"/>
        <v>0</v>
      </c>
      <c r="M63" s="167" t="s">
        <v>710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06" t="s">
        <v>711</v>
      </c>
      <c r="B64" s="113">
        <f t="shared" si="3"/>
        <v>26</v>
      </c>
      <c r="C64" s="154">
        <v>1.9</v>
      </c>
      <c r="D64" s="154">
        <v>0.3</v>
      </c>
      <c r="E64" s="154">
        <v>5.0</v>
      </c>
      <c r="F64" s="171">
        <v>2.0</v>
      </c>
      <c r="G64" s="194"/>
      <c r="H64" s="154">
        <f t="shared" ref="H64:L64" si="64">$G64/100*B64</f>
        <v>0</v>
      </c>
      <c r="I64" s="154">
        <f t="shared" si="64"/>
        <v>0</v>
      </c>
      <c r="J64" s="154">
        <f t="shared" si="64"/>
        <v>0</v>
      </c>
      <c r="K64" s="154">
        <f t="shared" si="64"/>
        <v>0</v>
      </c>
      <c r="L64" s="171">
        <f t="shared" si="64"/>
        <v>0</v>
      </c>
      <c r="M64" s="167" t="s">
        <v>653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06" t="s">
        <v>712</v>
      </c>
      <c r="B65" s="113">
        <f t="shared" si="3"/>
        <v>19.26</v>
      </c>
      <c r="C65" s="154">
        <v>1.8</v>
      </c>
      <c r="D65" s="154">
        <v>0.3</v>
      </c>
      <c r="E65" s="154">
        <v>4.3</v>
      </c>
      <c r="F65" s="171">
        <v>3.9</v>
      </c>
      <c r="G65" s="194"/>
      <c r="H65" s="154">
        <f t="shared" ref="H65:L65" si="65">$G65/100*B65</f>
        <v>0</v>
      </c>
      <c r="I65" s="154">
        <f t="shared" si="65"/>
        <v>0</v>
      </c>
      <c r="J65" s="154">
        <f t="shared" si="65"/>
        <v>0</v>
      </c>
      <c r="K65" s="154">
        <f t="shared" si="65"/>
        <v>0</v>
      </c>
      <c r="L65" s="171">
        <f t="shared" si="65"/>
        <v>0</v>
      </c>
      <c r="M65" s="167" t="s">
        <v>653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06" t="s">
        <v>713</v>
      </c>
      <c r="B66" s="113">
        <f t="shared" si="3"/>
        <v>13.26</v>
      </c>
      <c r="C66" s="154">
        <v>0.7</v>
      </c>
      <c r="D66" s="154">
        <v>0.2</v>
      </c>
      <c r="E66" s="154">
        <v>3.0</v>
      </c>
      <c r="F66" s="171">
        <v>1.6</v>
      </c>
      <c r="G66" s="194"/>
      <c r="H66" s="154">
        <f t="shared" ref="H66:L66" si="66">$G66/100*B66</f>
        <v>0</v>
      </c>
      <c r="I66" s="154">
        <f t="shared" si="66"/>
        <v>0</v>
      </c>
      <c r="J66" s="154">
        <f t="shared" si="66"/>
        <v>0</v>
      </c>
      <c r="K66" s="154">
        <f t="shared" si="66"/>
        <v>0</v>
      </c>
      <c r="L66" s="171">
        <f t="shared" si="66"/>
        <v>0</v>
      </c>
      <c r="M66" s="167" t="s">
        <v>653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06" t="s">
        <v>714</v>
      </c>
      <c r="B67" s="113">
        <f t="shared" si="3"/>
        <v>402.57</v>
      </c>
      <c r="C67" s="154">
        <v>24.9</v>
      </c>
      <c r="D67" s="154">
        <v>33.1</v>
      </c>
      <c r="E67" s="154">
        <v>1.3</v>
      </c>
      <c r="F67" s="171">
        <v>0.0</v>
      </c>
      <c r="G67" s="194"/>
      <c r="H67" s="154">
        <f t="shared" ref="H67:L67" si="67">$G67/100*B67</f>
        <v>0</v>
      </c>
      <c r="I67" s="154">
        <f t="shared" si="67"/>
        <v>0</v>
      </c>
      <c r="J67" s="154">
        <f t="shared" si="67"/>
        <v>0</v>
      </c>
      <c r="K67" s="154">
        <f t="shared" si="67"/>
        <v>0</v>
      </c>
      <c r="L67" s="171">
        <f t="shared" si="67"/>
        <v>0</v>
      </c>
      <c r="M67" s="167" t="s">
        <v>715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06" t="s">
        <v>716</v>
      </c>
      <c r="B68" s="113">
        <f t="shared" si="3"/>
        <v>96.36</v>
      </c>
      <c r="C68" s="154">
        <v>11.1</v>
      </c>
      <c r="D68" s="154">
        <v>4.3</v>
      </c>
      <c r="E68" s="154">
        <v>3.4</v>
      </c>
      <c r="F68" s="171">
        <v>0.0</v>
      </c>
      <c r="G68" s="194"/>
      <c r="H68" s="154">
        <f t="shared" ref="H68:L68" si="68">$G68/100*B68</f>
        <v>0</v>
      </c>
      <c r="I68" s="154">
        <f t="shared" si="68"/>
        <v>0</v>
      </c>
      <c r="J68" s="154">
        <f t="shared" si="68"/>
        <v>0</v>
      </c>
      <c r="K68" s="154">
        <f t="shared" si="68"/>
        <v>0</v>
      </c>
      <c r="L68" s="171">
        <f t="shared" si="68"/>
        <v>0</v>
      </c>
      <c r="M68" s="167" t="s">
        <v>715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06" t="s">
        <v>717</v>
      </c>
      <c r="B69" s="113">
        <f t="shared" si="3"/>
        <v>264.49</v>
      </c>
      <c r="C69" s="154">
        <v>14.2</v>
      </c>
      <c r="D69" s="154">
        <v>21.3</v>
      </c>
      <c r="E69" s="154">
        <v>4.1</v>
      </c>
      <c r="F69" s="171">
        <v>0.0</v>
      </c>
      <c r="G69" s="194"/>
      <c r="H69" s="154">
        <f t="shared" ref="H69:L69" si="69">$G69/100*B69</f>
        <v>0</v>
      </c>
      <c r="I69" s="154">
        <f t="shared" si="69"/>
        <v>0</v>
      </c>
      <c r="J69" s="154">
        <f t="shared" si="69"/>
        <v>0</v>
      </c>
      <c r="K69" s="154">
        <f t="shared" si="69"/>
        <v>0</v>
      </c>
      <c r="L69" s="171">
        <f t="shared" si="69"/>
        <v>0</v>
      </c>
      <c r="M69" s="167" t="s">
        <v>715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06" t="s">
        <v>718</v>
      </c>
      <c r="B70" s="113">
        <f t="shared" si="3"/>
        <v>298.98</v>
      </c>
      <c r="C70" s="154">
        <v>22.2</v>
      </c>
      <c r="D70" s="154">
        <v>22.4</v>
      </c>
      <c r="E70" s="154">
        <v>2.2</v>
      </c>
      <c r="F70" s="171">
        <v>0.0</v>
      </c>
      <c r="G70" s="194"/>
      <c r="H70" s="154">
        <f t="shared" ref="H70:L70" si="70">$G70/100*B70</f>
        <v>0</v>
      </c>
      <c r="I70" s="154">
        <f t="shared" si="70"/>
        <v>0</v>
      </c>
      <c r="J70" s="154">
        <f t="shared" si="70"/>
        <v>0</v>
      </c>
      <c r="K70" s="154">
        <f t="shared" si="70"/>
        <v>0</v>
      </c>
      <c r="L70" s="171">
        <f t="shared" si="70"/>
        <v>0</v>
      </c>
      <c r="M70" s="167" t="s">
        <v>715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06" t="s">
        <v>719</v>
      </c>
      <c r="B71" s="113">
        <f t="shared" si="3"/>
        <v>328.27</v>
      </c>
      <c r="C71" s="154">
        <v>19.6</v>
      </c>
      <c r="D71" s="154">
        <v>24.6</v>
      </c>
      <c r="E71" s="154">
        <v>7.3</v>
      </c>
      <c r="F71" s="171">
        <v>0.0</v>
      </c>
      <c r="G71" s="194"/>
      <c r="H71" s="154">
        <f t="shared" ref="H71:L71" si="71">$G71/100*B71</f>
        <v>0</v>
      </c>
      <c r="I71" s="154">
        <f t="shared" si="71"/>
        <v>0</v>
      </c>
      <c r="J71" s="154">
        <f t="shared" si="71"/>
        <v>0</v>
      </c>
      <c r="K71" s="154">
        <f t="shared" si="71"/>
        <v>0</v>
      </c>
      <c r="L71" s="171">
        <f t="shared" si="71"/>
        <v>0</v>
      </c>
      <c r="M71" s="167" t="s">
        <v>715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06" t="s">
        <v>720</v>
      </c>
      <c r="B72" s="113">
        <f t="shared" si="3"/>
        <v>378.86</v>
      </c>
      <c r="C72" s="154">
        <v>26.9</v>
      </c>
      <c r="D72" s="154">
        <v>27.8</v>
      </c>
      <c r="E72" s="154">
        <v>5.4</v>
      </c>
      <c r="F72" s="171">
        <v>0.0</v>
      </c>
      <c r="G72" s="194"/>
      <c r="H72" s="154">
        <f t="shared" ref="H72:L72" si="72">$G72/100*B72</f>
        <v>0</v>
      </c>
      <c r="I72" s="154">
        <f t="shared" si="72"/>
        <v>0</v>
      </c>
      <c r="J72" s="154">
        <f t="shared" si="72"/>
        <v>0</v>
      </c>
      <c r="K72" s="154">
        <f t="shared" si="72"/>
        <v>0</v>
      </c>
      <c r="L72" s="171">
        <f t="shared" si="72"/>
        <v>0</v>
      </c>
      <c r="M72" s="167" t="s">
        <v>715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06" t="s">
        <v>721</v>
      </c>
      <c r="B73" s="113">
        <f t="shared" si="3"/>
        <v>32.24</v>
      </c>
      <c r="C73" s="154">
        <v>0.4</v>
      </c>
      <c r="D73" s="154">
        <v>0.3</v>
      </c>
      <c r="E73" s="154">
        <v>7.7</v>
      </c>
      <c r="F73" s="171">
        <v>1.1</v>
      </c>
      <c r="G73" s="194"/>
      <c r="H73" s="154">
        <f t="shared" ref="H73:L73" si="73">$G73/100*B73</f>
        <v>0</v>
      </c>
      <c r="I73" s="154">
        <f t="shared" si="73"/>
        <v>0</v>
      </c>
      <c r="J73" s="154">
        <f t="shared" si="73"/>
        <v>0</v>
      </c>
      <c r="K73" s="154">
        <f t="shared" si="73"/>
        <v>0</v>
      </c>
      <c r="L73" s="171">
        <f t="shared" si="73"/>
        <v>0</v>
      </c>
      <c r="M73" s="167" t="s">
        <v>639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06" t="s">
        <v>722</v>
      </c>
      <c r="B74" s="113">
        <f t="shared" si="3"/>
        <v>345.34</v>
      </c>
      <c r="C74" s="154">
        <v>6.4</v>
      </c>
      <c r="D74" s="154">
        <v>4.5</v>
      </c>
      <c r="E74" s="154">
        <v>77.3</v>
      </c>
      <c r="F74" s="171">
        <v>11.7</v>
      </c>
      <c r="G74" s="194"/>
      <c r="H74" s="154">
        <f t="shared" ref="H74:L74" si="74">$G74/100*B74</f>
        <v>0</v>
      </c>
      <c r="I74" s="154">
        <f t="shared" si="74"/>
        <v>0</v>
      </c>
      <c r="J74" s="154">
        <f t="shared" si="74"/>
        <v>0</v>
      </c>
      <c r="K74" s="154">
        <f t="shared" si="74"/>
        <v>0</v>
      </c>
      <c r="L74" s="171">
        <f t="shared" si="74"/>
        <v>0</v>
      </c>
      <c r="M74" s="167" t="s">
        <v>641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06" t="s">
        <v>723</v>
      </c>
      <c r="B75" s="113">
        <f t="shared" si="3"/>
        <v>190.48</v>
      </c>
      <c r="C75" s="154">
        <v>1.6</v>
      </c>
      <c r="D75" s="154">
        <v>1.3</v>
      </c>
      <c r="E75" s="154">
        <v>44.2</v>
      </c>
      <c r="F75" s="171">
        <v>0.0</v>
      </c>
      <c r="G75" s="194"/>
      <c r="H75" s="154">
        <f t="shared" ref="H75:L75" si="75">$G75/100*B75</f>
        <v>0</v>
      </c>
      <c r="I75" s="154">
        <f t="shared" si="75"/>
        <v>0</v>
      </c>
      <c r="J75" s="154">
        <f t="shared" si="75"/>
        <v>0</v>
      </c>
      <c r="K75" s="154">
        <f t="shared" si="75"/>
        <v>0</v>
      </c>
      <c r="L75" s="171">
        <f t="shared" si="75"/>
        <v>0</v>
      </c>
      <c r="M75" s="167" t="s">
        <v>641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06" t="s">
        <v>724</v>
      </c>
      <c r="B76" s="113">
        <f t="shared" si="3"/>
        <v>439.18</v>
      </c>
      <c r="C76" s="154">
        <v>15.6</v>
      </c>
      <c r="D76" s="154">
        <v>30.8</v>
      </c>
      <c r="E76" s="154">
        <v>43.9</v>
      </c>
      <c r="F76" s="171">
        <v>37.7</v>
      </c>
      <c r="G76" s="194"/>
      <c r="H76" s="154">
        <f t="shared" ref="H76:L76" si="76">$G76/100*B76</f>
        <v>0</v>
      </c>
      <c r="I76" s="154">
        <f t="shared" si="76"/>
        <v>0</v>
      </c>
      <c r="J76" s="154">
        <f t="shared" si="76"/>
        <v>0</v>
      </c>
      <c r="K76" s="154">
        <f t="shared" si="76"/>
        <v>0</v>
      </c>
      <c r="L76" s="171">
        <f t="shared" si="76"/>
        <v>0</v>
      </c>
      <c r="M76" s="167" t="s">
        <v>725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06" t="s">
        <v>726</v>
      </c>
      <c r="B77" s="113">
        <f t="shared" si="3"/>
        <v>210.3</v>
      </c>
      <c r="C77" s="154">
        <v>18.6</v>
      </c>
      <c r="D77" s="154">
        <v>15.1</v>
      </c>
      <c r="E77" s="154">
        <v>0.0</v>
      </c>
      <c r="F77" s="171">
        <v>0.0</v>
      </c>
      <c r="G77" s="194"/>
      <c r="H77" s="154">
        <f t="shared" ref="H77:L77" si="77">$G77/100*B77</f>
        <v>0</v>
      </c>
      <c r="I77" s="154">
        <f t="shared" si="77"/>
        <v>0</v>
      </c>
      <c r="J77" s="154">
        <f t="shared" si="77"/>
        <v>0</v>
      </c>
      <c r="K77" s="154">
        <f t="shared" si="77"/>
        <v>0</v>
      </c>
      <c r="L77" s="171">
        <f t="shared" si="77"/>
        <v>0</v>
      </c>
      <c r="M77" s="167" t="s">
        <v>727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06" t="s">
        <v>728</v>
      </c>
      <c r="B78" s="113">
        <f t="shared" si="3"/>
        <v>334.48</v>
      </c>
      <c r="C78" s="154">
        <v>19.3</v>
      </c>
      <c r="D78" s="154">
        <v>6.0</v>
      </c>
      <c r="E78" s="154">
        <v>60.6</v>
      </c>
      <c r="F78" s="171">
        <v>17.4</v>
      </c>
      <c r="G78" s="194"/>
      <c r="H78" s="154">
        <f t="shared" ref="H78:L78" si="78">$G78/100*B78</f>
        <v>0</v>
      </c>
      <c r="I78" s="154">
        <f t="shared" si="78"/>
        <v>0</v>
      </c>
      <c r="J78" s="154">
        <f t="shared" si="78"/>
        <v>0</v>
      </c>
      <c r="K78" s="154">
        <f t="shared" si="78"/>
        <v>0</v>
      </c>
      <c r="L78" s="171">
        <f t="shared" si="78"/>
        <v>0</v>
      </c>
      <c r="M78" s="167" t="s">
        <v>647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06" t="s">
        <v>729</v>
      </c>
      <c r="B79" s="113">
        <f t="shared" si="3"/>
        <v>354.8</v>
      </c>
      <c r="C79" s="154">
        <v>22.4</v>
      </c>
      <c r="D79" s="154">
        <v>6.7</v>
      </c>
      <c r="E79" s="154">
        <v>57.8</v>
      </c>
      <c r="F79" s="171">
        <v>10.8</v>
      </c>
      <c r="G79" s="194"/>
      <c r="H79" s="154">
        <f t="shared" ref="H79:L79" si="79">$G79/100*B79</f>
        <v>0</v>
      </c>
      <c r="I79" s="154">
        <f t="shared" si="79"/>
        <v>0</v>
      </c>
      <c r="J79" s="154">
        <f t="shared" si="79"/>
        <v>0</v>
      </c>
      <c r="K79" s="154">
        <f t="shared" si="79"/>
        <v>0</v>
      </c>
      <c r="L79" s="171">
        <f t="shared" si="79"/>
        <v>0</v>
      </c>
      <c r="M79" s="167" t="s">
        <v>647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06" t="s">
        <v>730</v>
      </c>
      <c r="B80" s="113">
        <f t="shared" si="3"/>
        <v>572.9</v>
      </c>
      <c r="C80" s="154">
        <v>7.8</v>
      </c>
      <c r="D80" s="154">
        <v>42.6</v>
      </c>
      <c r="E80" s="154">
        <v>45.9</v>
      </c>
      <c r="F80" s="171">
        <v>10.9</v>
      </c>
      <c r="G80" s="194"/>
      <c r="H80" s="154">
        <f t="shared" ref="H80:L80" si="80">$G80/100*B80</f>
        <v>0</v>
      </c>
      <c r="I80" s="154">
        <f t="shared" si="80"/>
        <v>0</v>
      </c>
      <c r="J80" s="154">
        <f t="shared" si="80"/>
        <v>0</v>
      </c>
      <c r="K80" s="154">
        <f t="shared" si="80"/>
        <v>0</v>
      </c>
      <c r="L80" s="171">
        <f t="shared" si="80"/>
        <v>0</v>
      </c>
      <c r="M80" s="167" t="s">
        <v>645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06" t="s">
        <v>731</v>
      </c>
      <c r="B81" s="113">
        <f t="shared" si="3"/>
        <v>81.84</v>
      </c>
      <c r="C81" s="154">
        <v>14.7</v>
      </c>
      <c r="D81" s="154">
        <v>1.0</v>
      </c>
      <c r="E81" s="154">
        <v>3.6</v>
      </c>
      <c r="F81" s="171">
        <v>0.0</v>
      </c>
      <c r="G81" s="194"/>
      <c r="H81" s="154">
        <f t="shared" ref="H81:L81" si="81">$G81/100*B81</f>
        <v>0</v>
      </c>
      <c r="I81" s="154">
        <f t="shared" si="81"/>
        <v>0</v>
      </c>
      <c r="J81" s="154">
        <f t="shared" si="81"/>
        <v>0</v>
      </c>
      <c r="K81" s="154">
        <f t="shared" si="81"/>
        <v>0</v>
      </c>
      <c r="L81" s="171">
        <f t="shared" si="81"/>
        <v>0</v>
      </c>
      <c r="M81" s="167" t="s">
        <v>637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06" t="s">
        <v>732</v>
      </c>
      <c r="B82" s="113">
        <f t="shared" si="3"/>
        <v>74.53</v>
      </c>
      <c r="C82" s="154">
        <v>3.5</v>
      </c>
      <c r="D82" s="154">
        <v>2.3</v>
      </c>
      <c r="E82" s="154">
        <v>10.7</v>
      </c>
      <c r="F82" s="171">
        <v>1.0</v>
      </c>
      <c r="G82" s="194"/>
      <c r="H82" s="154">
        <f t="shared" ref="H82:L82" si="82">$G82/100*B82</f>
        <v>0</v>
      </c>
      <c r="I82" s="154">
        <f t="shared" si="82"/>
        <v>0</v>
      </c>
      <c r="J82" s="154">
        <f t="shared" si="82"/>
        <v>0</v>
      </c>
      <c r="K82" s="154">
        <f t="shared" si="82"/>
        <v>0</v>
      </c>
      <c r="L82" s="171">
        <f t="shared" si="82"/>
        <v>0</v>
      </c>
      <c r="M82" s="167" t="s">
        <v>715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06" t="s">
        <v>733</v>
      </c>
      <c r="B83" s="113">
        <f t="shared" si="3"/>
        <v>356.88</v>
      </c>
      <c r="C83" s="154">
        <v>3.3</v>
      </c>
      <c r="D83" s="154">
        <v>33.5</v>
      </c>
      <c r="E83" s="154">
        <v>15.2</v>
      </c>
      <c r="F83" s="171">
        <v>9.0</v>
      </c>
      <c r="G83" s="194"/>
      <c r="H83" s="154">
        <f t="shared" ref="H83:L83" si="83">$G83/100*B83</f>
        <v>0</v>
      </c>
      <c r="I83" s="154">
        <f t="shared" si="83"/>
        <v>0</v>
      </c>
      <c r="J83" s="154">
        <f t="shared" si="83"/>
        <v>0</v>
      </c>
      <c r="K83" s="154">
        <f t="shared" si="83"/>
        <v>0</v>
      </c>
      <c r="L83" s="171">
        <f t="shared" si="83"/>
        <v>0</v>
      </c>
      <c r="M83" s="167" t="s">
        <v>641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06" t="s">
        <v>734</v>
      </c>
      <c r="B84" s="113">
        <f t="shared" si="3"/>
        <v>900</v>
      </c>
      <c r="C84" s="154">
        <v>0.0</v>
      </c>
      <c r="D84" s="154">
        <v>100.0</v>
      </c>
      <c r="E84" s="154">
        <v>0.0</v>
      </c>
      <c r="F84" s="171">
        <v>0.0</v>
      </c>
      <c r="G84" s="194"/>
      <c r="H84" s="154">
        <f t="shared" ref="H84:L84" si="84">$G84/100*B84</f>
        <v>0</v>
      </c>
      <c r="I84" s="154">
        <f t="shared" si="84"/>
        <v>0</v>
      </c>
      <c r="J84" s="154">
        <f t="shared" si="84"/>
        <v>0</v>
      </c>
      <c r="K84" s="154">
        <f t="shared" si="84"/>
        <v>0</v>
      </c>
      <c r="L84" s="171">
        <f t="shared" si="84"/>
        <v>0</v>
      </c>
      <c r="M84" s="167" t="s">
        <v>667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06" t="s">
        <v>735</v>
      </c>
      <c r="B85" s="113">
        <f t="shared" si="3"/>
        <v>77.5</v>
      </c>
      <c r="C85" s="154">
        <v>17.8</v>
      </c>
      <c r="D85" s="154">
        <v>0.7</v>
      </c>
      <c r="E85" s="154">
        <v>0.0</v>
      </c>
      <c r="F85" s="171">
        <v>0.0</v>
      </c>
      <c r="G85" s="194"/>
      <c r="H85" s="154">
        <f t="shared" ref="H85:L85" si="85">$G85/100*B85</f>
        <v>0</v>
      </c>
      <c r="I85" s="154">
        <f t="shared" si="85"/>
        <v>0</v>
      </c>
      <c r="J85" s="154">
        <f t="shared" si="85"/>
        <v>0</v>
      </c>
      <c r="K85" s="154">
        <f t="shared" si="85"/>
        <v>0</v>
      </c>
      <c r="L85" s="171">
        <f t="shared" si="85"/>
        <v>0</v>
      </c>
      <c r="M85" s="167" t="s">
        <v>674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06" t="s">
        <v>736</v>
      </c>
      <c r="B86" s="113">
        <f t="shared" si="3"/>
        <v>355.16</v>
      </c>
      <c r="C86" s="154">
        <v>14.6</v>
      </c>
      <c r="D86" s="154">
        <v>15.4</v>
      </c>
      <c r="E86" s="154">
        <v>50.2</v>
      </c>
      <c r="F86" s="171">
        <v>19.8</v>
      </c>
      <c r="G86" s="194"/>
      <c r="H86" s="154">
        <f t="shared" ref="H86:L86" si="86">$G86/100*B86</f>
        <v>0</v>
      </c>
      <c r="I86" s="154">
        <f t="shared" si="86"/>
        <v>0</v>
      </c>
      <c r="J86" s="154">
        <f t="shared" si="86"/>
        <v>0</v>
      </c>
      <c r="K86" s="154">
        <f t="shared" si="86"/>
        <v>0</v>
      </c>
      <c r="L86" s="171">
        <f t="shared" si="86"/>
        <v>0</v>
      </c>
      <c r="M86" s="167" t="s">
        <v>649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06" t="s">
        <v>737</v>
      </c>
      <c r="B87" s="113">
        <f t="shared" si="3"/>
        <v>18.4</v>
      </c>
      <c r="C87" s="154">
        <v>0.1</v>
      </c>
      <c r="D87" s="154">
        <v>2.0</v>
      </c>
      <c r="E87" s="154">
        <v>0.0</v>
      </c>
      <c r="F87" s="171">
        <v>0.0</v>
      </c>
      <c r="G87" s="194"/>
      <c r="H87" s="154">
        <f t="shared" ref="H87:L87" si="87">$G87/100*B87</f>
        <v>0</v>
      </c>
      <c r="I87" s="154">
        <f t="shared" si="87"/>
        <v>0</v>
      </c>
      <c r="J87" s="154">
        <f t="shared" si="87"/>
        <v>0</v>
      </c>
      <c r="K87" s="154">
        <f t="shared" si="87"/>
        <v>0</v>
      </c>
      <c r="L87" s="171">
        <f t="shared" si="87"/>
        <v>0</v>
      </c>
      <c r="M87" s="167" t="s">
        <v>649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06" t="s">
        <v>738</v>
      </c>
      <c r="B88" s="113">
        <f t="shared" si="3"/>
        <v>0.4</v>
      </c>
      <c r="C88" s="154">
        <v>0.1</v>
      </c>
      <c r="D88" s="154">
        <v>0.0</v>
      </c>
      <c r="E88" s="154">
        <v>0.0</v>
      </c>
      <c r="F88" s="171">
        <v>0.0</v>
      </c>
      <c r="G88" s="194"/>
      <c r="H88" s="154">
        <f t="shared" ref="H88:L88" si="88">$G88/100*B88</f>
        <v>0</v>
      </c>
      <c r="I88" s="154">
        <f t="shared" si="88"/>
        <v>0</v>
      </c>
      <c r="J88" s="154">
        <f t="shared" si="88"/>
        <v>0</v>
      </c>
      <c r="K88" s="154">
        <f t="shared" si="88"/>
        <v>0</v>
      </c>
      <c r="L88" s="171">
        <f t="shared" si="88"/>
        <v>0</v>
      </c>
      <c r="M88" s="167" t="s">
        <v>649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06" t="s">
        <v>739</v>
      </c>
      <c r="B89" s="113">
        <f t="shared" si="3"/>
        <v>307.99</v>
      </c>
      <c r="C89" s="154">
        <v>6.0</v>
      </c>
      <c r="D89" s="154">
        <v>2.5</v>
      </c>
      <c r="E89" s="154">
        <v>78.4</v>
      </c>
      <c r="F89" s="171">
        <v>23.3</v>
      </c>
      <c r="G89" s="194"/>
      <c r="H89" s="154">
        <f t="shared" ref="H89:L89" si="89">$G89/100*B89</f>
        <v>0</v>
      </c>
      <c r="I89" s="154">
        <f t="shared" si="89"/>
        <v>0</v>
      </c>
      <c r="J89" s="154">
        <f t="shared" si="89"/>
        <v>0</v>
      </c>
      <c r="K89" s="154">
        <f t="shared" si="89"/>
        <v>0</v>
      </c>
      <c r="L89" s="171">
        <f t="shared" si="89"/>
        <v>0</v>
      </c>
      <c r="M89" s="167" t="s">
        <v>649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06" t="s">
        <v>740</v>
      </c>
      <c r="B90" s="113">
        <f t="shared" si="3"/>
        <v>41.34</v>
      </c>
      <c r="C90" s="154">
        <v>0.0</v>
      </c>
      <c r="D90" s="154">
        <v>0.0</v>
      </c>
      <c r="E90" s="154">
        <v>10.6</v>
      </c>
      <c r="F90" s="171">
        <v>0.0</v>
      </c>
      <c r="G90" s="194"/>
      <c r="H90" s="154">
        <f t="shared" ref="H90:L90" si="90">$G90/100*B90</f>
        <v>0</v>
      </c>
      <c r="I90" s="154">
        <f t="shared" si="90"/>
        <v>0</v>
      </c>
      <c r="J90" s="154">
        <f t="shared" si="90"/>
        <v>0</v>
      </c>
      <c r="K90" s="154">
        <f t="shared" si="90"/>
        <v>0</v>
      </c>
      <c r="L90" s="171">
        <f t="shared" si="90"/>
        <v>0</v>
      </c>
      <c r="M90" s="167" t="s">
        <v>649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06" t="s">
        <v>741</v>
      </c>
      <c r="B91" s="113">
        <f t="shared" si="3"/>
        <v>28.6</v>
      </c>
      <c r="C91" s="154">
        <v>2.5</v>
      </c>
      <c r="D91" s="154">
        <v>0.4</v>
      </c>
      <c r="E91" s="154">
        <v>5.6</v>
      </c>
      <c r="F91" s="171">
        <v>3.6</v>
      </c>
      <c r="G91" s="194"/>
      <c r="H91" s="154">
        <f t="shared" ref="H91:L91" si="91">$G91/100*B91</f>
        <v>0</v>
      </c>
      <c r="I91" s="154">
        <f t="shared" si="91"/>
        <v>0</v>
      </c>
      <c r="J91" s="154">
        <f t="shared" si="91"/>
        <v>0</v>
      </c>
      <c r="K91" s="154">
        <f t="shared" si="91"/>
        <v>0</v>
      </c>
      <c r="L91" s="171">
        <f t="shared" si="91"/>
        <v>0</v>
      </c>
      <c r="M91" s="167" t="s">
        <v>653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06" t="s">
        <v>742</v>
      </c>
      <c r="B92" s="113">
        <f t="shared" si="3"/>
        <v>355.8</v>
      </c>
      <c r="C92" s="154">
        <v>9.4</v>
      </c>
      <c r="D92" s="154">
        <v>4.7</v>
      </c>
      <c r="E92" s="154">
        <v>74.3</v>
      </c>
      <c r="F92" s="171">
        <v>7.3</v>
      </c>
      <c r="G92" s="194"/>
      <c r="H92" s="154">
        <f t="shared" ref="H92:L92" si="92">$G92/100*B92</f>
        <v>0</v>
      </c>
      <c r="I92" s="154">
        <f t="shared" si="92"/>
        <v>0</v>
      </c>
      <c r="J92" s="154">
        <f t="shared" si="92"/>
        <v>0</v>
      </c>
      <c r="K92" s="154">
        <f t="shared" si="92"/>
        <v>0</v>
      </c>
      <c r="L92" s="171">
        <f t="shared" si="92"/>
        <v>0</v>
      </c>
      <c r="M92" s="167" t="s">
        <v>656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06" t="s">
        <v>743</v>
      </c>
      <c r="B93" s="113">
        <f t="shared" si="3"/>
        <v>900</v>
      </c>
      <c r="C93" s="154">
        <v>0.0</v>
      </c>
      <c r="D93" s="154">
        <v>100.0</v>
      </c>
      <c r="E93" s="154">
        <v>0.0</v>
      </c>
      <c r="F93" s="171">
        <v>0.0</v>
      </c>
      <c r="G93" s="194"/>
      <c r="H93" s="154">
        <f t="shared" ref="H93:L93" si="93">$G93/100*B93</f>
        <v>0</v>
      </c>
      <c r="I93" s="154">
        <f t="shared" si="93"/>
        <v>0</v>
      </c>
      <c r="J93" s="154">
        <f t="shared" si="93"/>
        <v>0</v>
      </c>
      <c r="K93" s="154">
        <f t="shared" si="93"/>
        <v>0</v>
      </c>
      <c r="L93" s="171">
        <f t="shared" si="93"/>
        <v>0</v>
      </c>
      <c r="M93" s="167" t="s">
        <v>667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06" t="s">
        <v>744</v>
      </c>
      <c r="B94" s="113">
        <f t="shared" si="3"/>
        <v>350.84</v>
      </c>
      <c r="C94" s="154">
        <v>8.1</v>
      </c>
      <c r="D94" s="154">
        <v>3.6</v>
      </c>
      <c r="E94" s="154">
        <v>76.9</v>
      </c>
      <c r="F94" s="171">
        <v>7.3</v>
      </c>
      <c r="G94" s="194"/>
      <c r="H94" s="154">
        <f t="shared" ref="H94:L94" si="94">$G94/100*B94</f>
        <v>0</v>
      </c>
      <c r="I94" s="154">
        <f t="shared" si="94"/>
        <v>0</v>
      </c>
      <c r="J94" s="154">
        <f t="shared" si="94"/>
        <v>0</v>
      </c>
      <c r="K94" s="154">
        <f t="shared" si="94"/>
        <v>0</v>
      </c>
      <c r="L94" s="171">
        <f t="shared" si="94"/>
        <v>0</v>
      </c>
      <c r="M94" s="167" t="s">
        <v>656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06" t="s">
        <v>745</v>
      </c>
      <c r="B95" s="113">
        <f t="shared" si="3"/>
        <v>356.46</v>
      </c>
      <c r="C95" s="154">
        <v>0.3</v>
      </c>
      <c r="D95" s="154">
        <v>0.1</v>
      </c>
      <c r="E95" s="154">
        <v>91.3</v>
      </c>
      <c r="F95" s="171">
        <v>0.9</v>
      </c>
      <c r="G95" s="194"/>
      <c r="H95" s="154">
        <f t="shared" ref="H95:L95" si="95">$G95/100*B95</f>
        <v>0</v>
      </c>
      <c r="I95" s="154">
        <f t="shared" si="95"/>
        <v>0</v>
      </c>
      <c r="J95" s="154">
        <f t="shared" si="95"/>
        <v>0</v>
      </c>
      <c r="K95" s="154">
        <f t="shared" si="95"/>
        <v>0</v>
      </c>
      <c r="L95" s="171">
        <f t="shared" si="95"/>
        <v>0</v>
      </c>
      <c r="M95" s="167" t="s">
        <v>662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06" t="s">
        <v>746</v>
      </c>
      <c r="B96" s="113">
        <f t="shared" si="3"/>
        <v>348.56</v>
      </c>
      <c r="C96" s="154">
        <v>12.7</v>
      </c>
      <c r="D96" s="154">
        <v>0.6</v>
      </c>
      <c r="E96" s="154">
        <v>77.4</v>
      </c>
      <c r="F96" s="171">
        <v>5.0</v>
      </c>
      <c r="G96" s="194"/>
      <c r="H96" s="154">
        <f t="shared" ref="H96:L96" si="96">$G96/100*B96</f>
        <v>0</v>
      </c>
      <c r="I96" s="154">
        <f t="shared" si="96"/>
        <v>0</v>
      </c>
      <c r="J96" s="154">
        <f t="shared" si="96"/>
        <v>0</v>
      </c>
      <c r="K96" s="154">
        <f t="shared" si="96"/>
        <v>0</v>
      </c>
      <c r="L96" s="171">
        <f t="shared" si="96"/>
        <v>0</v>
      </c>
      <c r="M96" s="167" t="s">
        <v>656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06" t="s">
        <v>747</v>
      </c>
      <c r="B97" s="113">
        <f t="shared" si="3"/>
        <v>41.34</v>
      </c>
      <c r="C97" s="154">
        <v>0.4</v>
      </c>
      <c r="D97" s="154">
        <v>0.1</v>
      </c>
      <c r="E97" s="154">
        <v>12.2</v>
      </c>
      <c r="F97" s="171">
        <v>4.6</v>
      </c>
      <c r="G97" s="194"/>
      <c r="H97" s="154">
        <f t="shared" ref="H97:L97" si="97">$G97/100*B97</f>
        <v>0</v>
      </c>
      <c r="I97" s="154">
        <f t="shared" si="97"/>
        <v>0</v>
      </c>
      <c r="J97" s="154">
        <f t="shared" si="97"/>
        <v>0</v>
      </c>
      <c r="K97" s="154">
        <f t="shared" si="97"/>
        <v>0</v>
      </c>
      <c r="L97" s="171">
        <f t="shared" si="97"/>
        <v>0</v>
      </c>
      <c r="M97" s="167" t="s">
        <v>639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06" t="s">
        <v>748</v>
      </c>
      <c r="B98" s="113">
        <f t="shared" si="3"/>
        <v>198.93</v>
      </c>
      <c r="C98" s="154">
        <v>2.7</v>
      </c>
      <c r="D98" s="154">
        <v>19.3</v>
      </c>
      <c r="E98" s="154">
        <v>3.7</v>
      </c>
      <c r="F98" s="171">
        <v>0.0</v>
      </c>
      <c r="G98" s="194"/>
      <c r="H98" s="154">
        <f t="shared" ref="H98:L98" si="98">$G98/100*B98</f>
        <v>0</v>
      </c>
      <c r="I98" s="154">
        <f t="shared" si="98"/>
        <v>0</v>
      </c>
      <c r="J98" s="154">
        <f t="shared" si="98"/>
        <v>0</v>
      </c>
      <c r="K98" s="154">
        <f t="shared" si="98"/>
        <v>0</v>
      </c>
      <c r="L98" s="171">
        <f t="shared" si="98"/>
        <v>0</v>
      </c>
      <c r="M98" s="167" t="s">
        <v>715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06" t="s">
        <v>749</v>
      </c>
      <c r="B99" s="113">
        <f t="shared" si="3"/>
        <v>137.09</v>
      </c>
      <c r="C99" s="154">
        <v>3.5</v>
      </c>
      <c r="D99" s="154">
        <v>10.6</v>
      </c>
      <c r="E99" s="154">
        <v>7.1</v>
      </c>
      <c r="F99" s="171">
        <v>0.0</v>
      </c>
      <c r="G99" s="194"/>
      <c r="H99" s="154">
        <f t="shared" ref="H99:L99" si="99">$G99/100*B99</f>
        <v>0</v>
      </c>
      <c r="I99" s="154">
        <f t="shared" si="99"/>
        <v>0</v>
      </c>
      <c r="J99" s="154">
        <f t="shared" si="99"/>
        <v>0</v>
      </c>
      <c r="K99" s="154">
        <f t="shared" si="99"/>
        <v>0</v>
      </c>
      <c r="L99" s="171">
        <f t="shared" si="99"/>
        <v>0</v>
      </c>
      <c r="M99" s="167" t="s">
        <v>715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06" t="s">
        <v>750</v>
      </c>
      <c r="B100" s="113">
        <f t="shared" si="3"/>
        <v>261.35</v>
      </c>
      <c r="C100" s="154">
        <v>3.2</v>
      </c>
      <c r="D100" s="154">
        <v>22.2</v>
      </c>
      <c r="E100" s="154">
        <v>12.5</v>
      </c>
      <c r="F100" s="171">
        <v>0.0</v>
      </c>
      <c r="G100" s="194"/>
      <c r="H100" s="154">
        <f t="shared" ref="H100:L100" si="100">$G100/100*B100</f>
        <v>0</v>
      </c>
      <c r="I100" s="154">
        <f t="shared" si="100"/>
        <v>0</v>
      </c>
      <c r="J100" s="154">
        <f t="shared" si="100"/>
        <v>0</v>
      </c>
      <c r="K100" s="154">
        <f t="shared" si="100"/>
        <v>0</v>
      </c>
      <c r="L100" s="171">
        <f t="shared" si="100"/>
        <v>0</v>
      </c>
      <c r="M100" s="167" t="s">
        <v>715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06" t="s">
        <v>751</v>
      </c>
      <c r="B101" s="113">
        <f t="shared" si="3"/>
        <v>16.79</v>
      </c>
      <c r="C101" s="154">
        <v>0.7</v>
      </c>
      <c r="D101" s="154">
        <v>0.1</v>
      </c>
      <c r="E101" s="154">
        <v>3.6</v>
      </c>
      <c r="F101" s="171">
        <v>0.5</v>
      </c>
      <c r="G101" s="194"/>
      <c r="H101" s="154">
        <f t="shared" ref="H101:L101" si="101">$G101/100*B101</f>
        <v>0</v>
      </c>
      <c r="I101" s="154">
        <f t="shared" si="101"/>
        <v>0</v>
      </c>
      <c r="J101" s="154">
        <f t="shared" si="101"/>
        <v>0</v>
      </c>
      <c r="K101" s="154">
        <f t="shared" si="101"/>
        <v>0</v>
      </c>
      <c r="L101" s="171">
        <f t="shared" si="101"/>
        <v>0</v>
      </c>
      <c r="M101" s="167" t="s">
        <v>653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06" t="s">
        <v>752</v>
      </c>
      <c r="B102" s="113">
        <f t="shared" si="3"/>
        <v>53.05</v>
      </c>
      <c r="C102" s="154">
        <v>1.4</v>
      </c>
      <c r="D102" s="154">
        <v>0.2</v>
      </c>
      <c r="E102" s="154">
        <v>13.8</v>
      </c>
      <c r="F102" s="171">
        <v>4.3</v>
      </c>
      <c r="G102" s="194"/>
      <c r="H102" s="154">
        <f t="shared" ref="H102:L102" si="102">$G102/100*B102</f>
        <v>0</v>
      </c>
      <c r="I102" s="154">
        <f t="shared" si="102"/>
        <v>0</v>
      </c>
      <c r="J102" s="154">
        <f t="shared" si="102"/>
        <v>0</v>
      </c>
      <c r="K102" s="154">
        <f t="shared" si="102"/>
        <v>0</v>
      </c>
      <c r="L102" s="171">
        <f t="shared" si="102"/>
        <v>0</v>
      </c>
      <c r="M102" s="167" t="s">
        <v>639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06" t="s">
        <v>753</v>
      </c>
      <c r="B103" s="113">
        <f t="shared" si="3"/>
        <v>256.6</v>
      </c>
      <c r="C103" s="154">
        <v>12.7</v>
      </c>
      <c r="D103" s="154">
        <v>13.8</v>
      </c>
      <c r="E103" s="154">
        <v>33.2</v>
      </c>
      <c r="F103" s="171">
        <v>25.2</v>
      </c>
      <c r="G103" s="194"/>
      <c r="H103" s="154">
        <f t="shared" ref="H103:L103" si="103">$G103/100*B103</f>
        <v>0</v>
      </c>
      <c r="I103" s="154">
        <f t="shared" si="103"/>
        <v>0</v>
      </c>
      <c r="J103" s="154">
        <f t="shared" si="103"/>
        <v>0</v>
      </c>
      <c r="K103" s="154">
        <f t="shared" si="103"/>
        <v>0</v>
      </c>
      <c r="L103" s="171">
        <f t="shared" si="103"/>
        <v>0</v>
      </c>
      <c r="M103" s="167" t="s">
        <v>710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06" t="s">
        <v>754</v>
      </c>
      <c r="B104" s="113">
        <f t="shared" si="3"/>
        <v>22.38</v>
      </c>
      <c r="C104" s="154">
        <v>2.2</v>
      </c>
      <c r="D104" s="154">
        <v>0.1</v>
      </c>
      <c r="E104" s="154">
        <v>5.2</v>
      </c>
      <c r="F104" s="171">
        <v>4.0</v>
      </c>
      <c r="G104" s="194"/>
      <c r="H104" s="154">
        <f t="shared" ref="H104:L104" si="104">$G104/100*B104</f>
        <v>0</v>
      </c>
      <c r="I104" s="154">
        <f t="shared" si="104"/>
        <v>0</v>
      </c>
      <c r="J104" s="154">
        <f t="shared" si="104"/>
        <v>0</v>
      </c>
      <c r="K104" s="154">
        <f t="shared" si="104"/>
        <v>0</v>
      </c>
      <c r="L104" s="171">
        <f t="shared" si="104"/>
        <v>0</v>
      </c>
      <c r="M104" s="167" t="s">
        <v>653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06" t="s">
        <v>755</v>
      </c>
      <c r="B105" s="113">
        <f t="shared" si="3"/>
        <v>16.25</v>
      </c>
      <c r="C105" s="154">
        <v>0.6</v>
      </c>
      <c r="D105" s="154">
        <v>0.1</v>
      </c>
      <c r="E105" s="154">
        <v>4.1</v>
      </c>
      <c r="F105" s="171">
        <v>1.6</v>
      </c>
      <c r="G105" s="194"/>
      <c r="H105" s="154">
        <f t="shared" ref="H105:L105" si="105">$G105/100*B105</f>
        <v>0</v>
      </c>
      <c r="I105" s="154">
        <f t="shared" si="105"/>
        <v>0</v>
      </c>
      <c r="J105" s="154">
        <f t="shared" si="105"/>
        <v>0</v>
      </c>
      <c r="K105" s="154">
        <f t="shared" si="105"/>
        <v>0</v>
      </c>
      <c r="L105" s="171">
        <f t="shared" si="105"/>
        <v>0</v>
      </c>
      <c r="M105" s="167" t="s">
        <v>653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06" t="s">
        <v>756</v>
      </c>
      <c r="B106" s="113">
        <f t="shared" si="3"/>
        <v>46.33</v>
      </c>
      <c r="C106" s="154">
        <v>2.7</v>
      </c>
      <c r="D106" s="154">
        <v>0.7</v>
      </c>
      <c r="E106" s="154">
        <v>9.2</v>
      </c>
      <c r="F106" s="171">
        <v>3.5</v>
      </c>
      <c r="G106" s="194"/>
      <c r="H106" s="154">
        <f t="shared" ref="H106:L106" si="106">$G106/100*B106</f>
        <v>0</v>
      </c>
      <c r="I106" s="154">
        <f t="shared" si="106"/>
        <v>0</v>
      </c>
      <c r="J106" s="154">
        <f t="shared" si="106"/>
        <v>0</v>
      </c>
      <c r="K106" s="154">
        <f t="shared" si="106"/>
        <v>0</v>
      </c>
      <c r="L106" s="171">
        <f t="shared" si="106"/>
        <v>0</v>
      </c>
      <c r="M106" s="167" t="s">
        <v>653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06" t="s">
        <v>757</v>
      </c>
      <c r="B107" s="113">
        <f t="shared" si="3"/>
        <v>288.77</v>
      </c>
      <c r="C107" s="154">
        <v>1.8</v>
      </c>
      <c r="D107" s="154">
        <v>0.2</v>
      </c>
      <c r="E107" s="154">
        <v>75.0</v>
      </c>
      <c r="F107" s="171">
        <v>6.7</v>
      </c>
      <c r="G107" s="194"/>
      <c r="H107" s="154">
        <f t="shared" ref="H107:L107" si="107">$G107/100*B107</f>
        <v>0</v>
      </c>
      <c r="I107" s="154">
        <f t="shared" si="107"/>
        <v>0</v>
      </c>
      <c r="J107" s="154">
        <f t="shared" si="107"/>
        <v>0</v>
      </c>
      <c r="K107" s="154">
        <f t="shared" si="107"/>
        <v>0</v>
      </c>
      <c r="L107" s="171">
        <f t="shared" si="107"/>
        <v>0</v>
      </c>
      <c r="M107" s="167" t="s">
        <v>639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06" t="s">
        <v>758</v>
      </c>
      <c r="B108" s="113">
        <f t="shared" si="3"/>
        <v>39.02</v>
      </c>
      <c r="C108" s="154">
        <v>3.5</v>
      </c>
      <c r="D108" s="154">
        <v>1.1</v>
      </c>
      <c r="E108" s="154">
        <v>4.9</v>
      </c>
      <c r="F108" s="171">
        <v>2.1</v>
      </c>
      <c r="G108" s="194"/>
      <c r="H108" s="154">
        <f t="shared" ref="H108:L108" si="108">$G108/100*B108</f>
        <v>0</v>
      </c>
      <c r="I108" s="154">
        <f t="shared" si="108"/>
        <v>0</v>
      </c>
      <c r="J108" s="154">
        <f t="shared" si="108"/>
        <v>0</v>
      </c>
      <c r="K108" s="154">
        <f t="shared" si="108"/>
        <v>0</v>
      </c>
      <c r="L108" s="171">
        <f t="shared" si="108"/>
        <v>0</v>
      </c>
      <c r="M108" s="167" t="s">
        <v>653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06" t="s">
        <v>759</v>
      </c>
      <c r="B109" s="113">
        <f t="shared" si="3"/>
        <v>206.4</v>
      </c>
      <c r="C109" s="154">
        <v>17.4</v>
      </c>
      <c r="D109" s="154">
        <v>15.2</v>
      </c>
      <c r="E109" s="154">
        <v>0.0</v>
      </c>
      <c r="F109" s="171">
        <v>0.0</v>
      </c>
      <c r="G109" s="194"/>
      <c r="H109" s="154">
        <f t="shared" ref="H109:L109" si="109">$G109/100*B109</f>
        <v>0</v>
      </c>
      <c r="I109" s="154">
        <f t="shared" si="109"/>
        <v>0</v>
      </c>
      <c r="J109" s="154">
        <f t="shared" si="109"/>
        <v>0</v>
      </c>
      <c r="K109" s="154">
        <f t="shared" si="109"/>
        <v>0</v>
      </c>
      <c r="L109" s="171">
        <f t="shared" si="109"/>
        <v>0</v>
      </c>
      <c r="M109" s="167" t="s">
        <v>727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06" t="s">
        <v>760</v>
      </c>
      <c r="B110" s="113">
        <f t="shared" si="3"/>
        <v>25.67</v>
      </c>
      <c r="C110" s="154">
        <v>0.0</v>
      </c>
      <c r="D110" s="154">
        <v>3.0</v>
      </c>
      <c r="E110" s="154">
        <v>0.0</v>
      </c>
      <c r="F110" s="171">
        <v>0.7</v>
      </c>
      <c r="G110" s="194"/>
      <c r="H110" s="154">
        <f t="shared" ref="H110:L110" si="110">$G110/100*B110</f>
        <v>0</v>
      </c>
      <c r="I110" s="154">
        <f t="shared" si="110"/>
        <v>0</v>
      </c>
      <c r="J110" s="154">
        <f t="shared" si="110"/>
        <v>0</v>
      </c>
      <c r="K110" s="154">
        <f t="shared" si="110"/>
        <v>0</v>
      </c>
      <c r="L110" s="171">
        <f t="shared" si="110"/>
        <v>0</v>
      </c>
      <c r="M110" s="167" t="s">
        <v>643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06" t="s">
        <v>761</v>
      </c>
      <c r="B111" s="113">
        <f t="shared" si="3"/>
        <v>178.9</v>
      </c>
      <c r="C111" s="154">
        <v>18.4</v>
      </c>
      <c r="D111" s="154">
        <v>11.7</v>
      </c>
      <c r="E111" s="154">
        <v>0.0</v>
      </c>
      <c r="F111" s="171">
        <v>0.0</v>
      </c>
      <c r="G111" s="194"/>
      <c r="H111" s="154">
        <f t="shared" ref="H111:L111" si="111">$G111/100*B111</f>
        <v>0</v>
      </c>
      <c r="I111" s="154">
        <f t="shared" si="111"/>
        <v>0</v>
      </c>
      <c r="J111" s="154">
        <f t="shared" si="111"/>
        <v>0</v>
      </c>
      <c r="K111" s="154">
        <f t="shared" si="111"/>
        <v>0</v>
      </c>
      <c r="L111" s="171">
        <f t="shared" si="111"/>
        <v>0</v>
      </c>
      <c r="M111" s="167" t="s">
        <v>674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06" t="s">
        <v>762</v>
      </c>
      <c r="B112" s="113">
        <f t="shared" si="3"/>
        <v>21.57</v>
      </c>
      <c r="C112" s="154">
        <v>1.0</v>
      </c>
      <c r="D112" s="154">
        <v>0.2</v>
      </c>
      <c r="E112" s="154">
        <v>5.7</v>
      </c>
      <c r="F112" s="171">
        <v>3.4</v>
      </c>
      <c r="G112" s="194"/>
      <c r="H112" s="154">
        <f t="shared" ref="H112:L112" si="112">$G112/100*B112</f>
        <v>0</v>
      </c>
      <c r="I112" s="154">
        <f t="shared" si="112"/>
        <v>0</v>
      </c>
      <c r="J112" s="154">
        <f t="shared" si="112"/>
        <v>0</v>
      </c>
      <c r="K112" s="154">
        <f t="shared" si="112"/>
        <v>0</v>
      </c>
      <c r="L112" s="171">
        <f t="shared" si="112"/>
        <v>0</v>
      </c>
      <c r="M112" s="167" t="s">
        <v>653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06" t="s">
        <v>763</v>
      </c>
      <c r="B113" s="113">
        <f t="shared" si="3"/>
        <v>48.13</v>
      </c>
      <c r="C113" s="154">
        <v>10.9</v>
      </c>
      <c r="D113" s="154">
        <v>0.2</v>
      </c>
      <c r="E113" s="154">
        <v>0.7</v>
      </c>
      <c r="F113" s="171">
        <v>0.0</v>
      </c>
      <c r="G113" s="194"/>
      <c r="H113" s="154">
        <f t="shared" ref="H113:L113" si="113">$G113/100*B113</f>
        <v>0</v>
      </c>
      <c r="I113" s="154">
        <f t="shared" si="113"/>
        <v>0</v>
      </c>
      <c r="J113" s="154">
        <f t="shared" si="113"/>
        <v>0</v>
      </c>
      <c r="K113" s="154">
        <f t="shared" si="113"/>
        <v>0</v>
      </c>
      <c r="L113" s="171">
        <f t="shared" si="113"/>
        <v>0</v>
      </c>
      <c r="M113" s="167" t="s">
        <v>727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06" t="s">
        <v>764</v>
      </c>
      <c r="B114" s="113">
        <f t="shared" si="3"/>
        <v>138.63</v>
      </c>
      <c r="C114" s="154">
        <v>12.6</v>
      </c>
      <c r="D114" s="154">
        <v>9.5</v>
      </c>
      <c r="E114" s="154">
        <v>0.7</v>
      </c>
      <c r="F114" s="171">
        <v>0.0</v>
      </c>
      <c r="G114" s="194"/>
      <c r="H114" s="154">
        <f t="shared" ref="H114:L114" si="114">$G114/100*B114</f>
        <v>0</v>
      </c>
      <c r="I114" s="154">
        <f t="shared" si="114"/>
        <v>0</v>
      </c>
      <c r="J114" s="154">
        <f t="shared" si="114"/>
        <v>0</v>
      </c>
      <c r="K114" s="154">
        <f t="shared" si="114"/>
        <v>0</v>
      </c>
      <c r="L114" s="171">
        <f t="shared" si="114"/>
        <v>0</v>
      </c>
      <c r="M114" s="167" t="s">
        <v>727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06" t="s">
        <v>765</v>
      </c>
      <c r="B115" s="113">
        <f t="shared" si="3"/>
        <v>315.24</v>
      </c>
      <c r="C115" s="154">
        <v>15.9</v>
      </c>
      <c r="D115" s="154">
        <v>26.4</v>
      </c>
      <c r="E115" s="154">
        <v>3.6</v>
      </c>
      <c r="F115" s="171">
        <v>0.0</v>
      </c>
      <c r="G115" s="194"/>
      <c r="H115" s="154">
        <f t="shared" ref="H115:L115" si="115">$G115/100*B115</f>
        <v>0</v>
      </c>
      <c r="I115" s="154">
        <f t="shared" si="115"/>
        <v>0</v>
      </c>
      <c r="J115" s="154">
        <f t="shared" si="115"/>
        <v>0</v>
      </c>
      <c r="K115" s="154">
        <f t="shared" si="115"/>
        <v>0</v>
      </c>
      <c r="L115" s="171">
        <f t="shared" si="115"/>
        <v>0</v>
      </c>
      <c r="M115" s="167" t="s">
        <v>727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06" t="s">
        <v>766</v>
      </c>
      <c r="B116" s="113">
        <f t="shared" si="3"/>
        <v>38.46</v>
      </c>
      <c r="C116" s="154">
        <v>0.7</v>
      </c>
      <c r="D116" s="154">
        <v>0.5</v>
      </c>
      <c r="E116" s="154">
        <v>11.4</v>
      </c>
      <c r="F116" s="171">
        <v>7.0</v>
      </c>
      <c r="G116" s="194"/>
      <c r="H116" s="154">
        <f t="shared" ref="H116:L116" si="116">$G116/100*B116</f>
        <v>0</v>
      </c>
      <c r="I116" s="154">
        <f t="shared" si="116"/>
        <v>0</v>
      </c>
      <c r="J116" s="154">
        <f t="shared" si="116"/>
        <v>0</v>
      </c>
      <c r="K116" s="154">
        <f t="shared" si="116"/>
        <v>0</v>
      </c>
      <c r="L116" s="171">
        <f t="shared" si="116"/>
        <v>0</v>
      </c>
      <c r="M116" s="167" t="s">
        <v>639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06" t="s">
        <v>767</v>
      </c>
      <c r="B117" s="113">
        <f t="shared" si="3"/>
        <v>14.37</v>
      </c>
      <c r="C117" s="154">
        <v>1.3</v>
      </c>
      <c r="D117" s="154">
        <v>0.2</v>
      </c>
      <c r="E117" s="154">
        <v>3.4</v>
      </c>
      <c r="F117" s="171">
        <v>3.1</v>
      </c>
      <c r="G117" s="194"/>
      <c r="H117" s="154">
        <f t="shared" ref="H117:L117" si="117">$G117/100*B117</f>
        <v>0</v>
      </c>
      <c r="I117" s="154">
        <f t="shared" si="117"/>
        <v>0</v>
      </c>
      <c r="J117" s="154">
        <f t="shared" si="117"/>
        <v>0</v>
      </c>
      <c r="K117" s="154">
        <f t="shared" si="117"/>
        <v>0</v>
      </c>
      <c r="L117" s="171">
        <f t="shared" si="117"/>
        <v>0</v>
      </c>
      <c r="M117" s="167" t="s">
        <v>653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06" t="s">
        <v>768</v>
      </c>
      <c r="B118" s="113">
        <f t="shared" si="3"/>
        <v>337.42</v>
      </c>
      <c r="C118" s="154">
        <v>13.3</v>
      </c>
      <c r="D118" s="154">
        <v>17.8</v>
      </c>
      <c r="E118" s="154">
        <v>31.8</v>
      </c>
      <c r="F118" s="171">
        <v>0.0</v>
      </c>
      <c r="G118" s="194"/>
      <c r="H118" s="154">
        <f t="shared" ref="H118:L118" si="118">$G118/100*B118</f>
        <v>0</v>
      </c>
      <c r="I118" s="154">
        <f t="shared" si="118"/>
        <v>0</v>
      </c>
      <c r="J118" s="154">
        <f t="shared" si="118"/>
        <v>0</v>
      </c>
      <c r="K118" s="154">
        <f t="shared" si="118"/>
        <v>0</v>
      </c>
      <c r="L118" s="171">
        <f t="shared" si="118"/>
        <v>0</v>
      </c>
      <c r="M118" s="167" t="s">
        <v>647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06" t="s">
        <v>769</v>
      </c>
      <c r="B119" s="113">
        <f t="shared" si="3"/>
        <v>29.18</v>
      </c>
      <c r="C119" s="154">
        <v>1.2</v>
      </c>
      <c r="D119" s="154">
        <v>0.2</v>
      </c>
      <c r="E119" s="154">
        <v>7.3</v>
      </c>
      <c r="F119" s="171">
        <v>3.1</v>
      </c>
      <c r="G119" s="194"/>
      <c r="H119" s="154">
        <f t="shared" ref="H119:L119" si="119">$G119/100*B119</f>
        <v>0</v>
      </c>
      <c r="I119" s="154">
        <f t="shared" si="119"/>
        <v>0</v>
      </c>
      <c r="J119" s="154">
        <f t="shared" si="119"/>
        <v>0</v>
      </c>
      <c r="K119" s="154">
        <f t="shared" si="119"/>
        <v>0</v>
      </c>
      <c r="L119" s="171">
        <f t="shared" si="119"/>
        <v>0</v>
      </c>
      <c r="M119" s="167" t="s">
        <v>653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06" t="s">
        <v>770</v>
      </c>
      <c r="B120" s="113">
        <f t="shared" si="3"/>
        <v>75.27</v>
      </c>
      <c r="C120" s="154">
        <v>0.8</v>
      </c>
      <c r="D120" s="154">
        <v>0.3</v>
      </c>
      <c r="E120" s="154">
        <v>19.2</v>
      </c>
      <c r="F120" s="171">
        <v>2.9</v>
      </c>
      <c r="G120" s="194"/>
      <c r="H120" s="154">
        <f t="shared" ref="H120:L120" si="120">$G120/100*B120</f>
        <v>0</v>
      </c>
      <c r="I120" s="154">
        <f t="shared" si="120"/>
        <v>0</v>
      </c>
      <c r="J120" s="154">
        <f t="shared" si="120"/>
        <v>0</v>
      </c>
      <c r="K120" s="154">
        <f t="shared" si="120"/>
        <v>0</v>
      </c>
      <c r="L120" s="171">
        <f t="shared" si="120"/>
        <v>0</v>
      </c>
      <c r="M120" s="167" t="s">
        <v>639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06" t="s">
        <v>771</v>
      </c>
      <c r="B121" s="113">
        <f t="shared" si="3"/>
        <v>513.84</v>
      </c>
      <c r="C121" s="154">
        <v>18.3</v>
      </c>
      <c r="D121" s="154">
        <v>42.2</v>
      </c>
      <c r="E121" s="154">
        <v>28.9</v>
      </c>
      <c r="F121" s="171">
        <v>27.3</v>
      </c>
      <c r="G121" s="194"/>
      <c r="H121" s="154">
        <f t="shared" ref="H121:L121" si="121">$G121/100*B121</f>
        <v>0</v>
      </c>
      <c r="I121" s="154">
        <f t="shared" si="121"/>
        <v>0</v>
      </c>
      <c r="J121" s="154">
        <f t="shared" si="121"/>
        <v>0</v>
      </c>
      <c r="K121" s="154">
        <f t="shared" si="121"/>
        <v>0</v>
      </c>
      <c r="L121" s="171">
        <f t="shared" si="121"/>
        <v>0</v>
      </c>
      <c r="M121" s="167" t="s">
        <v>725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06" t="s">
        <v>772</v>
      </c>
      <c r="B122" s="113">
        <f t="shared" si="3"/>
        <v>900</v>
      </c>
      <c r="C122" s="154">
        <v>0.0</v>
      </c>
      <c r="D122" s="154">
        <v>100.0</v>
      </c>
      <c r="E122" s="154">
        <v>0.0</v>
      </c>
      <c r="F122" s="171">
        <v>0.0</v>
      </c>
      <c r="G122" s="194"/>
      <c r="H122" s="154">
        <f t="shared" ref="H122:L122" si="122">$G122/100*B122</f>
        <v>0</v>
      </c>
      <c r="I122" s="154">
        <f t="shared" si="122"/>
        <v>0</v>
      </c>
      <c r="J122" s="154">
        <f t="shared" si="122"/>
        <v>0</v>
      </c>
      <c r="K122" s="154">
        <f t="shared" si="122"/>
        <v>0</v>
      </c>
      <c r="L122" s="171">
        <f t="shared" si="122"/>
        <v>0</v>
      </c>
      <c r="M122" s="167" t="s">
        <v>667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06" t="s">
        <v>773</v>
      </c>
      <c r="B123" s="113">
        <f t="shared" si="3"/>
        <v>66.7</v>
      </c>
      <c r="C123" s="154">
        <v>12.4</v>
      </c>
      <c r="D123" s="154">
        <v>1.9</v>
      </c>
      <c r="E123" s="154">
        <v>0.0</v>
      </c>
      <c r="F123" s="171">
        <v>0.0</v>
      </c>
      <c r="G123" s="194"/>
      <c r="H123" s="154">
        <f t="shared" ref="H123:L123" si="123">$G123/100*B123</f>
        <v>0</v>
      </c>
      <c r="I123" s="154">
        <f t="shared" si="123"/>
        <v>0</v>
      </c>
      <c r="J123" s="154">
        <f t="shared" si="123"/>
        <v>0</v>
      </c>
      <c r="K123" s="154">
        <f t="shared" si="123"/>
        <v>0</v>
      </c>
      <c r="L123" s="171">
        <f t="shared" si="123"/>
        <v>0</v>
      </c>
      <c r="M123" s="167" t="s">
        <v>674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06" t="s">
        <v>774</v>
      </c>
      <c r="B124" s="113">
        <f t="shared" si="3"/>
        <v>343.61</v>
      </c>
      <c r="C124" s="154">
        <v>7.2</v>
      </c>
      <c r="D124" s="154">
        <v>2.8</v>
      </c>
      <c r="E124" s="154">
        <v>76.5</v>
      </c>
      <c r="F124" s="171">
        <v>4.6</v>
      </c>
      <c r="G124" s="194"/>
      <c r="H124" s="154">
        <f t="shared" ref="H124:L124" si="124">$G124/100*B124</f>
        <v>0</v>
      </c>
      <c r="I124" s="154">
        <f t="shared" si="124"/>
        <v>0</v>
      </c>
      <c r="J124" s="154">
        <f t="shared" si="124"/>
        <v>0</v>
      </c>
      <c r="K124" s="154">
        <f t="shared" si="124"/>
        <v>0</v>
      </c>
      <c r="L124" s="171">
        <f t="shared" si="124"/>
        <v>0</v>
      </c>
      <c r="M124" s="167" t="s">
        <v>656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06" t="s">
        <v>775</v>
      </c>
      <c r="B125" s="113">
        <f t="shared" si="3"/>
        <v>353.35</v>
      </c>
      <c r="C125" s="154">
        <v>8.8</v>
      </c>
      <c r="D125" s="154">
        <v>5.1</v>
      </c>
      <c r="E125" s="154">
        <v>73.9</v>
      </c>
      <c r="F125" s="171">
        <v>8.4</v>
      </c>
      <c r="G125" s="194"/>
      <c r="H125" s="154">
        <f t="shared" ref="H125:L125" si="125">$G125/100*B125</f>
        <v>0</v>
      </c>
      <c r="I125" s="154">
        <f t="shared" si="125"/>
        <v>0</v>
      </c>
      <c r="J125" s="154">
        <f t="shared" si="125"/>
        <v>0</v>
      </c>
      <c r="K125" s="154">
        <f t="shared" si="125"/>
        <v>0</v>
      </c>
      <c r="L125" s="171">
        <f t="shared" si="125"/>
        <v>0</v>
      </c>
      <c r="M125" s="167" t="s">
        <v>656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06" t="s">
        <v>776</v>
      </c>
      <c r="B126" s="113">
        <f t="shared" si="3"/>
        <v>296.6</v>
      </c>
      <c r="C126" s="154">
        <v>0.0</v>
      </c>
      <c r="D126" s="154">
        <v>0.0</v>
      </c>
      <c r="E126" s="154">
        <v>76.1</v>
      </c>
      <c r="F126" s="171">
        <v>0.1</v>
      </c>
      <c r="G126" s="194"/>
      <c r="H126" s="154">
        <f t="shared" ref="H126:L126" si="126">$G126/100*B126</f>
        <v>0</v>
      </c>
      <c r="I126" s="154">
        <f t="shared" si="126"/>
        <v>0</v>
      </c>
      <c r="J126" s="154">
        <f t="shared" si="126"/>
        <v>0</v>
      </c>
      <c r="K126" s="154">
        <f t="shared" si="126"/>
        <v>0</v>
      </c>
      <c r="L126" s="171">
        <f t="shared" si="126"/>
        <v>0</v>
      </c>
      <c r="M126" s="167" t="s">
        <v>645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06" t="s">
        <v>777</v>
      </c>
      <c r="B127" s="113">
        <f t="shared" si="3"/>
        <v>153.83</v>
      </c>
      <c r="C127" s="154">
        <v>12.7</v>
      </c>
      <c r="D127" s="154">
        <v>0.2</v>
      </c>
      <c r="E127" s="154">
        <v>26.2</v>
      </c>
      <c r="F127" s="171">
        <v>0.5</v>
      </c>
      <c r="G127" s="194"/>
      <c r="H127" s="154">
        <f t="shared" ref="H127:L127" si="127">$G127/100*B127</f>
        <v>0</v>
      </c>
      <c r="I127" s="154">
        <f t="shared" si="127"/>
        <v>0</v>
      </c>
      <c r="J127" s="154">
        <f t="shared" si="127"/>
        <v>0</v>
      </c>
      <c r="K127" s="154">
        <f t="shared" si="127"/>
        <v>0</v>
      </c>
      <c r="L127" s="171">
        <f t="shared" si="127"/>
        <v>0</v>
      </c>
      <c r="M127" s="167" t="s">
        <v>656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06" t="s">
        <v>778</v>
      </c>
      <c r="B128" s="113">
        <f t="shared" si="3"/>
        <v>155.2</v>
      </c>
      <c r="C128" s="154">
        <v>6.4</v>
      </c>
      <c r="D128" s="154">
        <v>0.5</v>
      </c>
      <c r="E128" s="154">
        <v>33.1</v>
      </c>
      <c r="F128" s="171">
        <v>2.1</v>
      </c>
      <c r="G128" s="194"/>
      <c r="H128" s="154">
        <f t="shared" ref="H128:L128" si="128">$G128/100*B128</f>
        <v>0</v>
      </c>
      <c r="I128" s="154">
        <f t="shared" si="128"/>
        <v>0</v>
      </c>
      <c r="J128" s="154">
        <f t="shared" si="128"/>
        <v>0</v>
      </c>
      <c r="K128" s="154">
        <f t="shared" si="128"/>
        <v>0</v>
      </c>
      <c r="L128" s="171">
        <f t="shared" si="128"/>
        <v>0</v>
      </c>
      <c r="M128" s="167" t="s">
        <v>653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06" t="s">
        <v>779</v>
      </c>
      <c r="B129" s="113">
        <f t="shared" si="3"/>
        <v>80.02</v>
      </c>
      <c r="C129" s="154">
        <v>1.8</v>
      </c>
      <c r="D129" s="154">
        <v>0.8</v>
      </c>
      <c r="E129" s="154">
        <v>17.8</v>
      </c>
      <c r="F129" s="171">
        <v>2.0</v>
      </c>
      <c r="G129" s="194"/>
      <c r="H129" s="154">
        <f t="shared" ref="H129:L129" si="129">$G129/100*B129</f>
        <v>0</v>
      </c>
      <c r="I129" s="154">
        <f t="shared" si="129"/>
        <v>0</v>
      </c>
      <c r="J129" s="154">
        <f t="shared" si="129"/>
        <v>0</v>
      </c>
      <c r="K129" s="154">
        <f t="shared" si="129"/>
        <v>0</v>
      </c>
      <c r="L129" s="171">
        <f t="shared" si="129"/>
        <v>0</v>
      </c>
      <c r="M129" s="167" t="s">
        <v>653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06" t="s">
        <v>780</v>
      </c>
      <c r="B130" s="113">
        <f t="shared" si="3"/>
        <v>109.67</v>
      </c>
      <c r="C130" s="154">
        <v>10.6</v>
      </c>
      <c r="D130" s="154">
        <v>0.0</v>
      </c>
      <c r="E130" s="154">
        <v>21.0</v>
      </c>
      <c r="F130" s="171">
        <v>7.7</v>
      </c>
      <c r="G130" s="194"/>
      <c r="H130" s="154">
        <f t="shared" ref="H130:L130" si="130">$G130/100*B130</f>
        <v>0</v>
      </c>
      <c r="I130" s="154">
        <f t="shared" si="130"/>
        <v>0</v>
      </c>
      <c r="J130" s="154">
        <f t="shared" si="130"/>
        <v>0</v>
      </c>
      <c r="K130" s="154">
        <f t="shared" si="130"/>
        <v>0</v>
      </c>
      <c r="L130" s="171">
        <f t="shared" si="130"/>
        <v>0</v>
      </c>
      <c r="M130" s="167" t="s">
        <v>639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06" t="s">
        <v>781</v>
      </c>
      <c r="B131" s="113">
        <f t="shared" si="3"/>
        <v>366</v>
      </c>
      <c r="C131" s="154">
        <v>15.9</v>
      </c>
      <c r="D131" s="154">
        <v>33.6</v>
      </c>
      <c r="E131" s="154">
        <v>0.0</v>
      </c>
      <c r="F131" s="171">
        <v>0.0</v>
      </c>
      <c r="G131" s="194"/>
      <c r="H131" s="154">
        <f t="shared" ref="H131:L131" si="131">$G131/100*B131</f>
        <v>0</v>
      </c>
      <c r="I131" s="154">
        <f t="shared" si="131"/>
        <v>0</v>
      </c>
      <c r="J131" s="154">
        <f t="shared" si="131"/>
        <v>0</v>
      </c>
      <c r="K131" s="154">
        <f t="shared" si="131"/>
        <v>0</v>
      </c>
      <c r="L131" s="171">
        <f t="shared" si="131"/>
        <v>0</v>
      </c>
      <c r="M131" s="167" t="s">
        <v>727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06" t="s">
        <v>782</v>
      </c>
      <c r="B132" s="113">
        <f t="shared" si="3"/>
        <v>29.83</v>
      </c>
      <c r="C132" s="154">
        <v>0.9</v>
      </c>
      <c r="D132" s="154">
        <v>0.6</v>
      </c>
      <c r="E132" s="154">
        <v>6.9</v>
      </c>
      <c r="F132" s="171">
        <v>3.2</v>
      </c>
      <c r="G132" s="194"/>
      <c r="H132" s="154">
        <f t="shared" ref="H132:L132" si="132">$G132/100*B132</f>
        <v>0</v>
      </c>
      <c r="I132" s="154">
        <f t="shared" si="132"/>
        <v>0</v>
      </c>
      <c r="J132" s="154">
        <f t="shared" si="132"/>
        <v>0</v>
      </c>
      <c r="K132" s="154">
        <f t="shared" si="132"/>
        <v>0</v>
      </c>
      <c r="L132" s="171">
        <f t="shared" si="132"/>
        <v>0</v>
      </c>
      <c r="M132" s="167" t="s">
        <v>639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06" t="s">
        <v>783</v>
      </c>
      <c r="B133" s="113">
        <f t="shared" si="3"/>
        <v>54.5</v>
      </c>
      <c r="C133" s="154">
        <v>0.8</v>
      </c>
      <c r="D133" s="154">
        <v>0.5</v>
      </c>
      <c r="E133" s="154">
        <v>13.9</v>
      </c>
      <c r="F133" s="171">
        <v>3.9</v>
      </c>
      <c r="G133" s="194"/>
      <c r="H133" s="154">
        <f t="shared" ref="H133:L133" si="133">$G133/100*B133</f>
        <v>0</v>
      </c>
      <c r="I133" s="154">
        <f t="shared" si="133"/>
        <v>0</v>
      </c>
      <c r="J133" s="154">
        <f t="shared" si="133"/>
        <v>0</v>
      </c>
      <c r="K133" s="154">
        <f t="shared" si="133"/>
        <v>0</v>
      </c>
      <c r="L133" s="171">
        <f t="shared" si="133"/>
        <v>0</v>
      </c>
      <c r="M133" s="167" t="s">
        <v>639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06" t="s">
        <v>784</v>
      </c>
      <c r="B134" s="113">
        <f t="shared" si="3"/>
        <v>87.87</v>
      </c>
      <c r="C134" s="154">
        <v>5.6</v>
      </c>
      <c r="D134" s="154">
        <v>2.1</v>
      </c>
      <c r="E134" s="154">
        <v>17.3</v>
      </c>
      <c r="F134" s="171">
        <v>11.0</v>
      </c>
      <c r="G134" s="194"/>
      <c r="H134" s="154">
        <f t="shared" ref="H134:L134" si="134">$G134/100*B134</f>
        <v>0</v>
      </c>
      <c r="I134" s="154">
        <f t="shared" si="134"/>
        <v>0</v>
      </c>
      <c r="J134" s="154">
        <f t="shared" si="134"/>
        <v>0</v>
      </c>
      <c r="K134" s="154">
        <f t="shared" si="134"/>
        <v>0</v>
      </c>
      <c r="L134" s="171">
        <f t="shared" si="134"/>
        <v>0</v>
      </c>
      <c r="M134" s="167" t="s">
        <v>653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06" t="s">
        <v>785</v>
      </c>
      <c r="B135" s="113">
        <f t="shared" si="3"/>
        <v>32.8</v>
      </c>
      <c r="C135" s="154">
        <v>0.6</v>
      </c>
      <c r="D135" s="154">
        <v>0.1</v>
      </c>
      <c r="E135" s="154">
        <v>8.1</v>
      </c>
      <c r="F135" s="171">
        <v>1.1</v>
      </c>
      <c r="G135" s="194"/>
      <c r="H135" s="154">
        <f t="shared" ref="H135:L135" si="135">$G135/100*B135</f>
        <v>0</v>
      </c>
      <c r="I135" s="154">
        <f t="shared" si="135"/>
        <v>0</v>
      </c>
      <c r="J135" s="154">
        <f t="shared" si="135"/>
        <v>0</v>
      </c>
      <c r="K135" s="154">
        <f t="shared" si="135"/>
        <v>0</v>
      </c>
      <c r="L135" s="171">
        <f t="shared" si="135"/>
        <v>0</v>
      </c>
      <c r="M135" s="167" t="s">
        <v>639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06" t="s">
        <v>786</v>
      </c>
      <c r="B136" s="113">
        <f t="shared" si="3"/>
        <v>31.17</v>
      </c>
      <c r="C136" s="154">
        <v>1.8</v>
      </c>
      <c r="D136" s="154">
        <v>0.2</v>
      </c>
      <c r="E136" s="154">
        <v>7.0</v>
      </c>
      <c r="F136" s="171">
        <v>2.7</v>
      </c>
      <c r="G136" s="194"/>
      <c r="H136" s="154">
        <f t="shared" ref="H136:L136" si="136">$G136/100*B136</f>
        <v>0</v>
      </c>
      <c r="I136" s="154">
        <f t="shared" si="136"/>
        <v>0</v>
      </c>
      <c r="J136" s="154">
        <f t="shared" si="136"/>
        <v>0</v>
      </c>
      <c r="K136" s="154">
        <f t="shared" si="136"/>
        <v>0</v>
      </c>
      <c r="L136" s="171">
        <f t="shared" si="136"/>
        <v>0</v>
      </c>
      <c r="M136" s="167" t="s">
        <v>653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06" t="s">
        <v>787</v>
      </c>
      <c r="B137" s="113">
        <f t="shared" si="3"/>
        <v>64.91</v>
      </c>
      <c r="C137" s="154">
        <v>2.6</v>
      </c>
      <c r="D137" s="154">
        <v>1.0</v>
      </c>
      <c r="E137" s="154">
        <v>14.3</v>
      </c>
      <c r="F137" s="171">
        <v>5.4</v>
      </c>
      <c r="G137" s="194"/>
      <c r="H137" s="154">
        <f t="shared" ref="H137:L137" si="137">$G137/100*B137</f>
        <v>0</v>
      </c>
      <c r="I137" s="154">
        <f t="shared" si="137"/>
        <v>0</v>
      </c>
      <c r="J137" s="154">
        <f t="shared" si="137"/>
        <v>0</v>
      </c>
      <c r="K137" s="154">
        <f t="shared" si="137"/>
        <v>0</v>
      </c>
      <c r="L137" s="171">
        <f t="shared" si="137"/>
        <v>0</v>
      </c>
      <c r="M137" s="167" t="s">
        <v>639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06" t="s">
        <v>788</v>
      </c>
      <c r="B138" s="113">
        <f t="shared" si="3"/>
        <v>69.7</v>
      </c>
      <c r="C138" s="154">
        <v>16.3</v>
      </c>
      <c r="D138" s="154">
        <v>0.5</v>
      </c>
      <c r="E138" s="154">
        <v>0.0</v>
      </c>
      <c r="F138" s="171">
        <v>0.0</v>
      </c>
      <c r="G138" s="194"/>
      <c r="H138" s="154">
        <f t="shared" ref="H138:L138" si="138">$G138/100*B138</f>
        <v>0</v>
      </c>
      <c r="I138" s="154">
        <f t="shared" si="138"/>
        <v>0</v>
      </c>
      <c r="J138" s="154">
        <f t="shared" si="138"/>
        <v>0</v>
      </c>
      <c r="K138" s="154">
        <f t="shared" si="138"/>
        <v>0</v>
      </c>
      <c r="L138" s="171">
        <f t="shared" si="138"/>
        <v>0</v>
      </c>
      <c r="M138" s="167" t="s">
        <v>674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06" t="s">
        <v>789</v>
      </c>
      <c r="B139" s="113">
        <f t="shared" si="3"/>
        <v>86.1</v>
      </c>
      <c r="C139" s="154">
        <v>18.6</v>
      </c>
      <c r="D139" s="154">
        <v>1.3</v>
      </c>
      <c r="E139" s="154">
        <v>0.0</v>
      </c>
      <c r="F139" s="171">
        <v>0.0</v>
      </c>
      <c r="G139" s="194"/>
      <c r="H139" s="154">
        <f t="shared" ref="H139:L139" si="139">$G139/100*B139</f>
        <v>0</v>
      </c>
      <c r="I139" s="154">
        <f t="shared" si="139"/>
        <v>0</v>
      </c>
      <c r="J139" s="154">
        <f t="shared" si="139"/>
        <v>0</v>
      </c>
      <c r="K139" s="154">
        <f t="shared" si="139"/>
        <v>0</v>
      </c>
      <c r="L139" s="171">
        <f t="shared" si="139"/>
        <v>0</v>
      </c>
      <c r="M139" s="167" t="s">
        <v>674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06" t="s">
        <v>790</v>
      </c>
      <c r="B140" s="113">
        <f t="shared" si="3"/>
        <v>345.34</v>
      </c>
      <c r="C140" s="154">
        <v>13.3</v>
      </c>
      <c r="D140" s="154">
        <v>1.3</v>
      </c>
      <c r="E140" s="154">
        <v>72.2</v>
      </c>
      <c r="F140" s="171">
        <v>0.6</v>
      </c>
      <c r="G140" s="194"/>
      <c r="H140" s="154">
        <f t="shared" ref="H140:L140" si="140">$G140/100*B140</f>
        <v>0</v>
      </c>
      <c r="I140" s="154">
        <f t="shared" si="140"/>
        <v>0</v>
      </c>
      <c r="J140" s="154">
        <f t="shared" si="140"/>
        <v>0</v>
      </c>
      <c r="K140" s="154">
        <f t="shared" si="140"/>
        <v>0</v>
      </c>
      <c r="L140" s="171">
        <f t="shared" si="140"/>
        <v>0</v>
      </c>
      <c r="M140" s="167" t="s">
        <v>656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06" t="s">
        <v>791</v>
      </c>
      <c r="B141" s="113">
        <f t="shared" si="3"/>
        <v>653.9</v>
      </c>
      <c r="C141" s="154">
        <v>15.0</v>
      </c>
      <c r="D141" s="154">
        <v>60.8</v>
      </c>
      <c r="E141" s="154">
        <v>16.7</v>
      </c>
      <c r="F141" s="171">
        <v>9.7</v>
      </c>
      <c r="G141" s="194"/>
      <c r="H141" s="154">
        <f t="shared" ref="H141:L141" si="141">$G141/100*B141</f>
        <v>0</v>
      </c>
      <c r="I141" s="154">
        <f t="shared" si="141"/>
        <v>0</v>
      </c>
      <c r="J141" s="154">
        <f t="shared" si="141"/>
        <v>0</v>
      </c>
      <c r="K141" s="154">
        <f t="shared" si="141"/>
        <v>0</v>
      </c>
      <c r="L141" s="171">
        <f t="shared" si="141"/>
        <v>0</v>
      </c>
      <c r="M141" s="167" t="s">
        <v>641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06" t="s">
        <v>792</v>
      </c>
      <c r="B142" s="113">
        <f t="shared" si="3"/>
        <v>153</v>
      </c>
      <c r="C142" s="154">
        <v>18.0</v>
      </c>
      <c r="D142" s="154">
        <v>9.0</v>
      </c>
      <c r="E142" s="154">
        <v>0.0</v>
      </c>
      <c r="F142" s="171">
        <v>0.0</v>
      </c>
      <c r="G142" s="194"/>
      <c r="H142" s="154">
        <f t="shared" ref="H142:L142" si="142">$G142/100*B142</f>
        <v>0</v>
      </c>
      <c r="I142" s="154">
        <f t="shared" si="142"/>
        <v>0</v>
      </c>
      <c r="J142" s="154">
        <f t="shared" si="142"/>
        <v>0</v>
      </c>
      <c r="K142" s="154">
        <f t="shared" si="142"/>
        <v>0</v>
      </c>
      <c r="L142" s="171">
        <f t="shared" si="142"/>
        <v>0</v>
      </c>
      <c r="M142" s="167" t="s">
        <v>674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06" t="s">
        <v>793</v>
      </c>
      <c r="B143" s="113">
        <f t="shared" si="3"/>
        <v>191.01</v>
      </c>
      <c r="C143" s="154">
        <v>10.6</v>
      </c>
      <c r="D143" s="154">
        <v>1.3</v>
      </c>
      <c r="E143" s="154">
        <v>56.2</v>
      </c>
      <c r="F143" s="171">
        <v>43.3</v>
      </c>
      <c r="G143" s="194"/>
      <c r="H143" s="154">
        <f t="shared" ref="H143:L143" si="143">$G143/100*B143</f>
        <v>0</v>
      </c>
      <c r="I143" s="154">
        <f t="shared" si="143"/>
        <v>0</v>
      </c>
      <c r="J143" s="154">
        <f t="shared" si="143"/>
        <v>0</v>
      </c>
      <c r="K143" s="154">
        <f t="shared" si="143"/>
        <v>0</v>
      </c>
      <c r="L143" s="171">
        <f t="shared" si="143"/>
        <v>0</v>
      </c>
      <c r="M143" s="167" t="s">
        <v>643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06" t="s">
        <v>794</v>
      </c>
      <c r="B144" s="113">
        <f t="shared" si="3"/>
        <v>322.18</v>
      </c>
      <c r="C144" s="154">
        <v>0.3</v>
      </c>
      <c r="D144" s="154">
        <v>0.0</v>
      </c>
      <c r="E144" s="154">
        <v>82.4</v>
      </c>
      <c r="F144" s="171">
        <v>0.2</v>
      </c>
      <c r="G144" s="194"/>
      <c r="H144" s="154">
        <f t="shared" ref="H144:L144" si="144">$G144/100*B144</f>
        <v>0</v>
      </c>
      <c r="I144" s="154">
        <f t="shared" si="144"/>
        <v>0</v>
      </c>
      <c r="J144" s="154">
        <f t="shared" si="144"/>
        <v>0</v>
      </c>
      <c r="K144" s="154">
        <f t="shared" si="144"/>
        <v>0</v>
      </c>
      <c r="L144" s="171">
        <f t="shared" si="144"/>
        <v>0</v>
      </c>
      <c r="M144" s="167" t="s">
        <v>645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06" t="s">
        <v>795</v>
      </c>
      <c r="B145" s="113">
        <f t="shared" si="3"/>
        <v>36.87</v>
      </c>
      <c r="C145" s="154">
        <v>0.5</v>
      </c>
      <c r="D145" s="154">
        <v>0.1</v>
      </c>
      <c r="E145" s="154">
        <v>9.1</v>
      </c>
      <c r="F145" s="171">
        <v>0.8</v>
      </c>
      <c r="G145" s="194"/>
      <c r="H145" s="154">
        <f t="shared" ref="H145:L145" si="145">$G145/100*B145</f>
        <v>0</v>
      </c>
      <c r="I145" s="154">
        <f t="shared" si="145"/>
        <v>0</v>
      </c>
      <c r="J145" s="154">
        <f t="shared" si="145"/>
        <v>0</v>
      </c>
      <c r="K145" s="154">
        <f t="shared" si="145"/>
        <v>0</v>
      </c>
      <c r="L145" s="171">
        <f t="shared" si="145"/>
        <v>0</v>
      </c>
      <c r="M145" s="167" t="s">
        <v>639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06" t="s">
        <v>796</v>
      </c>
      <c r="B146" s="113">
        <f t="shared" si="3"/>
        <v>37.27</v>
      </c>
      <c r="C146" s="154">
        <v>2.1</v>
      </c>
      <c r="D146" s="154">
        <v>0.2</v>
      </c>
      <c r="E146" s="154">
        <v>8.5</v>
      </c>
      <c r="F146" s="171">
        <v>3.2</v>
      </c>
      <c r="G146" s="194"/>
      <c r="H146" s="154">
        <f t="shared" ref="H146:L146" si="146">$G146/100*B146</f>
        <v>0</v>
      </c>
      <c r="I146" s="154">
        <f t="shared" si="146"/>
        <v>0</v>
      </c>
      <c r="J146" s="154">
        <f t="shared" si="146"/>
        <v>0</v>
      </c>
      <c r="K146" s="154">
        <f t="shared" si="146"/>
        <v>0</v>
      </c>
      <c r="L146" s="171">
        <f t="shared" si="146"/>
        <v>0</v>
      </c>
      <c r="M146" s="167" t="s">
        <v>653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06" t="s">
        <v>797</v>
      </c>
      <c r="B147" s="113">
        <f t="shared" si="3"/>
        <v>152.19</v>
      </c>
      <c r="C147" s="154">
        <v>4.9</v>
      </c>
      <c r="D147" s="154">
        <v>8.6</v>
      </c>
      <c r="E147" s="154">
        <v>16.1</v>
      </c>
      <c r="F147" s="171">
        <v>4.0</v>
      </c>
      <c r="G147" s="194"/>
      <c r="H147" s="154">
        <f t="shared" ref="H147:L147" si="147">$G147/100*B147</f>
        <v>0</v>
      </c>
      <c r="I147" s="154">
        <f t="shared" si="147"/>
        <v>0</v>
      </c>
      <c r="J147" s="154">
        <f t="shared" si="147"/>
        <v>0</v>
      </c>
      <c r="K147" s="154">
        <f t="shared" si="147"/>
        <v>0</v>
      </c>
      <c r="L147" s="171">
        <f t="shared" si="147"/>
        <v>0</v>
      </c>
      <c r="M147" s="167" t="s">
        <v>647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06" t="s">
        <v>798</v>
      </c>
      <c r="B148" s="113">
        <f t="shared" si="3"/>
        <v>203.71</v>
      </c>
      <c r="C148" s="154">
        <v>3.5</v>
      </c>
      <c r="D148" s="154">
        <v>11.0</v>
      </c>
      <c r="E148" s="154">
        <v>23.6</v>
      </c>
      <c r="F148" s="171">
        <v>0.7</v>
      </c>
      <c r="G148" s="194"/>
      <c r="H148" s="154">
        <f t="shared" ref="H148:L148" si="148">$G148/100*B148</f>
        <v>0</v>
      </c>
      <c r="I148" s="154">
        <f t="shared" si="148"/>
        <v>0</v>
      </c>
      <c r="J148" s="154">
        <f t="shared" si="148"/>
        <v>0</v>
      </c>
      <c r="K148" s="154">
        <f t="shared" si="148"/>
        <v>0</v>
      </c>
      <c r="L148" s="171">
        <f t="shared" si="148"/>
        <v>0</v>
      </c>
      <c r="M148" s="167" t="s">
        <v>715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06" t="s">
        <v>799</v>
      </c>
      <c r="B149" s="113">
        <f t="shared" si="3"/>
        <v>308.8</v>
      </c>
      <c r="C149" s="154">
        <v>68.2</v>
      </c>
      <c r="D149" s="154">
        <v>4.0</v>
      </c>
      <c r="E149" s="154">
        <v>0.0</v>
      </c>
      <c r="F149" s="171">
        <v>0.0</v>
      </c>
      <c r="G149" s="194"/>
      <c r="H149" s="154">
        <f t="shared" ref="H149:L149" si="149">$G149/100*B149</f>
        <v>0</v>
      </c>
      <c r="I149" s="154">
        <f t="shared" si="149"/>
        <v>0</v>
      </c>
      <c r="J149" s="154">
        <f t="shared" si="149"/>
        <v>0</v>
      </c>
      <c r="K149" s="154">
        <f t="shared" si="149"/>
        <v>0</v>
      </c>
      <c r="L149" s="171">
        <f t="shared" si="149"/>
        <v>0</v>
      </c>
      <c r="M149" s="167" t="s">
        <v>674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06" t="s">
        <v>800</v>
      </c>
      <c r="B150" s="113">
        <f t="shared" si="3"/>
        <v>53.3</v>
      </c>
      <c r="C150" s="154">
        <v>1.5</v>
      </c>
      <c r="D150" s="154">
        <v>0.2</v>
      </c>
      <c r="E150" s="154">
        <v>12.3</v>
      </c>
      <c r="F150" s="171">
        <v>1.3</v>
      </c>
      <c r="G150" s="194"/>
      <c r="H150" s="154">
        <f t="shared" ref="H150:L150" si="150">$G150/100*B150</f>
        <v>0</v>
      </c>
      <c r="I150" s="154">
        <f t="shared" si="150"/>
        <v>0</v>
      </c>
      <c r="J150" s="154">
        <f t="shared" si="150"/>
        <v>0</v>
      </c>
      <c r="K150" s="154">
        <f t="shared" si="150"/>
        <v>0</v>
      </c>
      <c r="L150" s="171">
        <f t="shared" si="150"/>
        <v>0</v>
      </c>
      <c r="M150" s="167" t="s">
        <v>643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06" t="s">
        <v>801</v>
      </c>
      <c r="B151" s="113">
        <f t="shared" si="3"/>
        <v>53.71</v>
      </c>
      <c r="C151" s="154">
        <v>2.1</v>
      </c>
      <c r="D151" s="154">
        <v>0.6</v>
      </c>
      <c r="E151" s="154">
        <v>11.5</v>
      </c>
      <c r="F151" s="171">
        <v>2.6</v>
      </c>
      <c r="G151" s="194"/>
      <c r="H151" s="154">
        <f t="shared" ref="H151:L151" si="151">$G151/100*B151</f>
        <v>0</v>
      </c>
      <c r="I151" s="154">
        <f t="shared" si="151"/>
        <v>0</v>
      </c>
      <c r="J151" s="154">
        <f t="shared" si="151"/>
        <v>0</v>
      </c>
      <c r="K151" s="154">
        <f t="shared" si="151"/>
        <v>0</v>
      </c>
      <c r="L151" s="171">
        <f t="shared" si="151"/>
        <v>0</v>
      </c>
      <c r="M151" s="167" t="s">
        <v>653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06" t="s">
        <v>802</v>
      </c>
      <c r="B152" s="113">
        <f t="shared" si="3"/>
        <v>117.83</v>
      </c>
      <c r="C152" s="154">
        <v>2.8</v>
      </c>
      <c r="D152" s="154">
        <v>0.7</v>
      </c>
      <c r="E152" s="154">
        <v>26.7</v>
      </c>
      <c r="F152" s="171">
        <v>2.0</v>
      </c>
      <c r="G152" s="194"/>
      <c r="H152" s="154">
        <f t="shared" ref="H152:L152" si="152">$G152/100*B152</f>
        <v>0</v>
      </c>
      <c r="I152" s="154">
        <f t="shared" si="152"/>
        <v>0</v>
      </c>
      <c r="J152" s="154">
        <f t="shared" si="152"/>
        <v>0</v>
      </c>
      <c r="K152" s="154">
        <f t="shared" si="152"/>
        <v>0</v>
      </c>
      <c r="L152" s="171">
        <f t="shared" si="152"/>
        <v>0</v>
      </c>
      <c r="M152" s="167" t="s">
        <v>662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06" t="s">
        <v>803</v>
      </c>
      <c r="B153" s="113">
        <f t="shared" si="3"/>
        <v>44.99</v>
      </c>
      <c r="C153" s="154">
        <v>0.1</v>
      </c>
      <c r="D153" s="154">
        <v>0.1</v>
      </c>
      <c r="E153" s="154">
        <v>11.3</v>
      </c>
      <c r="F153" s="171">
        <v>0.2</v>
      </c>
      <c r="G153" s="194"/>
      <c r="H153" s="154">
        <f t="shared" ref="H153:L153" si="153">$G153/100*B153</f>
        <v>0</v>
      </c>
      <c r="I153" s="154">
        <f t="shared" si="153"/>
        <v>0</v>
      </c>
      <c r="J153" s="154">
        <f t="shared" si="153"/>
        <v>0</v>
      </c>
      <c r="K153" s="154">
        <f t="shared" si="153"/>
        <v>0</v>
      </c>
      <c r="L153" s="171">
        <f t="shared" si="153"/>
        <v>0</v>
      </c>
      <c r="M153" s="167" t="s">
        <v>649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06" t="s">
        <v>804</v>
      </c>
      <c r="B154" s="113">
        <f t="shared" si="3"/>
        <v>83.33</v>
      </c>
      <c r="C154" s="154">
        <v>0.6</v>
      </c>
      <c r="D154" s="154">
        <v>4.0</v>
      </c>
      <c r="E154" s="154">
        <v>12.3</v>
      </c>
      <c r="F154" s="171">
        <v>1.6</v>
      </c>
      <c r="G154" s="194"/>
      <c r="H154" s="154">
        <f t="shared" ref="H154:L154" si="154">$G154/100*B154</f>
        <v>0</v>
      </c>
      <c r="I154" s="154">
        <f t="shared" si="154"/>
        <v>0</v>
      </c>
      <c r="J154" s="154">
        <f t="shared" si="154"/>
        <v>0</v>
      </c>
      <c r="K154" s="154">
        <f t="shared" si="154"/>
        <v>0</v>
      </c>
      <c r="L154" s="171">
        <f t="shared" si="154"/>
        <v>0</v>
      </c>
      <c r="M154" s="167" t="s">
        <v>649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06" t="s">
        <v>805</v>
      </c>
      <c r="B155" s="113">
        <f t="shared" si="3"/>
        <v>40.55</v>
      </c>
      <c r="C155" s="154">
        <v>1.0</v>
      </c>
      <c r="D155" s="154">
        <v>0.2</v>
      </c>
      <c r="E155" s="154">
        <v>9.3</v>
      </c>
      <c r="F155" s="171">
        <v>0.8</v>
      </c>
      <c r="G155" s="194"/>
      <c r="H155" s="154">
        <f t="shared" ref="H155:L155" si="155">$G155/100*B155</f>
        <v>0</v>
      </c>
      <c r="I155" s="154">
        <f t="shared" si="155"/>
        <v>0</v>
      </c>
      <c r="J155" s="154">
        <f t="shared" si="155"/>
        <v>0</v>
      </c>
      <c r="K155" s="154">
        <f t="shared" si="155"/>
        <v>0</v>
      </c>
      <c r="L155" s="171">
        <f t="shared" si="155"/>
        <v>0</v>
      </c>
      <c r="M155" s="167" t="s">
        <v>649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06" t="s">
        <v>806</v>
      </c>
      <c r="B156" s="113">
        <f t="shared" si="3"/>
        <v>17.56</v>
      </c>
      <c r="C156" s="154">
        <v>0.8</v>
      </c>
      <c r="D156" s="154">
        <v>0.2</v>
      </c>
      <c r="E156" s="154">
        <v>4.0</v>
      </c>
      <c r="F156" s="171">
        <v>1.6</v>
      </c>
      <c r="G156" s="194"/>
      <c r="H156" s="154">
        <f t="shared" ref="H156:L156" si="156">$G156/100*B156</f>
        <v>0</v>
      </c>
      <c r="I156" s="154">
        <f t="shared" si="156"/>
        <v>0</v>
      </c>
      <c r="J156" s="154">
        <f t="shared" si="156"/>
        <v>0</v>
      </c>
      <c r="K156" s="154">
        <f t="shared" si="156"/>
        <v>0</v>
      </c>
      <c r="L156" s="171">
        <f t="shared" si="156"/>
        <v>0</v>
      </c>
      <c r="M156" s="167" t="s">
        <v>649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06" t="s">
        <v>807</v>
      </c>
      <c r="B157" s="113">
        <f t="shared" si="3"/>
        <v>49.89</v>
      </c>
      <c r="C157" s="154">
        <v>0.4</v>
      </c>
      <c r="D157" s="154">
        <v>0.1</v>
      </c>
      <c r="E157" s="154">
        <v>12.2</v>
      </c>
      <c r="F157" s="171">
        <v>0.1</v>
      </c>
      <c r="G157" s="194"/>
      <c r="H157" s="154">
        <f t="shared" ref="H157:L157" si="157">$G157/100*B157</f>
        <v>0</v>
      </c>
      <c r="I157" s="154">
        <f t="shared" si="157"/>
        <v>0</v>
      </c>
      <c r="J157" s="154">
        <f t="shared" si="157"/>
        <v>0</v>
      </c>
      <c r="K157" s="154">
        <f t="shared" si="157"/>
        <v>0</v>
      </c>
      <c r="L157" s="171">
        <f t="shared" si="157"/>
        <v>0</v>
      </c>
      <c r="M157" s="167" t="s">
        <v>649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06" t="s">
        <v>808</v>
      </c>
      <c r="B158" s="113">
        <f t="shared" si="3"/>
        <v>59.84</v>
      </c>
      <c r="C158" s="154">
        <v>0.4</v>
      </c>
      <c r="D158" s="154">
        <v>0.1</v>
      </c>
      <c r="E158" s="154">
        <v>14.8</v>
      </c>
      <c r="F158" s="171">
        <v>0.2</v>
      </c>
      <c r="G158" s="194"/>
      <c r="H158" s="154">
        <f t="shared" ref="H158:L158" si="158">$G158/100*B158</f>
        <v>0</v>
      </c>
      <c r="I158" s="154">
        <f t="shared" si="158"/>
        <v>0</v>
      </c>
      <c r="J158" s="154">
        <f t="shared" si="158"/>
        <v>0</v>
      </c>
      <c r="K158" s="154">
        <f t="shared" si="158"/>
        <v>0</v>
      </c>
      <c r="L158" s="171">
        <f t="shared" si="158"/>
        <v>0</v>
      </c>
      <c r="M158" s="167" t="s">
        <v>649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06" t="s">
        <v>809</v>
      </c>
      <c r="B159" s="113">
        <f t="shared" si="3"/>
        <v>38.78</v>
      </c>
      <c r="C159" s="154">
        <v>0.5</v>
      </c>
      <c r="D159" s="154">
        <v>0.1</v>
      </c>
      <c r="E159" s="154">
        <v>9.2</v>
      </c>
      <c r="F159" s="171">
        <v>0.0</v>
      </c>
      <c r="G159" s="194"/>
      <c r="H159" s="154">
        <f t="shared" ref="H159:L159" si="159">$G159/100*B159</f>
        <v>0</v>
      </c>
      <c r="I159" s="154">
        <f t="shared" si="159"/>
        <v>0</v>
      </c>
      <c r="J159" s="154">
        <f t="shared" si="159"/>
        <v>0</v>
      </c>
      <c r="K159" s="154">
        <f t="shared" si="159"/>
        <v>0</v>
      </c>
      <c r="L159" s="171">
        <f t="shared" si="159"/>
        <v>0</v>
      </c>
      <c r="M159" s="167" t="s">
        <v>649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06" t="s">
        <v>810</v>
      </c>
      <c r="B160" s="113">
        <f t="shared" si="3"/>
        <v>29.74</v>
      </c>
      <c r="C160" s="154">
        <v>0.4</v>
      </c>
      <c r="D160" s="154">
        <v>0.2</v>
      </c>
      <c r="E160" s="154">
        <v>6.9</v>
      </c>
      <c r="F160" s="171">
        <v>0.3</v>
      </c>
      <c r="G160" s="194"/>
      <c r="H160" s="154">
        <f t="shared" ref="H160:L160" si="160">$G160/100*B160</f>
        <v>0</v>
      </c>
      <c r="I160" s="154">
        <f t="shared" si="160"/>
        <v>0</v>
      </c>
      <c r="J160" s="154">
        <f t="shared" si="160"/>
        <v>0</v>
      </c>
      <c r="K160" s="154">
        <f t="shared" si="160"/>
        <v>0</v>
      </c>
      <c r="L160" s="171">
        <f t="shared" si="160"/>
        <v>0</v>
      </c>
      <c r="M160" s="167" t="s">
        <v>649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06" t="s">
        <v>811</v>
      </c>
      <c r="B161" s="113">
        <f t="shared" si="3"/>
        <v>44.78</v>
      </c>
      <c r="C161" s="154">
        <v>0.7</v>
      </c>
      <c r="D161" s="154">
        <v>0.2</v>
      </c>
      <c r="E161" s="154">
        <v>10.4</v>
      </c>
      <c r="F161" s="171">
        <v>0.2</v>
      </c>
      <c r="G161" s="194"/>
      <c r="H161" s="154">
        <f t="shared" ref="H161:L161" si="161">$G161/100*B161</f>
        <v>0</v>
      </c>
      <c r="I161" s="154">
        <f t="shared" si="161"/>
        <v>0</v>
      </c>
      <c r="J161" s="154">
        <f t="shared" si="161"/>
        <v>0</v>
      </c>
      <c r="K161" s="154">
        <f t="shared" si="161"/>
        <v>0</v>
      </c>
      <c r="L161" s="171">
        <f t="shared" si="161"/>
        <v>0</v>
      </c>
      <c r="M161" s="167" t="s">
        <v>649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06" t="s">
        <v>812</v>
      </c>
      <c r="B162" s="113">
        <f t="shared" si="3"/>
        <v>55.16</v>
      </c>
      <c r="C162" s="154">
        <v>0.4</v>
      </c>
      <c r="D162" s="154">
        <v>0.1</v>
      </c>
      <c r="E162" s="154">
        <v>13.6</v>
      </c>
      <c r="F162" s="171">
        <v>0.2</v>
      </c>
      <c r="G162" s="194"/>
      <c r="H162" s="154">
        <f t="shared" ref="H162:L162" si="162">$G162/100*B162</f>
        <v>0</v>
      </c>
      <c r="I162" s="154">
        <f t="shared" si="162"/>
        <v>0</v>
      </c>
      <c r="J162" s="154">
        <f t="shared" si="162"/>
        <v>0</v>
      </c>
      <c r="K162" s="154">
        <f t="shared" si="162"/>
        <v>0</v>
      </c>
      <c r="L162" s="171">
        <f t="shared" si="162"/>
        <v>0</v>
      </c>
      <c r="M162" s="167" t="s">
        <v>649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06" t="s">
        <v>813</v>
      </c>
      <c r="B163" s="113">
        <f t="shared" si="3"/>
        <v>47.87</v>
      </c>
      <c r="C163" s="154">
        <v>0.6</v>
      </c>
      <c r="D163" s="154">
        <v>0.3</v>
      </c>
      <c r="E163" s="154">
        <v>11.6</v>
      </c>
      <c r="F163" s="171">
        <v>1.3</v>
      </c>
      <c r="G163" s="194"/>
      <c r="H163" s="154">
        <f t="shared" ref="H163:L163" si="163">$G163/100*B163</f>
        <v>0</v>
      </c>
      <c r="I163" s="154">
        <f t="shared" si="163"/>
        <v>0</v>
      </c>
      <c r="J163" s="154">
        <f t="shared" si="163"/>
        <v>0</v>
      </c>
      <c r="K163" s="154">
        <f t="shared" si="163"/>
        <v>0</v>
      </c>
      <c r="L163" s="171">
        <f t="shared" si="163"/>
        <v>0</v>
      </c>
      <c r="M163" s="167" t="s">
        <v>649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06" t="s">
        <v>814</v>
      </c>
      <c r="B164" s="113">
        <f t="shared" si="3"/>
        <v>49.37</v>
      </c>
      <c r="C164" s="154">
        <v>0.3</v>
      </c>
      <c r="D164" s="154">
        <v>0.1</v>
      </c>
      <c r="E164" s="154">
        <v>12.9</v>
      </c>
      <c r="F164" s="171">
        <v>1.6</v>
      </c>
      <c r="G164" s="194"/>
      <c r="H164" s="154">
        <f t="shared" ref="H164:L164" si="164">$G164/100*B164</f>
        <v>0</v>
      </c>
      <c r="I164" s="154">
        <f t="shared" si="164"/>
        <v>0</v>
      </c>
      <c r="J164" s="154">
        <f t="shared" si="164"/>
        <v>0</v>
      </c>
      <c r="K164" s="154">
        <f t="shared" si="164"/>
        <v>0</v>
      </c>
      <c r="L164" s="171">
        <f t="shared" si="164"/>
        <v>0</v>
      </c>
      <c r="M164" s="167" t="s">
        <v>649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06" t="s">
        <v>815</v>
      </c>
      <c r="B165" s="113">
        <f t="shared" si="3"/>
        <v>54.4</v>
      </c>
      <c r="C165" s="154">
        <v>0.2</v>
      </c>
      <c r="D165" s="154">
        <v>0.3</v>
      </c>
      <c r="E165" s="154">
        <v>13.1</v>
      </c>
      <c r="F165" s="171">
        <v>0.1</v>
      </c>
      <c r="G165" s="194"/>
      <c r="H165" s="154">
        <f t="shared" ref="H165:L165" si="165">$G165/100*B165</f>
        <v>0</v>
      </c>
      <c r="I165" s="154">
        <f t="shared" si="165"/>
        <v>0</v>
      </c>
      <c r="J165" s="154">
        <f t="shared" si="165"/>
        <v>0</v>
      </c>
      <c r="K165" s="154">
        <f t="shared" si="165"/>
        <v>0</v>
      </c>
      <c r="L165" s="171">
        <f t="shared" si="165"/>
        <v>0</v>
      </c>
      <c r="M165" s="167" t="s">
        <v>649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06" t="s">
        <v>816</v>
      </c>
      <c r="B166" s="113">
        <f t="shared" si="3"/>
        <v>71.45</v>
      </c>
      <c r="C166" s="154">
        <v>0.6</v>
      </c>
      <c r="D166" s="154">
        <v>0.3</v>
      </c>
      <c r="E166" s="154">
        <v>17.5</v>
      </c>
      <c r="F166" s="171">
        <v>1.0</v>
      </c>
      <c r="G166" s="194"/>
      <c r="H166" s="154">
        <f t="shared" ref="H166:L166" si="166">$G166/100*B166</f>
        <v>0</v>
      </c>
      <c r="I166" s="154">
        <f t="shared" si="166"/>
        <v>0</v>
      </c>
      <c r="J166" s="154">
        <f t="shared" si="166"/>
        <v>0</v>
      </c>
      <c r="K166" s="154">
        <f t="shared" si="166"/>
        <v>0</v>
      </c>
      <c r="L166" s="171">
        <f t="shared" si="166"/>
        <v>0</v>
      </c>
      <c r="M166" s="167" t="s">
        <v>649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06" t="s">
        <v>817</v>
      </c>
      <c r="B167" s="113">
        <f t="shared" si="3"/>
        <v>54.7</v>
      </c>
      <c r="C167" s="154">
        <v>3.3</v>
      </c>
      <c r="D167" s="154">
        <v>0.7</v>
      </c>
      <c r="E167" s="154">
        <v>10.0</v>
      </c>
      <c r="F167" s="171">
        <v>2.0</v>
      </c>
      <c r="G167" s="194"/>
      <c r="H167" s="154">
        <f t="shared" ref="H167:L167" si="167">$G167/100*B167</f>
        <v>0</v>
      </c>
      <c r="I167" s="154">
        <f t="shared" si="167"/>
        <v>0</v>
      </c>
      <c r="J167" s="154">
        <f t="shared" si="167"/>
        <v>0</v>
      </c>
      <c r="K167" s="154">
        <f t="shared" si="167"/>
        <v>0</v>
      </c>
      <c r="L167" s="171">
        <f t="shared" si="167"/>
        <v>0</v>
      </c>
      <c r="M167" s="167" t="s">
        <v>653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06" t="s">
        <v>818</v>
      </c>
      <c r="B168" s="113">
        <f t="shared" si="3"/>
        <v>237.82</v>
      </c>
      <c r="C168" s="154">
        <v>7.1</v>
      </c>
      <c r="D168" s="154">
        <v>0.2</v>
      </c>
      <c r="E168" s="154">
        <v>67.9</v>
      </c>
      <c r="F168" s="171">
        <v>30.1</v>
      </c>
      <c r="G168" s="194"/>
      <c r="H168" s="154">
        <f t="shared" ref="H168:L168" si="168">$G168/100*B168</f>
        <v>0</v>
      </c>
      <c r="I168" s="154">
        <f t="shared" si="168"/>
        <v>0</v>
      </c>
      <c r="J168" s="154">
        <f t="shared" si="168"/>
        <v>0</v>
      </c>
      <c r="K168" s="154">
        <f t="shared" si="168"/>
        <v>0</v>
      </c>
      <c r="L168" s="171">
        <f t="shared" si="168"/>
        <v>0</v>
      </c>
      <c r="M168" s="167" t="s">
        <v>653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06" t="s">
        <v>819</v>
      </c>
      <c r="B169" s="113">
        <f t="shared" si="3"/>
        <v>335.87</v>
      </c>
      <c r="C169" s="154">
        <v>14.7</v>
      </c>
      <c r="D169" s="154">
        <v>2.2</v>
      </c>
      <c r="E169" s="154">
        <v>70.4</v>
      </c>
      <c r="F169" s="171">
        <v>9.1</v>
      </c>
      <c r="G169" s="194"/>
      <c r="H169" s="154">
        <f t="shared" ref="H169:L169" si="169">$G169/100*B169</f>
        <v>0</v>
      </c>
      <c r="I169" s="154">
        <f t="shared" si="169"/>
        <v>0</v>
      </c>
      <c r="J169" s="154">
        <f t="shared" si="169"/>
        <v>0</v>
      </c>
      <c r="K169" s="154">
        <f t="shared" si="169"/>
        <v>0</v>
      </c>
      <c r="L169" s="171">
        <f t="shared" si="169"/>
        <v>0</v>
      </c>
      <c r="M169" s="167" t="s">
        <v>656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06" t="s">
        <v>820</v>
      </c>
      <c r="B170" s="113">
        <f t="shared" si="3"/>
        <v>47.17</v>
      </c>
      <c r="C170" s="154">
        <v>1.7</v>
      </c>
      <c r="D170" s="154">
        <v>0.6</v>
      </c>
      <c r="E170" s="154">
        <v>9.6</v>
      </c>
      <c r="F170" s="171">
        <v>1.3</v>
      </c>
      <c r="G170" s="194"/>
      <c r="H170" s="154">
        <f t="shared" ref="H170:L170" si="170">$G170/100*B170</f>
        <v>0</v>
      </c>
      <c r="I170" s="154">
        <f t="shared" si="170"/>
        <v>0</v>
      </c>
      <c r="J170" s="154">
        <f t="shared" si="170"/>
        <v>0</v>
      </c>
      <c r="K170" s="154">
        <f t="shared" si="170"/>
        <v>0</v>
      </c>
      <c r="L170" s="171">
        <f t="shared" si="170"/>
        <v>0</v>
      </c>
      <c r="M170" s="167" t="s">
        <v>643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06" t="s">
        <v>821</v>
      </c>
      <c r="B171" s="113">
        <f t="shared" si="3"/>
        <v>288.68</v>
      </c>
      <c r="C171" s="154">
        <v>23.6</v>
      </c>
      <c r="D171" s="154">
        <v>0.8</v>
      </c>
      <c r="E171" s="154">
        <v>60.1</v>
      </c>
      <c r="F171" s="171">
        <v>24.9</v>
      </c>
      <c r="G171" s="194"/>
      <c r="H171" s="154">
        <f t="shared" ref="H171:L171" si="171">$G171/100*B171</f>
        <v>0</v>
      </c>
      <c r="I171" s="154">
        <f t="shared" si="171"/>
        <v>0</v>
      </c>
      <c r="J171" s="154">
        <f t="shared" si="171"/>
        <v>0</v>
      </c>
      <c r="K171" s="154">
        <f t="shared" si="171"/>
        <v>0</v>
      </c>
      <c r="L171" s="171">
        <f t="shared" si="171"/>
        <v>0</v>
      </c>
      <c r="M171" s="167" t="s">
        <v>647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06" t="s">
        <v>822</v>
      </c>
      <c r="B172" s="113">
        <f t="shared" si="3"/>
        <v>441.39</v>
      </c>
      <c r="C172" s="154">
        <v>35.5</v>
      </c>
      <c r="D172" s="154">
        <v>23.4</v>
      </c>
      <c r="E172" s="154">
        <v>31.0</v>
      </c>
      <c r="F172" s="171">
        <v>16.9</v>
      </c>
      <c r="G172" s="194"/>
      <c r="H172" s="154">
        <f t="shared" ref="H172:L172" si="172">$G172/100*B172</f>
        <v>0</v>
      </c>
      <c r="I172" s="154">
        <f t="shared" si="172"/>
        <v>0</v>
      </c>
      <c r="J172" s="154">
        <f t="shared" si="172"/>
        <v>0</v>
      </c>
      <c r="K172" s="154">
        <f t="shared" si="172"/>
        <v>0</v>
      </c>
      <c r="L172" s="171">
        <f t="shared" si="172"/>
        <v>0</v>
      </c>
      <c r="M172" s="167" t="s">
        <v>647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06" t="s">
        <v>823</v>
      </c>
      <c r="B173" s="113">
        <f t="shared" si="3"/>
        <v>61.78</v>
      </c>
      <c r="C173" s="154">
        <v>1.2</v>
      </c>
      <c r="D173" s="154">
        <v>0.6</v>
      </c>
      <c r="E173" s="154">
        <v>14.2</v>
      </c>
      <c r="F173" s="171">
        <v>2.0</v>
      </c>
      <c r="G173" s="194"/>
      <c r="H173" s="154">
        <f t="shared" ref="H173:L173" si="173">$G173/100*B173</f>
        <v>0</v>
      </c>
      <c r="I173" s="154">
        <f t="shared" si="173"/>
        <v>0</v>
      </c>
      <c r="J173" s="154">
        <f t="shared" si="173"/>
        <v>0</v>
      </c>
      <c r="K173" s="154">
        <f t="shared" si="173"/>
        <v>0</v>
      </c>
      <c r="L173" s="171">
        <f t="shared" si="173"/>
        <v>0</v>
      </c>
      <c r="M173" s="167" t="s">
        <v>639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06" t="s">
        <v>824</v>
      </c>
      <c r="B174" s="113">
        <f t="shared" si="3"/>
        <v>25.04</v>
      </c>
      <c r="C174" s="154">
        <v>1.7</v>
      </c>
      <c r="D174" s="154">
        <v>0.1</v>
      </c>
      <c r="E174" s="154">
        <v>6.2</v>
      </c>
      <c r="F174" s="171">
        <v>3.6</v>
      </c>
      <c r="G174" s="194"/>
      <c r="H174" s="154">
        <f t="shared" ref="H174:L174" si="174">$G174/100*B174</f>
        <v>0</v>
      </c>
      <c r="I174" s="154">
        <f t="shared" si="174"/>
        <v>0</v>
      </c>
      <c r="J174" s="154">
        <f t="shared" si="174"/>
        <v>0</v>
      </c>
      <c r="K174" s="154">
        <f t="shared" si="174"/>
        <v>0</v>
      </c>
      <c r="L174" s="171">
        <f t="shared" si="174"/>
        <v>0</v>
      </c>
      <c r="M174" s="167" t="s">
        <v>653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06" t="s">
        <v>825</v>
      </c>
      <c r="B175" s="113">
        <f t="shared" si="3"/>
        <v>266.72</v>
      </c>
      <c r="C175" s="154">
        <v>5.8</v>
      </c>
      <c r="D175" s="154">
        <v>1.7</v>
      </c>
      <c r="E175" s="154">
        <v>59.2</v>
      </c>
      <c r="F175" s="171">
        <v>1.4</v>
      </c>
      <c r="G175" s="194"/>
      <c r="H175" s="154">
        <f t="shared" ref="H175:L175" si="175">$G175/100*B175</f>
        <v>0</v>
      </c>
      <c r="I175" s="154">
        <f t="shared" si="175"/>
        <v>0</v>
      </c>
      <c r="J175" s="154">
        <f t="shared" si="175"/>
        <v>0</v>
      </c>
      <c r="K175" s="154">
        <f t="shared" si="175"/>
        <v>0</v>
      </c>
      <c r="L175" s="171">
        <f t="shared" si="175"/>
        <v>0</v>
      </c>
      <c r="M175" s="167" t="s">
        <v>656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06" t="s">
        <v>826</v>
      </c>
      <c r="B176" s="113">
        <f t="shared" si="3"/>
        <v>165.43</v>
      </c>
      <c r="C176" s="154">
        <v>3.3</v>
      </c>
      <c r="D176" s="154">
        <v>1.5</v>
      </c>
      <c r="E176" s="154">
        <v>53.5</v>
      </c>
      <c r="F176" s="171">
        <v>36.8</v>
      </c>
      <c r="G176" s="194"/>
      <c r="H176" s="154">
        <f t="shared" ref="H176:L176" si="176">$G176/100*B176</f>
        <v>0</v>
      </c>
      <c r="I176" s="154">
        <f t="shared" si="176"/>
        <v>0</v>
      </c>
      <c r="J176" s="154">
        <f t="shared" si="176"/>
        <v>0</v>
      </c>
      <c r="K176" s="154">
        <f t="shared" si="176"/>
        <v>0</v>
      </c>
      <c r="L176" s="171">
        <f t="shared" si="176"/>
        <v>0</v>
      </c>
      <c r="M176" s="167" t="s">
        <v>643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06" t="s">
        <v>827</v>
      </c>
      <c r="B177" s="113">
        <f t="shared" si="3"/>
        <v>65.36</v>
      </c>
      <c r="C177" s="154">
        <v>1.9</v>
      </c>
      <c r="D177" s="154">
        <v>0.9</v>
      </c>
      <c r="E177" s="154">
        <v>15.9</v>
      </c>
      <c r="F177" s="171">
        <v>6.5</v>
      </c>
      <c r="G177" s="194"/>
      <c r="H177" s="154">
        <f t="shared" ref="H177:L177" si="177">$G177/100*B177</f>
        <v>0</v>
      </c>
      <c r="I177" s="154">
        <f t="shared" si="177"/>
        <v>0</v>
      </c>
      <c r="J177" s="154">
        <f t="shared" si="177"/>
        <v>0</v>
      </c>
      <c r="K177" s="154">
        <f t="shared" si="177"/>
        <v>0</v>
      </c>
      <c r="L177" s="171">
        <f t="shared" si="177"/>
        <v>0</v>
      </c>
      <c r="M177" s="167" t="s">
        <v>639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06" t="s">
        <v>828</v>
      </c>
      <c r="B178" s="113">
        <f t="shared" si="3"/>
        <v>1265.24</v>
      </c>
      <c r="C178" s="154">
        <v>13.3</v>
      </c>
      <c r="D178" s="154">
        <v>2.2</v>
      </c>
      <c r="E178" s="154">
        <v>321.0</v>
      </c>
      <c r="F178" s="171">
        <v>31.4</v>
      </c>
      <c r="G178" s="194"/>
      <c r="H178" s="154">
        <f t="shared" ref="H178:L178" si="178">$G178/100*B178</f>
        <v>0</v>
      </c>
      <c r="I178" s="154">
        <f t="shared" si="178"/>
        <v>0</v>
      </c>
      <c r="J178" s="154">
        <f t="shared" si="178"/>
        <v>0</v>
      </c>
      <c r="K178" s="154">
        <f t="shared" si="178"/>
        <v>0</v>
      </c>
      <c r="L178" s="171">
        <f t="shared" si="178"/>
        <v>0</v>
      </c>
      <c r="M178" s="167" t="s">
        <v>662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06" t="s">
        <v>829</v>
      </c>
      <c r="B179" s="113">
        <f t="shared" si="3"/>
        <v>325.79</v>
      </c>
      <c r="C179" s="154">
        <v>0.2</v>
      </c>
      <c r="D179" s="154">
        <v>0.1</v>
      </c>
      <c r="E179" s="154">
        <v>83.1</v>
      </c>
      <c r="F179" s="171">
        <v>0.0</v>
      </c>
      <c r="G179" s="194"/>
      <c r="H179" s="154">
        <f t="shared" ref="H179:L179" si="179">$G179/100*B179</f>
        <v>0</v>
      </c>
      <c r="I179" s="154">
        <f t="shared" si="179"/>
        <v>0</v>
      </c>
      <c r="J179" s="154">
        <f t="shared" si="179"/>
        <v>0</v>
      </c>
      <c r="K179" s="154">
        <f t="shared" si="179"/>
        <v>0</v>
      </c>
      <c r="L179" s="171">
        <f t="shared" si="179"/>
        <v>0</v>
      </c>
      <c r="M179" s="167" t="s">
        <v>662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06" t="s">
        <v>830</v>
      </c>
      <c r="B180" s="113">
        <f t="shared" si="3"/>
        <v>663.1</v>
      </c>
      <c r="C180" s="154">
        <v>6.7</v>
      </c>
      <c r="D180" s="154">
        <v>70.7</v>
      </c>
      <c r="E180" s="154">
        <v>0.0</v>
      </c>
      <c r="F180" s="171">
        <v>0.0</v>
      </c>
      <c r="G180" s="194"/>
      <c r="H180" s="154">
        <f t="shared" ref="H180:L180" si="180">$G180/100*B180</f>
        <v>0</v>
      </c>
      <c r="I180" s="154">
        <f t="shared" si="180"/>
        <v>0</v>
      </c>
      <c r="J180" s="154">
        <f t="shared" si="180"/>
        <v>0</v>
      </c>
      <c r="K180" s="154">
        <f t="shared" si="180"/>
        <v>0</v>
      </c>
      <c r="L180" s="171">
        <f t="shared" si="180"/>
        <v>0</v>
      </c>
      <c r="M180" s="167" t="s">
        <v>676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06" t="s">
        <v>831</v>
      </c>
      <c r="B181" s="113">
        <f t="shared" si="3"/>
        <v>900</v>
      </c>
      <c r="C181" s="154">
        <v>0.0</v>
      </c>
      <c r="D181" s="154">
        <v>100.0</v>
      </c>
      <c r="E181" s="154">
        <v>0.0</v>
      </c>
      <c r="F181" s="171">
        <v>0.0</v>
      </c>
      <c r="G181" s="194"/>
      <c r="H181" s="154">
        <f t="shared" ref="H181:L181" si="181">$G181/100*B181</f>
        <v>0</v>
      </c>
      <c r="I181" s="154">
        <f t="shared" si="181"/>
        <v>0</v>
      </c>
      <c r="J181" s="154">
        <f t="shared" si="181"/>
        <v>0</v>
      </c>
      <c r="K181" s="154">
        <f t="shared" si="181"/>
        <v>0</v>
      </c>
      <c r="L181" s="171">
        <f t="shared" si="181"/>
        <v>0</v>
      </c>
      <c r="M181" s="167" t="s">
        <v>667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06" t="s">
        <v>832</v>
      </c>
      <c r="B182" s="113">
        <f t="shared" si="3"/>
        <v>60.66</v>
      </c>
      <c r="C182" s="154">
        <v>1.5</v>
      </c>
      <c r="D182" s="154">
        <v>0.3</v>
      </c>
      <c r="E182" s="154">
        <v>14.2</v>
      </c>
      <c r="F182" s="171">
        <v>1.8</v>
      </c>
      <c r="G182" s="194"/>
      <c r="H182" s="154">
        <f t="shared" ref="H182:L182" si="182">$G182/100*B182</f>
        <v>0</v>
      </c>
      <c r="I182" s="154">
        <f t="shared" si="182"/>
        <v>0</v>
      </c>
      <c r="J182" s="154">
        <f t="shared" si="182"/>
        <v>0</v>
      </c>
      <c r="K182" s="154">
        <f t="shared" si="182"/>
        <v>0</v>
      </c>
      <c r="L182" s="171">
        <f t="shared" si="182"/>
        <v>0</v>
      </c>
      <c r="M182" s="167" t="s">
        <v>653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06" t="s">
        <v>833</v>
      </c>
      <c r="B183" s="113">
        <f t="shared" si="3"/>
        <v>38.05</v>
      </c>
      <c r="C183" s="154">
        <v>1.1</v>
      </c>
      <c r="D183" s="154">
        <v>0.3</v>
      </c>
      <c r="E183" s="154">
        <v>9.3</v>
      </c>
      <c r="F183" s="171">
        <v>2.8</v>
      </c>
      <c r="G183" s="194"/>
      <c r="H183" s="154">
        <f t="shared" ref="H183:L183" si="183">$G183/100*B183</f>
        <v>0</v>
      </c>
      <c r="I183" s="154">
        <f t="shared" si="183"/>
        <v>0</v>
      </c>
      <c r="J183" s="154">
        <f t="shared" si="183"/>
        <v>0</v>
      </c>
      <c r="K183" s="154">
        <f t="shared" si="183"/>
        <v>0</v>
      </c>
      <c r="L183" s="171">
        <f t="shared" si="183"/>
        <v>0</v>
      </c>
      <c r="M183" s="167" t="s">
        <v>639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06" t="s">
        <v>834</v>
      </c>
      <c r="B184" s="113">
        <f t="shared" si="3"/>
        <v>127.59</v>
      </c>
      <c r="C184" s="154">
        <v>9.0</v>
      </c>
      <c r="D184" s="154">
        <v>0.6</v>
      </c>
      <c r="E184" s="154">
        <v>22.1</v>
      </c>
      <c r="F184" s="171">
        <v>0.0</v>
      </c>
      <c r="G184" s="194"/>
      <c r="H184" s="154">
        <f t="shared" ref="H184:L184" si="184">$G184/100*B184</f>
        <v>0</v>
      </c>
      <c r="I184" s="154">
        <f t="shared" si="184"/>
        <v>0</v>
      </c>
      <c r="J184" s="154">
        <f t="shared" si="184"/>
        <v>0</v>
      </c>
      <c r="K184" s="154">
        <f t="shared" si="184"/>
        <v>0</v>
      </c>
      <c r="L184" s="171">
        <f t="shared" si="184"/>
        <v>0</v>
      </c>
      <c r="M184" s="167" t="s">
        <v>653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06" t="s">
        <v>835</v>
      </c>
      <c r="B185" s="113">
        <f t="shared" si="3"/>
        <v>289.54</v>
      </c>
      <c r="C185" s="154">
        <v>25.8</v>
      </c>
      <c r="D185" s="154">
        <v>1.1</v>
      </c>
      <c r="E185" s="154">
        <v>60.1</v>
      </c>
      <c r="F185" s="171">
        <v>30.5</v>
      </c>
      <c r="G185" s="194"/>
      <c r="H185" s="154">
        <f t="shared" ref="H185:L185" si="185">$G185/100*B185</f>
        <v>0</v>
      </c>
      <c r="I185" s="154">
        <f t="shared" si="185"/>
        <v>0</v>
      </c>
      <c r="J185" s="154">
        <f t="shared" si="185"/>
        <v>0</v>
      </c>
      <c r="K185" s="154">
        <f t="shared" si="185"/>
        <v>0</v>
      </c>
      <c r="L185" s="171">
        <f t="shared" si="185"/>
        <v>0</v>
      </c>
      <c r="M185" s="167" t="s">
        <v>647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06" t="s">
        <v>836</v>
      </c>
      <c r="B186" s="113">
        <f t="shared" si="3"/>
        <v>330.16</v>
      </c>
      <c r="C186" s="154">
        <v>25.0</v>
      </c>
      <c r="D186" s="154">
        <v>2.2</v>
      </c>
      <c r="E186" s="154">
        <v>59.2</v>
      </c>
      <c r="F186" s="171">
        <v>10.8</v>
      </c>
      <c r="G186" s="194"/>
      <c r="H186" s="154">
        <f t="shared" ref="H186:L186" si="186">$G186/100*B186</f>
        <v>0</v>
      </c>
      <c r="I186" s="154">
        <f t="shared" si="186"/>
        <v>0</v>
      </c>
      <c r="J186" s="154">
        <f t="shared" si="186"/>
        <v>0</v>
      </c>
      <c r="K186" s="154">
        <f t="shared" si="186"/>
        <v>0</v>
      </c>
      <c r="L186" s="171">
        <f t="shared" si="186"/>
        <v>0</v>
      </c>
      <c r="M186" s="167" t="s">
        <v>647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06" t="s">
        <v>837</v>
      </c>
      <c r="B187" s="113">
        <f t="shared" si="3"/>
        <v>13.89</v>
      </c>
      <c r="C187" s="154">
        <v>1.4</v>
      </c>
      <c r="D187" s="154">
        <v>0.2</v>
      </c>
      <c r="E187" s="154">
        <v>2.2</v>
      </c>
      <c r="F187" s="171">
        <v>1.1</v>
      </c>
      <c r="G187" s="194"/>
      <c r="H187" s="154">
        <f t="shared" ref="H187:L187" si="187">$G187/100*B187</f>
        <v>0</v>
      </c>
      <c r="I187" s="154">
        <f t="shared" si="187"/>
        <v>0</v>
      </c>
      <c r="J187" s="154">
        <f t="shared" si="187"/>
        <v>0</v>
      </c>
      <c r="K187" s="154">
        <f t="shared" si="187"/>
        <v>0</v>
      </c>
      <c r="L187" s="171">
        <f t="shared" si="187"/>
        <v>0</v>
      </c>
      <c r="M187" s="167" t="s">
        <v>653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06" t="s">
        <v>838</v>
      </c>
      <c r="B188" s="113">
        <f t="shared" si="3"/>
        <v>16.24</v>
      </c>
      <c r="C188" s="154">
        <v>1.4</v>
      </c>
      <c r="D188" s="154">
        <v>0.2</v>
      </c>
      <c r="E188" s="154">
        <v>2.9</v>
      </c>
      <c r="F188" s="171">
        <v>1.3</v>
      </c>
      <c r="G188" s="194"/>
      <c r="H188" s="154">
        <f t="shared" ref="H188:L188" si="188">$G188/100*B188</f>
        <v>0</v>
      </c>
      <c r="I188" s="154">
        <f t="shared" si="188"/>
        <v>0</v>
      </c>
      <c r="J188" s="154">
        <f t="shared" si="188"/>
        <v>0</v>
      </c>
      <c r="K188" s="154">
        <f t="shared" si="188"/>
        <v>0</v>
      </c>
      <c r="L188" s="171">
        <f t="shared" si="188"/>
        <v>0</v>
      </c>
      <c r="M188" s="167" t="s">
        <v>653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06" t="s">
        <v>839</v>
      </c>
      <c r="B189" s="113">
        <f t="shared" si="3"/>
        <v>13.92</v>
      </c>
      <c r="C189" s="154">
        <v>0.9</v>
      </c>
      <c r="D189" s="154">
        <v>0.1</v>
      </c>
      <c r="E189" s="154">
        <v>3.0</v>
      </c>
      <c r="F189" s="171">
        <v>1.2</v>
      </c>
      <c r="G189" s="194"/>
      <c r="H189" s="154">
        <f t="shared" ref="H189:L189" si="189">$G189/100*B189</f>
        <v>0</v>
      </c>
      <c r="I189" s="154">
        <f t="shared" si="189"/>
        <v>0</v>
      </c>
      <c r="J189" s="154">
        <f t="shared" si="189"/>
        <v>0</v>
      </c>
      <c r="K189" s="154">
        <f t="shared" si="189"/>
        <v>0</v>
      </c>
      <c r="L189" s="171">
        <f t="shared" si="189"/>
        <v>0</v>
      </c>
      <c r="M189" s="167" t="s">
        <v>653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06" t="s">
        <v>840</v>
      </c>
      <c r="B190" s="113">
        <f t="shared" si="3"/>
        <v>16.38</v>
      </c>
      <c r="C190" s="154">
        <v>1.2</v>
      </c>
      <c r="D190" s="154">
        <v>0.3</v>
      </c>
      <c r="E190" s="154">
        <v>3.3</v>
      </c>
      <c r="F190" s="171">
        <v>2.1</v>
      </c>
      <c r="G190" s="194"/>
      <c r="H190" s="154">
        <f t="shared" ref="H190:L190" si="190">$G190/100*B190</f>
        <v>0</v>
      </c>
      <c r="I190" s="154">
        <f t="shared" si="190"/>
        <v>0</v>
      </c>
      <c r="J190" s="154">
        <f t="shared" si="190"/>
        <v>0</v>
      </c>
      <c r="K190" s="154">
        <f t="shared" si="190"/>
        <v>0</v>
      </c>
      <c r="L190" s="171">
        <f t="shared" si="190"/>
        <v>0</v>
      </c>
      <c r="M190" s="167" t="s">
        <v>653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06" t="s">
        <v>841</v>
      </c>
      <c r="B191" s="113">
        <f t="shared" si="3"/>
        <v>303.46</v>
      </c>
      <c r="C191" s="154">
        <v>21.5</v>
      </c>
      <c r="D191" s="154">
        <v>0.7</v>
      </c>
      <c r="E191" s="154">
        <v>63.4</v>
      </c>
      <c r="F191" s="171">
        <v>19.0</v>
      </c>
      <c r="G191" s="194"/>
      <c r="H191" s="154">
        <f t="shared" ref="H191:L191" si="191">$G191/100*B191</f>
        <v>0</v>
      </c>
      <c r="I191" s="154">
        <f t="shared" si="191"/>
        <v>0</v>
      </c>
      <c r="J191" s="154">
        <f t="shared" si="191"/>
        <v>0</v>
      </c>
      <c r="K191" s="154">
        <f t="shared" si="191"/>
        <v>0</v>
      </c>
      <c r="L191" s="171">
        <f t="shared" si="191"/>
        <v>0</v>
      </c>
      <c r="M191" s="167" t="s">
        <v>647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06" t="s">
        <v>842</v>
      </c>
      <c r="B192" s="113">
        <f t="shared" si="3"/>
        <v>40.23</v>
      </c>
      <c r="C192" s="154">
        <v>0.7</v>
      </c>
      <c r="D192" s="154">
        <v>0.2</v>
      </c>
      <c r="E192" s="154">
        <v>10.5</v>
      </c>
      <c r="F192" s="171">
        <v>2.8</v>
      </c>
      <c r="G192" s="194"/>
      <c r="H192" s="154">
        <f t="shared" ref="H192:L192" si="192">$G192/100*B192</f>
        <v>0</v>
      </c>
      <c r="I192" s="154">
        <f t="shared" si="192"/>
        <v>0</v>
      </c>
      <c r="J192" s="154">
        <f t="shared" si="192"/>
        <v>0</v>
      </c>
      <c r="K192" s="154">
        <f t="shared" si="192"/>
        <v>0</v>
      </c>
      <c r="L192" s="171">
        <f t="shared" si="192"/>
        <v>0</v>
      </c>
      <c r="M192" s="167" t="s">
        <v>639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06" t="s">
        <v>843</v>
      </c>
      <c r="B193" s="113">
        <f t="shared" si="3"/>
        <v>35.05</v>
      </c>
      <c r="C193" s="154">
        <v>0.8</v>
      </c>
      <c r="D193" s="154">
        <v>1.2</v>
      </c>
      <c r="E193" s="154">
        <v>7.2</v>
      </c>
      <c r="F193" s="171">
        <v>3.7</v>
      </c>
      <c r="G193" s="194"/>
      <c r="H193" s="154">
        <f t="shared" ref="H193:L193" si="193">$G193/100*B193</f>
        <v>0</v>
      </c>
      <c r="I193" s="154">
        <f t="shared" si="193"/>
        <v>0</v>
      </c>
      <c r="J193" s="154">
        <f t="shared" si="193"/>
        <v>0</v>
      </c>
      <c r="K193" s="154">
        <f t="shared" si="193"/>
        <v>0</v>
      </c>
      <c r="L193" s="171">
        <f t="shared" si="193"/>
        <v>0</v>
      </c>
      <c r="M193" s="167" t="s">
        <v>639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06" t="s">
        <v>844</v>
      </c>
      <c r="B194" s="113">
        <f t="shared" si="3"/>
        <v>73.2</v>
      </c>
      <c r="C194" s="154">
        <v>16.5</v>
      </c>
      <c r="D194" s="154">
        <v>0.8</v>
      </c>
      <c r="E194" s="154">
        <v>0.0</v>
      </c>
      <c r="F194" s="171">
        <v>0.0</v>
      </c>
      <c r="G194" s="194"/>
      <c r="H194" s="154">
        <f t="shared" ref="H194:L194" si="194">$G194/100*B194</f>
        <v>0</v>
      </c>
      <c r="I194" s="154">
        <f t="shared" si="194"/>
        <v>0</v>
      </c>
      <c r="J194" s="154">
        <f t="shared" si="194"/>
        <v>0</v>
      </c>
      <c r="K194" s="154">
        <f t="shared" si="194"/>
        <v>0</v>
      </c>
      <c r="L194" s="171">
        <f t="shared" si="194"/>
        <v>0</v>
      </c>
      <c r="M194" s="167" t="s">
        <v>637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06" t="s">
        <v>845</v>
      </c>
      <c r="B195" s="113">
        <f t="shared" si="3"/>
        <v>69.07</v>
      </c>
      <c r="C195" s="154">
        <v>2.6</v>
      </c>
      <c r="D195" s="154">
        <v>0.1</v>
      </c>
      <c r="E195" s="154">
        <v>17.2</v>
      </c>
      <c r="F195" s="171">
        <v>4.9</v>
      </c>
      <c r="G195" s="194"/>
      <c r="H195" s="154">
        <f t="shared" ref="H195:L195" si="195">$G195/100*B195</f>
        <v>0</v>
      </c>
      <c r="I195" s="154">
        <f t="shared" si="195"/>
        <v>0</v>
      </c>
      <c r="J195" s="154">
        <f t="shared" si="195"/>
        <v>0</v>
      </c>
      <c r="K195" s="154">
        <f t="shared" si="195"/>
        <v>0</v>
      </c>
      <c r="L195" s="171">
        <f t="shared" si="195"/>
        <v>0</v>
      </c>
      <c r="M195" s="167" t="s">
        <v>653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06" t="s">
        <v>846</v>
      </c>
      <c r="B196" s="113">
        <f t="shared" si="3"/>
        <v>88.37</v>
      </c>
      <c r="C196" s="154">
        <v>4.1</v>
      </c>
      <c r="D196" s="154">
        <v>0.5</v>
      </c>
      <c r="E196" s="154">
        <v>17.3</v>
      </c>
      <c r="F196" s="171">
        <v>0.0</v>
      </c>
      <c r="G196" s="194"/>
      <c r="H196" s="154">
        <f t="shared" ref="H196:L196" si="196">$G196/100*B196</f>
        <v>0</v>
      </c>
      <c r="I196" s="154">
        <f t="shared" si="196"/>
        <v>0</v>
      </c>
      <c r="J196" s="154">
        <f t="shared" si="196"/>
        <v>0</v>
      </c>
      <c r="K196" s="154">
        <f t="shared" si="196"/>
        <v>0</v>
      </c>
      <c r="L196" s="171">
        <f t="shared" si="196"/>
        <v>0</v>
      </c>
      <c r="M196" s="167" t="s">
        <v>725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06" t="s">
        <v>847</v>
      </c>
      <c r="B197" s="113">
        <f t="shared" si="3"/>
        <v>68.68</v>
      </c>
      <c r="C197" s="154">
        <v>0.8</v>
      </c>
      <c r="D197" s="154">
        <v>0.4</v>
      </c>
      <c r="E197" s="154">
        <v>16.5</v>
      </c>
      <c r="F197" s="171">
        <v>1.3</v>
      </c>
      <c r="G197" s="194"/>
      <c r="H197" s="154">
        <f t="shared" ref="H197:L197" si="197">$G197/100*B197</f>
        <v>0</v>
      </c>
      <c r="I197" s="154">
        <f t="shared" si="197"/>
        <v>0</v>
      </c>
      <c r="J197" s="154">
        <f t="shared" si="197"/>
        <v>0</v>
      </c>
      <c r="K197" s="154">
        <f t="shared" si="197"/>
        <v>0</v>
      </c>
      <c r="L197" s="171">
        <f t="shared" si="197"/>
        <v>0</v>
      </c>
      <c r="M197" s="167" t="s">
        <v>639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06" t="s">
        <v>848</v>
      </c>
      <c r="B198" s="113">
        <f t="shared" si="3"/>
        <v>751.28</v>
      </c>
      <c r="C198" s="154">
        <v>7.9</v>
      </c>
      <c r="D198" s="154">
        <v>75.8</v>
      </c>
      <c r="E198" s="154">
        <v>13.8</v>
      </c>
      <c r="F198" s="171">
        <v>8.6</v>
      </c>
      <c r="G198" s="194"/>
      <c r="H198" s="154">
        <f t="shared" ref="H198:L198" si="198">$G198/100*B198</f>
        <v>0</v>
      </c>
      <c r="I198" s="154">
        <f t="shared" si="198"/>
        <v>0</v>
      </c>
      <c r="J198" s="154">
        <f t="shared" si="198"/>
        <v>0</v>
      </c>
      <c r="K198" s="154">
        <f t="shared" si="198"/>
        <v>0</v>
      </c>
      <c r="L198" s="171">
        <f t="shared" si="198"/>
        <v>0</v>
      </c>
      <c r="M198" s="167" t="s">
        <v>641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06" t="s">
        <v>849</v>
      </c>
      <c r="B199" s="113">
        <f t="shared" si="3"/>
        <v>199.5</v>
      </c>
      <c r="C199" s="154">
        <v>18.6</v>
      </c>
      <c r="D199" s="154">
        <v>13.9</v>
      </c>
      <c r="E199" s="154">
        <v>0.0</v>
      </c>
      <c r="F199" s="171">
        <v>0.0</v>
      </c>
      <c r="G199" s="194"/>
      <c r="H199" s="154">
        <f t="shared" ref="H199:L199" si="199">$G199/100*B199</f>
        <v>0</v>
      </c>
      <c r="I199" s="154">
        <f t="shared" si="199"/>
        <v>0</v>
      </c>
      <c r="J199" s="154">
        <f t="shared" si="199"/>
        <v>0</v>
      </c>
      <c r="K199" s="154">
        <f t="shared" si="199"/>
        <v>0</v>
      </c>
      <c r="L199" s="171">
        <f t="shared" si="199"/>
        <v>0</v>
      </c>
      <c r="M199" s="167" t="s">
        <v>674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06" t="s">
        <v>850</v>
      </c>
      <c r="B200" s="113">
        <f t="shared" si="3"/>
        <v>62.26</v>
      </c>
      <c r="C200" s="154">
        <v>0.8</v>
      </c>
      <c r="D200" s="154">
        <v>0.4</v>
      </c>
      <c r="E200" s="154">
        <v>15.0</v>
      </c>
      <c r="F200" s="171">
        <v>1.6</v>
      </c>
      <c r="G200" s="194"/>
      <c r="H200" s="154">
        <f t="shared" ref="H200:L200" si="200">$G200/100*B200</f>
        <v>0</v>
      </c>
      <c r="I200" s="154">
        <f t="shared" si="200"/>
        <v>0</v>
      </c>
      <c r="J200" s="154">
        <f t="shared" si="200"/>
        <v>0</v>
      </c>
      <c r="K200" s="154">
        <f t="shared" si="200"/>
        <v>0</v>
      </c>
      <c r="L200" s="171">
        <f t="shared" si="200"/>
        <v>0</v>
      </c>
      <c r="M200" s="167" t="s">
        <v>639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96" t="s">
        <v>851</v>
      </c>
      <c r="B201" s="113">
        <f t="shared" si="3"/>
        <v>356.71</v>
      </c>
      <c r="C201" s="197">
        <v>0.1</v>
      </c>
      <c r="D201" s="197">
        <v>0.2</v>
      </c>
      <c r="E201" s="197">
        <v>90.9</v>
      </c>
      <c r="F201" s="198">
        <v>0.0</v>
      </c>
      <c r="G201" s="199"/>
      <c r="H201" s="197">
        <f t="shared" ref="H201:L201" si="201">$G201/100*B201</f>
        <v>0</v>
      </c>
      <c r="I201" s="197">
        <f t="shared" si="201"/>
        <v>0</v>
      </c>
      <c r="J201" s="197">
        <f t="shared" si="201"/>
        <v>0</v>
      </c>
      <c r="K201" s="197">
        <f t="shared" si="201"/>
        <v>0</v>
      </c>
      <c r="L201" s="198">
        <f t="shared" si="201"/>
        <v>0</v>
      </c>
      <c r="M201" s="200" t="s">
        <v>645</v>
      </c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196" t="s">
        <v>852</v>
      </c>
      <c r="B202" s="113">
        <f t="shared" si="3"/>
        <v>729.83</v>
      </c>
      <c r="C202" s="197">
        <v>0.2</v>
      </c>
      <c r="D202" s="197">
        <v>80.7</v>
      </c>
      <c r="E202" s="197">
        <v>0.7</v>
      </c>
      <c r="F202" s="198">
        <v>0.0</v>
      </c>
      <c r="G202" s="199"/>
      <c r="H202" s="197">
        <f t="shared" ref="H202:L202" si="202">$G202/100*B202</f>
        <v>0</v>
      </c>
      <c r="I202" s="197">
        <f t="shared" si="202"/>
        <v>0</v>
      </c>
      <c r="J202" s="197">
        <f t="shared" si="202"/>
        <v>0</v>
      </c>
      <c r="K202" s="197">
        <f t="shared" si="202"/>
        <v>0</v>
      </c>
      <c r="L202" s="198">
        <f t="shared" si="202"/>
        <v>0</v>
      </c>
      <c r="M202" s="200" t="s">
        <v>667</v>
      </c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196" t="s">
        <v>853</v>
      </c>
      <c r="B203" s="113">
        <f t="shared" si="3"/>
        <v>701.37</v>
      </c>
      <c r="C203" s="197">
        <v>0.0</v>
      </c>
      <c r="D203" s="197">
        <v>77.8</v>
      </c>
      <c r="E203" s="197">
        <v>0.3</v>
      </c>
      <c r="F203" s="198">
        <v>0.0</v>
      </c>
      <c r="G203" s="199"/>
      <c r="H203" s="197">
        <f t="shared" ref="H203:L203" si="203">$G203/100*B203</f>
        <v>0</v>
      </c>
      <c r="I203" s="197">
        <f t="shared" si="203"/>
        <v>0</v>
      </c>
      <c r="J203" s="197">
        <f t="shared" si="203"/>
        <v>0</v>
      </c>
      <c r="K203" s="197">
        <f t="shared" si="203"/>
        <v>0</v>
      </c>
      <c r="L203" s="198">
        <f t="shared" si="203"/>
        <v>0</v>
      </c>
      <c r="M203" s="200" t="s">
        <v>710</v>
      </c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196" t="s">
        <v>854</v>
      </c>
      <c r="B204" s="113">
        <f t="shared" si="3"/>
        <v>40.02</v>
      </c>
      <c r="C204" s="197">
        <v>3.3</v>
      </c>
      <c r="D204" s="197">
        <v>0.9</v>
      </c>
      <c r="E204" s="197">
        <v>4.8</v>
      </c>
      <c r="F204" s="198">
        <v>0.0</v>
      </c>
      <c r="G204" s="199"/>
      <c r="H204" s="197">
        <f t="shared" ref="H204:L204" si="204">$G204/100*B204</f>
        <v>0</v>
      </c>
      <c r="I204" s="197">
        <f t="shared" si="204"/>
        <v>0</v>
      </c>
      <c r="J204" s="197">
        <f t="shared" si="204"/>
        <v>0</v>
      </c>
      <c r="K204" s="197">
        <f t="shared" si="204"/>
        <v>0</v>
      </c>
      <c r="L204" s="198">
        <f t="shared" si="204"/>
        <v>0</v>
      </c>
      <c r="M204" s="200" t="s">
        <v>715</v>
      </c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196" t="s">
        <v>855</v>
      </c>
      <c r="B205" s="113">
        <f t="shared" si="3"/>
        <v>322.06</v>
      </c>
      <c r="C205" s="197">
        <v>7.9</v>
      </c>
      <c r="D205" s="197">
        <v>8.7</v>
      </c>
      <c r="E205" s="197">
        <v>54.4</v>
      </c>
      <c r="F205" s="198">
        <v>0.0</v>
      </c>
      <c r="G205" s="199"/>
      <c r="H205" s="197">
        <f t="shared" ref="H205:L205" si="205">$G205/100*B205</f>
        <v>0</v>
      </c>
      <c r="I205" s="197">
        <f t="shared" si="205"/>
        <v>0</v>
      </c>
      <c r="J205" s="197">
        <f t="shared" si="205"/>
        <v>0</v>
      </c>
      <c r="K205" s="197">
        <f t="shared" si="205"/>
        <v>0</v>
      </c>
      <c r="L205" s="198">
        <f t="shared" si="205"/>
        <v>0</v>
      </c>
      <c r="M205" s="200" t="s">
        <v>715</v>
      </c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196" t="s">
        <v>856</v>
      </c>
      <c r="B206" s="113">
        <f t="shared" si="3"/>
        <v>68.85</v>
      </c>
      <c r="C206" s="197">
        <v>3.6</v>
      </c>
      <c r="D206" s="197">
        <v>4.1</v>
      </c>
      <c r="E206" s="197">
        <v>4.5</v>
      </c>
      <c r="F206" s="198">
        <v>0.0</v>
      </c>
      <c r="G206" s="199"/>
      <c r="H206" s="197">
        <f t="shared" ref="H206:L206" si="206">$G206/100*B206</f>
        <v>0</v>
      </c>
      <c r="I206" s="197">
        <f t="shared" si="206"/>
        <v>0</v>
      </c>
      <c r="J206" s="197">
        <f t="shared" si="206"/>
        <v>0</v>
      </c>
      <c r="K206" s="197">
        <f t="shared" si="206"/>
        <v>0</v>
      </c>
      <c r="L206" s="198">
        <f t="shared" si="206"/>
        <v>0</v>
      </c>
      <c r="M206" s="200" t="s">
        <v>715</v>
      </c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196" t="s">
        <v>857</v>
      </c>
      <c r="B207" s="113">
        <f t="shared" si="3"/>
        <v>70.51</v>
      </c>
      <c r="C207" s="197">
        <v>1.0</v>
      </c>
      <c r="D207" s="197">
        <v>4.4</v>
      </c>
      <c r="E207" s="197">
        <v>6.9</v>
      </c>
      <c r="F207" s="198">
        <v>0.0</v>
      </c>
      <c r="G207" s="199"/>
      <c r="H207" s="197">
        <f t="shared" ref="H207:L207" si="207">$G207/100*B207</f>
        <v>0</v>
      </c>
      <c r="I207" s="197">
        <f t="shared" si="207"/>
        <v>0</v>
      </c>
      <c r="J207" s="197">
        <f t="shared" si="207"/>
        <v>0</v>
      </c>
      <c r="K207" s="197">
        <f t="shared" si="207"/>
        <v>0</v>
      </c>
      <c r="L207" s="198">
        <f t="shared" si="207"/>
        <v>0</v>
      </c>
      <c r="M207" s="200" t="s">
        <v>715</v>
      </c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196" t="s">
        <v>858</v>
      </c>
      <c r="B208" s="113">
        <f t="shared" si="3"/>
        <v>49.92</v>
      </c>
      <c r="C208" s="197">
        <v>3.3</v>
      </c>
      <c r="D208" s="197">
        <v>2.0</v>
      </c>
      <c r="E208" s="197">
        <v>4.8</v>
      </c>
      <c r="F208" s="198">
        <v>0.0</v>
      </c>
      <c r="G208" s="199"/>
      <c r="H208" s="197">
        <f t="shared" ref="H208:L208" si="208">$G208/100*B208</f>
        <v>0</v>
      </c>
      <c r="I208" s="197">
        <f t="shared" si="208"/>
        <v>0</v>
      </c>
      <c r="J208" s="197">
        <f t="shared" si="208"/>
        <v>0</v>
      </c>
      <c r="K208" s="197">
        <f t="shared" si="208"/>
        <v>0</v>
      </c>
      <c r="L208" s="198">
        <f t="shared" si="208"/>
        <v>0</v>
      </c>
      <c r="M208" s="200" t="s">
        <v>715</v>
      </c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196" t="s">
        <v>859</v>
      </c>
      <c r="B209" s="113">
        <f t="shared" si="3"/>
        <v>60.32</v>
      </c>
      <c r="C209" s="197">
        <v>3.2</v>
      </c>
      <c r="D209" s="197">
        <v>3.2</v>
      </c>
      <c r="E209" s="197">
        <v>4.8</v>
      </c>
      <c r="F209" s="198">
        <v>0.0</v>
      </c>
      <c r="G209" s="199"/>
      <c r="H209" s="197">
        <f t="shared" ref="H209:L209" si="209">$G209/100*B209</f>
        <v>0</v>
      </c>
      <c r="I209" s="197">
        <f t="shared" si="209"/>
        <v>0</v>
      </c>
      <c r="J209" s="197">
        <f t="shared" si="209"/>
        <v>0</v>
      </c>
      <c r="K209" s="197">
        <f t="shared" si="209"/>
        <v>0</v>
      </c>
      <c r="L209" s="198">
        <f t="shared" si="209"/>
        <v>0</v>
      </c>
      <c r="M209" s="200" t="s">
        <v>715</v>
      </c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196" t="s">
        <v>859</v>
      </c>
      <c r="B210" s="113">
        <f t="shared" si="3"/>
        <v>60.32</v>
      </c>
      <c r="C210" s="197">
        <v>3.2</v>
      </c>
      <c r="D210" s="197">
        <v>3.2</v>
      </c>
      <c r="E210" s="197">
        <v>4.8</v>
      </c>
      <c r="F210" s="198">
        <v>0.0</v>
      </c>
      <c r="G210" s="199"/>
      <c r="H210" s="197">
        <f t="shared" ref="H210:L210" si="210">$G210/100*B210</f>
        <v>0</v>
      </c>
      <c r="I210" s="197">
        <f t="shared" si="210"/>
        <v>0</v>
      </c>
      <c r="J210" s="197">
        <f t="shared" si="210"/>
        <v>0</v>
      </c>
      <c r="K210" s="197">
        <f t="shared" si="210"/>
        <v>0</v>
      </c>
      <c r="L210" s="198">
        <f t="shared" si="210"/>
        <v>0</v>
      </c>
      <c r="M210" s="200" t="s">
        <v>715</v>
      </c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196" t="s">
        <v>859</v>
      </c>
      <c r="B211" s="113">
        <f t="shared" si="3"/>
        <v>60.32</v>
      </c>
      <c r="C211" s="197">
        <v>3.2</v>
      </c>
      <c r="D211" s="197">
        <v>3.2</v>
      </c>
      <c r="E211" s="197">
        <v>4.8</v>
      </c>
      <c r="F211" s="198">
        <v>0.0</v>
      </c>
      <c r="G211" s="199"/>
      <c r="H211" s="197">
        <f t="shared" ref="H211:L211" si="211">$G211/100*B211</f>
        <v>0</v>
      </c>
      <c r="I211" s="197">
        <f t="shared" si="211"/>
        <v>0</v>
      </c>
      <c r="J211" s="197">
        <f t="shared" si="211"/>
        <v>0</v>
      </c>
      <c r="K211" s="197">
        <f t="shared" si="211"/>
        <v>0</v>
      </c>
      <c r="L211" s="198">
        <f t="shared" si="211"/>
        <v>0</v>
      </c>
      <c r="M211" s="200" t="s">
        <v>715</v>
      </c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196" t="s">
        <v>860</v>
      </c>
      <c r="B212" s="113">
        <f t="shared" si="3"/>
        <v>335.66</v>
      </c>
      <c r="C212" s="197">
        <v>10.6</v>
      </c>
      <c r="D212" s="197">
        <v>1.7</v>
      </c>
      <c r="E212" s="197">
        <v>72.1</v>
      </c>
      <c r="F212" s="198">
        <v>1.7</v>
      </c>
      <c r="G212" s="199"/>
      <c r="H212" s="197">
        <f t="shared" ref="H212:L212" si="212">$G212/100*B212</f>
        <v>0</v>
      </c>
      <c r="I212" s="197">
        <f t="shared" si="212"/>
        <v>0</v>
      </c>
      <c r="J212" s="197">
        <f t="shared" si="212"/>
        <v>0</v>
      </c>
      <c r="K212" s="197">
        <f t="shared" si="212"/>
        <v>0</v>
      </c>
      <c r="L212" s="198">
        <f t="shared" si="212"/>
        <v>0</v>
      </c>
      <c r="M212" s="200" t="s">
        <v>656</v>
      </c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196" t="s">
        <v>861</v>
      </c>
      <c r="B213" s="113">
        <f t="shared" si="3"/>
        <v>349.96</v>
      </c>
      <c r="C213" s="197">
        <v>11.0</v>
      </c>
      <c r="D213" s="197">
        <v>4.2</v>
      </c>
      <c r="E213" s="197">
        <v>72.9</v>
      </c>
      <c r="F213" s="198">
        <v>8.5</v>
      </c>
      <c r="G213" s="199"/>
      <c r="H213" s="197">
        <f t="shared" ref="H213:L213" si="213">$G213/100*B213</f>
        <v>0</v>
      </c>
      <c r="I213" s="197">
        <f t="shared" si="213"/>
        <v>0</v>
      </c>
      <c r="J213" s="197">
        <f t="shared" si="213"/>
        <v>0</v>
      </c>
      <c r="K213" s="197">
        <f t="shared" si="213"/>
        <v>0</v>
      </c>
      <c r="L213" s="198">
        <f t="shared" si="213"/>
        <v>0</v>
      </c>
      <c r="M213" s="200" t="s">
        <v>656</v>
      </c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196" t="s">
        <v>862</v>
      </c>
      <c r="B214" s="113">
        <f t="shared" si="3"/>
        <v>360.34</v>
      </c>
      <c r="C214" s="197">
        <v>10.8</v>
      </c>
      <c r="D214" s="197">
        <v>4.3</v>
      </c>
      <c r="E214" s="197">
        <v>73.1</v>
      </c>
      <c r="F214" s="198">
        <v>3.5</v>
      </c>
      <c r="G214" s="199"/>
      <c r="H214" s="197">
        <f t="shared" ref="H214:L214" si="214">$G214/100*B214</f>
        <v>0</v>
      </c>
      <c r="I214" s="197">
        <f t="shared" si="214"/>
        <v>0</v>
      </c>
      <c r="J214" s="197">
        <f t="shared" si="214"/>
        <v>0</v>
      </c>
      <c r="K214" s="197">
        <f t="shared" si="214"/>
        <v>0</v>
      </c>
      <c r="L214" s="198">
        <f t="shared" si="214"/>
        <v>0</v>
      </c>
      <c r="M214" s="200" t="s">
        <v>656</v>
      </c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196" t="s">
        <v>863</v>
      </c>
      <c r="B215" s="113">
        <f t="shared" si="3"/>
        <v>169.68</v>
      </c>
      <c r="C215" s="197">
        <v>0.3</v>
      </c>
      <c r="D215" s="197">
        <v>0.0</v>
      </c>
      <c r="E215" s="197">
        <v>43.2</v>
      </c>
      <c r="F215" s="198">
        <v>0.0</v>
      </c>
      <c r="G215" s="199"/>
      <c r="H215" s="197">
        <f t="shared" ref="H215:L215" si="215">$G215/100*B215</f>
        <v>0</v>
      </c>
      <c r="I215" s="197">
        <f t="shared" si="215"/>
        <v>0</v>
      </c>
      <c r="J215" s="197">
        <f t="shared" si="215"/>
        <v>0</v>
      </c>
      <c r="K215" s="197">
        <f t="shared" si="215"/>
        <v>0</v>
      </c>
      <c r="L215" s="198">
        <f t="shared" si="215"/>
        <v>0</v>
      </c>
      <c r="M215" s="200" t="s">
        <v>710</v>
      </c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196" t="s">
        <v>864</v>
      </c>
      <c r="B216" s="113">
        <f t="shared" si="3"/>
        <v>193.89</v>
      </c>
      <c r="C216" s="197">
        <v>11.7</v>
      </c>
      <c r="D216" s="197">
        <v>6.0</v>
      </c>
      <c r="E216" s="197">
        <v>26.5</v>
      </c>
      <c r="F216" s="198">
        <v>5.4</v>
      </c>
      <c r="G216" s="199"/>
      <c r="H216" s="197">
        <f t="shared" ref="H216:L216" si="216">$G216/100*B216</f>
        <v>0</v>
      </c>
      <c r="I216" s="197">
        <f t="shared" si="216"/>
        <v>0</v>
      </c>
      <c r="J216" s="197">
        <f t="shared" si="216"/>
        <v>0</v>
      </c>
      <c r="K216" s="197">
        <f t="shared" si="216"/>
        <v>0</v>
      </c>
      <c r="L216" s="198">
        <f t="shared" si="216"/>
        <v>0</v>
      </c>
      <c r="M216" s="200" t="s">
        <v>647</v>
      </c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196" t="s">
        <v>865</v>
      </c>
      <c r="B217" s="113">
        <f t="shared" si="3"/>
        <v>218.65</v>
      </c>
      <c r="C217" s="197">
        <v>4.2</v>
      </c>
      <c r="D217" s="197">
        <v>0.8</v>
      </c>
      <c r="E217" s="197">
        <v>50.3</v>
      </c>
      <c r="F217" s="198">
        <v>0.8</v>
      </c>
      <c r="G217" s="199"/>
      <c r="H217" s="197">
        <f t="shared" ref="H217:L217" si="217">$G217/100*B217</f>
        <v>0</v>
      </c>
      <c r="I217" s="197">
        <f t="shared" si="217"/>
        <v>0</v>
      </c>
      <c r="J217" s="197">
        <f t="shared" si="217"/>
        <v>0</v>
      </c>
      <c r="K217" s="197">
        <f t="shared" si="217"/>
        <v>0</v>
      </c>
      <c r="L217" s="198">
        <f t="shared" si="217"/>
        <v>0</v>
      </c>
      <c r="M217" s="200" t="s">
        <v>656</v>
      </c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196" t="s">
        <v>866</v>
      </c>
      <c r="B218" s="113">
        <f t="shared" si="3"/>
        <v>292.23</v>
      </c>
      <c r="C218" s="197">
        <v>0.0</v>
      </c>
      <c r="D218" s="197">
        <v>0.1</v>
      </c>
      <c r="E218" s="197">
        <v>74.7</v>
      </c>
      <c r="F218" s="198">
        <v>0.0</v>
      </c>
      <c r="G218" s="199"/>
      <c r="H218" s="197">
        <f t="shared" ref="H218:L218" si="218">$G218/100*B218</f>
        <v>0</v>
      </c>
      <c r="I218" s="197">
        <f t="shared" si="218"/>
        <v>0</v>
      </c>
      <c r="J218" s="197">
        <f t="shared" si="218"/>
        <v>0</v>
      </c>
      <c r="K218" s="197">
        <f t="shared" si="218"/>
        <v>0</v>
      </c>
      <c r="L218" s="198">
        <f t="shared" si="218"/>
        <v>0</v>
      </c>
      <c r="M218" s="200" t="s">
        <v>645</v>
      </c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196" t="s">
        <v>867</v>
      </c>
      <c r="B219" s="113">
        <f t="shared" si="3"/>
        <v>111.8</v>
      </c>
      <c r="C219" s="197">
        <v>19.4</v>
      </c>
      <c r="D219" s="197">
        <v>3.8</v>
      </c>
      <c r="E219" s="197">
        <v>0.0</v>
      </c>
      <c r="F219" s="198">
        <v>0.0</v>
      </c>
      <c r="G219" s="199"/>
      <c r="H219" s="197">
        <f t="shared" ref="H219:L219" si="219">$G219/100*B219</f>
        <v>0</v>
      </c>
      <c r="I219" s="197">
        <f t="shared" si="219"/>
        <v>0</v>
      </c>
      <c r="J219" s="197">
        <f t="shared" si="219"/>
        <v>0</v>
      </c>
      <c r="K219" s="197">
        <f t="shared" si="219"/>
        <v>0</v>
      </c>
      <c r="L219" s="198">
        <f t="shared" si="219"/>
        <v>0</v>
      </c>
      <c r="M219" s="200" t="s">
        <v>674</v>
      </c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196" t="s">
        <v>868</v>
      </c>
      <c r="B220" s="113">
        <f t="shared" si="3"/>
        <v>319.57</v>
      </c>
      <c r="C220" s="197">
        <v>23.9</v>
      </c>
      <c r="D220" s="197">
        <v>1.2</v>
      </c>
      <c r="E220" s="197">
        <v>62.6</v>
      </c>
      <c r="F220" s="198">
        <v>16.3</v>
      </c>
      <c r="G220" s="199"/>
      <c r="H220" s="197">
        <f t="shared" ref="H220:L220" si="220">$G220/100*B220</f>
        <v>0</v>
      </c>
      <c r="I220" s="197">
        <f t="shared" si="220"/>
        <v>0</v>
      </c>
      <c r="J220" s="197">
        <f t="shared" si="220"/>
        <v>0</v>
      </c>
      <c r="K220" s="197">
        <f t="shared" si="220"/>
        <v>0</v>
      </c>
      <c r="L220" s="198">
        <f t="shared" si="220"/>
        <v>0</v>
      </c>
      <c r="M220" s="200" t="s">
        <v>647</v>
      </c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196" t="s">
        <v>869</v>
      </c>
      <c r="B221" s="113">
        <f t="shared" si="3"/>
        <v>30.19</v>
      </c>
      <c r="C221" s="197">
        <v>1.5</v>
      </c>
      <c r="D221" s="197">
        <v>0.5</v>
      </c>
      <c r="E221" s="197">
        <v>6.9</v>
      </c>
      <c r="F221" s="198">
        <v>3.8</v>
      </c>
      <c r="G221" s="199"/>
      <c r="H221" s="197">
        <f t="shared" ref="H221:L221" si="221">$G221/100*B221</f>
        <v>0</v>
      </c>
      <c r="I221" s="197">
        <f t="shared" si="221"/>
        <v>0</v>
      </c>
      <c r="J221" s="197">
        <f t="shared" si="221"/>
        <v>0</v>
      </c>
      <c r="K221" s="197">
        <f t="shared" si="221"/>
        <v>0</v>
      </c>
      <c r="L221" s="198">
        <f t="shared" si="221"/>
        <v>0</v>
      </c>
      <c r="M221" s="200" t="s">
        <v>653</v>
      </c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196" t="s">
        <v>870</v>
      </c>
      <c r="B222" s="113">
        <f t="shared" si="3"/>
        <v>26.53</v>
      </c>
      <c r="C222" s="197">
        <v>2.5</v>
      </c>
      <c r="D222" s="197">
        <v>0.1</v>
      </c>
      <c r="E222" s="197">
        <v>4.3</v>
      </c>
      <c r="F222" s="198">
        <v>0.6</v>
      </c>
      <c r="G222" s="199"/>
      <c r="H222" s="197">
        <f t="shared" ref="H222:L222" si="222">$G222/100*B222</f>
        <v>0</v>
      </c>
      <c r="I222" s="197">
        <f t="shared" si="222"/>
        <v>0</v>
      </c>
      <c r="J222" s="197">
        <f t="shared" si="222"/>
        <v>0</v>
      </c>
      <c r="K222" s="197">
        <f t="shared" si="222"/>
        <v>0</v>
      </c>
      <c r="L222" s="198">
        <f t="shared" si="222"/>
        <v>0</v>
      </c>
      <c r="M222" s="200" t="s">
        <v>653</v>
      </c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196" t="s">
        <v>871</v>
      </c>
      <c r="B223" s="113">
        <f t="shared" si="3"/>
        <v>38.79</v>
      </c>
      <c r="C223" s="197">
        <v>2.7</v>
      </c>
      <c r="D223" s="197">
        <v>0.3</v>
      </c>
      <c r="E223" s="197">
        <v>7.8</v>
      </c>
      <c r="F223" s="198">
        <v>2.7</v>
      </c>
      <c r="G223" s="199"/>
      <c r="H223" s="197">
        <f t="shared" ref="H223:L223" si="223">$G223/100*B223</f>
        <v>0</v>
      </c>
      <c r="I223" s="197">
        <f t="shared" si="223"/>
        <v>0</v>
      </c>
      <c r="J223" s="197">
        <f t="shared" si="223"/>
        <v>0</v>
      </c>
      <c r="K223" s="197">
        <f t="shared" si="223"/>
        <v>0</v>
      </c>
      <c r="L223" s="198">
        <f t="shared" si="223"/>
        <v>0</v>
      </c>
      <c r="M223" s="200" t="s">
        <v>653</v>
      </c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196" t="s">
        <v>872</v>
      </c>
      <c r="B224" s="113">
        <f t="shared" si="3"/>
        <v>31.57</v>
      </c>
      <c r="C224" s="197">
        <v>1.9</v>
      </c>
      <c r="D224" s="197">
        <v>0.2</v>
      </c>
      <c r="E224" s="197">
        <v>7.0</v>
      </c>
      <c r="F224" s="198">
        <v>2.7</v>
      </c>
      <c r="G224" s="199"/>
      <c r="H224" s="197">
        <f t="shared" ref="H224:L224" si="224">$G224/100*B224</f>
        <v>0</v>
      </c>
      <c r="I224" s="197">
        <f t="shared" si="224"/>
        <v>0</v>
      </c>
      <c r="J224" s="197">
        <f t="shared" si="224"/>
        <v>0</v>
      </c>
      <c r="K224" s="197">
        <f t="shared" si="224"/>
        <v>0</v>
      </c>
      <c r="L224" s="198">
        <f t="shared" si="224"/>
        <v>0</v>
      </c>
      <c r="M224" s="200" t="s">
        <v>653</v>
      </c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196" t="s">
        <v>873</v>
      </c>
      <c r="B225" s="113">
        <f t="shared" si="3"/>
        <v>32.37</v>
      </c>
      <c r="C225" s="197">
        <v>3.1</v>
      </c>
      <c r="D225" s="197">
        <v>0.6</v>
      </c>
      <c r="E225" s="197">
        <v>5.1</v>
      </c>
      <c r="F225" s="198">
        <v>2.8</v>
      </c>
      <c r="G225" s="199"/>
      <c r="H225" s="197">
        <f t="shared" ref="H225:L225" si="225">$G225/100*B225</f>
        <v>0</v>
      </c>
      <c r="I225" s="197">
        <f t="shared" si="225"/>
        <v>0</v>
      </c>
      <c r="J225" s="197">
        <f t="shared" si="225"/>
        <v>0</v>
      </c>
      <c r="K225" s="197">
        <f t="shared" si="225"/>
        <v>0</v>
      </c>
      <c r="L225" s="198">
        <f t="shared" si="225"/>
        <v>0</v>
      </c>
      <c r="M225" s="200" t="s">
        <v>653</v>
      </c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196" t="s">
        <v>874</v>
      </c>
      <c r="B226" s="113">
        <f t="shared" si="3"/>
        <v>36.22</v>
      </c>
      <c r="C226" s="197">
        <v>3.3</v>
      </c>
      <c r="D226" s="197">
        <v>0.4</v>
      </c>
      <c r="E226" s="197">
        <v>6.1</v>
      </c>
      <c r="F226" s="198">
        <v>2.3</v>
      </c>
      <c r="G226" s="199"/>
      <c r="H226" s="197">
        <f t="shared" ref="H226:L226" si="226">$G226/100*B226</f>
        <v>0</v>
      </c>
      <c r="I226" s="197">
        <f t="shared" si="226"/>
        <v>0</v>
      </c>
      <c r="J226" s="197">
        <f t="shared" si="226"/>
        <v>0</v>
      </c>
      <c r="K226" s="197">
        <f t="shared" si="226"/>
        <v>0</v>
      </c>
      <c r="L226" s="198">
        <f t="shared" si="226"/>
        <v>0</v>
      </c>
      <c r="M226" s="200" t="s">
        <v>653</v>
      </c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196" t="s">
        <v>875</v>
      </c>
      <c r="B227" s="113">
        <f t="shared" si="3"/>
        <v>24.74</v>
      </c>
      <c r="C227" s="197">
        <v>2.1</v>
      </c>
      <c r="D227" s="197">
        <v>0.4</v>
      </c>
      <c r="E227" s="197">
        <v>3.9</v>
      </c>
      <c r="F227" s="198">
        <v>1.3</v>
      </c>
      <c r="G227" s="199"/>
      <c r="H227" s="197">
        <f t="shared" ref="H227:L227" si="227">$G227/100*B227</f>
        <v>0</v>
      </c>
      <c r="I227" s="197">
        <f t="shared" si="227"/>
        <v>0</v>
      </c>
      <c r="J227" s="197">
        <f t="shared" si="227"/>
        <v>0</v>
      </c>
      <c r="K227" s="197">
        <f t="shared" si="227"/>
        <v>0</v>
      </c>
      <c r="L227" s="198">
        <f t="shared" si="227"/>
        <v>0</v>
      </c>
      <c r="M227" s="200" t="s">
        <v>653</v>
      </c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196" t="s">
        <v>876</v>
      </c>
      <c r="B228" s="113">
        <f t="shared" si="3"/>
        <v>319.61</v>
      </c>
      <c r="C228" s="197">
        <v>9.6</v>
      </c>
      <c r="D228" s="197">
        <v>1.0</v>
      </c>
      <c r="E228" s="197">
        <v>75.4</v>
      </c>
      <c r="F228" s="198">
        <v>11.5</v>
      </c>
      <c r="G228" s="199"/>
      <c r="H228" s="197">
        <f t="shared" ref="H228:L228" si="228">$G228/100*B228</f>
        <v>0</v>
      </c>
      <c r="I228" s="197">
        <f t="shared" si="228"/>
        <v>0</v>
      </c>
      <c r="J228" s="197">
        <f t="shared" si="228"/>
        <v>0</v>
      </c>
      <c r="K228" s="197">
        <f t="shared" si="228"/>
        <v>0</v>
      </c>
      <c r="L228" s="198">
        <f t="shared" si="228"/>
        <v>0</v>
      </c>
      <c r="M228" s="200" t="s">
        <v>653</v>
      </c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196" t="s">
        <v>877</v>
      </c>
      <c r="B229" s="113">
        <f t="shared" si="3"/>
        <v>273.75</v>
      </c>
      <c r="C229" s="197">
        <v>2.2</v>
      </c>
      <c r="D229" s="197">
        <v>0.5</v>
      </c>
      <c r="E229" s="197">
        <v>68.0</v>
      </c>
      <c r="F229" s="198">
        <v>2.5</v>
      </c>
      <c r="G229" s="199"/>
      <c r="H229" s="197">
        <f t="shared" ref="H229:L229" si="229">$G229/100*B229</f>
        <v>0</v>
      </c>
      <c r="I229" s="197">
        <f t="shared" si="229"/>
        <v>0</v>
      </c>
      <c r="J229" s="197">
        <f t="shared" si="229"/>
        <v>0</v>
      </c>
      <c r="K229" s="197">
        <f t="shared" si="229"/>
        <v>0</v>
      </c>
      <c r="L229" s="198">
        <f t="shared" si="229"/>
        <v>0</v>
      </c>
      <c r="M229" s="200" t="s">
        <v>653</v>
      </c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196" t="s">
        <v>878</v>
      </c>
      <c r="B230" s="113">
        <f t="shared" si="3"/>
        <v>26.07</v>
      </c>
      <c r="C230" s="197">
        <v>3.1</v>
      </c>
      <c r="D230" s="197">
        <v>0.3</v>
      </c>
      <c r="E230" s="197">
        <v>3.3</v>
      </c>
      <c r="F230" s="198">
        <v>1.0</v>
      </c>
      <c r="G230" s="199"/>
      <c r="H230" s="197">
        <f t="shared" ref="H230:L230" si="230">$G230/100*B230</f>
        <v>0</v>
      </c>
      <c r="I230" s="197">
        <f t="shared" si="230"/>
        <v>0</v>
      </c>
      <c r="J230" s="197">
        <f t="shared" si="230"/>
        <v>0</v>
      </c>
      <c r="K230" s="197">
        <f t="shared" si="230"/>
        <v>0</v>
      </c>
      <c r="L230" s="198">
        <f t="shared" si="230"/>
        <v>0</v>
      </c>
      <c r="M230" s="200" t="s">
        <v>653</v>
      </c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196" t="s">
        <v>879</v>
      </c>
      <c r="B231" s="113">
        <f t="shared" si="3"/>
        <v>81.83</v>
      </c>
      <c r="C231" s="197">
        <v>11.9</v>
      </c>
      <c r="D231" s="197">
        <v>2.2</v>
      </c>
      <c r="E231" s="197">
        <v>3.7</v>
      </c>
      <c r="F231" s="198">
        <v>0.0</v>
      </c>
      <c r="G231" s="199"/>
      <c r="H231" s="197">
        <f t="shared" ref="H231:L231" si="231">$G231/100*B231</f>
        <v>0</v>
      </c>
      <c r="I231" s="197">
        <f t="shared" si="231"/>
        <v>0</v>
      </c>
      <c r="J231" s="197">
        <f t="shared" si="231"/>
        <v>0</v>
      </c>
      <c r="K231" s="197">
        <f t="shared" si="231"/>
        <v>0</v>
      </c>
      <c r="L231" s="198">
        <f t="shared" si="231"/>
        <v>0</v>
      </c>
      <c r="M231" s="200" t="s">
        <v>637</v>
      </c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196" t="s">
        <v>880</v>
      </c>
      <c r="B232" s="113">
        <f t="shared" si="3"/>
        <v>61.37</v>
      </c>
      <c r="C232" s="197">
        <v>4.4</v>
      </c>
      <c r="D232" s="197">
        <v>4.0</v>
      </c>
      <c r="E232" s="197">
        <v>3.6</v>
      </c>
      <c r="F232" s="198">
        <v>3.3</v>
      </c>
      <c r="G232" s="199"/>
      <c r="H232" s="197">
        <f t="shared" ref="H232:L232" si="232">$G232/100*B232</f>
        <v>0</v>
      </c>
      <c r="I232" s="197">
        <f t="shared" si="232"/>
        <v>0</v>
      </c>
      <c r="J232" s="197">
        <f t="shared" si="232"/>
        <v>0</v>
      </c>
      <c r="K232" s="197">
        <f t="shared" si="232"/>
        <v>0</v>
      </c>
      <c r="L232" s="198">
        <f t="shared" si="232"/>
        <v>0</v>
      </c>
      <c r="M232" s="200" t="s">
        <v>710</v>
      </c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196" t="s">
        <v>881</v>
      </c>
      <c r="B233" s="113">
        <f t="shared" si="3"/>
        <v>25.44</v>
      </c>
      <c r="C233" s="197">
        <v>2.7</v>
      </c>
      <c r="D233" s="197">
        <v>0.2</v>
      </c>
      <c r="E233" s="197">
        <v>4.9</v>
      </c>
      <c r="F233" s="198">
        <v>3.3</v>
      </c>
      <c r="G233" s="199"/>
      <c r="H233" s="197">
        <f t="shared" ref="H233:L233" si="233">$G233/100*B233</f>
        <v>0</v>
      </c>
      <c r="I233" s="197">
        <f t="shared" si="233"/>
        <v>0</v>
      </c>
      <c r="J233" s="197">
        <f t="shared" si="233"/>
        <v>0</v>
      </c>
      <c r="K233" s="197">
        <f t="shared" si="233"/>
        <v>0</v>
      </c>
      <c r="L233" s="198">
        <f t="shared" si="233"/>
        <v>0</v>
      </c>
      <c r="M233" s="200" t="s">
        <v>653</v>
      </c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196" t="s">
        <v>882</v>
      </c>
      <c r="B234" s="113">
        <f t="shared" si="3"/>
        <v>103.1</v>
      </c>
      <c r="C234" s="197">
        <v>20.6</v>
      </c>
      <c r="D234" s="197">
        <v>2.3</v>
      </c>
      <c r="E234" s="197">
        <v>0.0</v>
      </c>
      <c r="F234" s="198">
        <v>0.0</v>
      </c>
      <c r="G234" s="199"/>
      <c r="H234" s="197">
        <f t="shared" ref="H234:L234" si="234">$G234/100*B234</f>
        <v>0</v>
      </c>
      <c r="I234" s="197">
        <f t="shared" si="234"/>
        <v>0</v>
      </c>
      <c r="J234" s="197">
        <f t="shared" si="234"/>
        <v>0</v>
      </c>
      <c r="K234" s="197">
        <f t="shared" si="234"/>
        <v>0</v>
      </c>
      <c r="L234" s="198">
        <f t="shared" si="234"/>
        <v>0</v>
      </c>
      <c r="M234" s="200" t="s">
        <v>676</v>
      </c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196" t="s">
        <v>883</v>
      </c>
      <c r="B235" s="113">
        <f t="shared" si="3"/>
        <v>165.3</v>
      </c>
      <c r="C235" s="197">
        <v>17.7</v>
      </c>
      <c r="D235" s="197">
        <v>5.4</v>
      </c>
      <c r="E235" s="197">
        <v>14.4</v>
      </c>
      <c r="F235" s="198">
        <v>5.4</v>
      </c>
      <c r="G235" s="199"/>
      <c r="H235" s="197">
        <f t="shared" ref="H235:L235" si="235">$G235/100*B235</f>
        <v>0</v>
      </c>
      <c r="I235" s="197">
        <f t="shared" si="235"/>
        <v>0</v>
      </c>
      <c r="J235" s="197">
        <f t="shared" si="235"/>
        <v>0</v>
      </c>
      <c r="K235" s="197">
        <f t="shared" si="235"/>
        <v>0</v>
      </c>
      <c r="L235" s="198">
        <f t="shared" si="235"/>
        <v>0</v>
      </c>
      <c r="M235" s="200" t="s">
        <v>647</v>
      </c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196" t="s">
        <v>884</v>
      </c>
      <c r="B236" s="113">
        <f t="shared" si="3"/>
        <v>293.46</v>
      </c>
      <c r="C236" s="197">
        <v>22.3</v>
      </c>
      <c r="D236" s="197">
        <v>1.5</v>
      </c>
      <c r="E236" s="197">
        <v>60.8</v>
      </c>
      <c r="F236" s="198">
        <v>24.4</v>
      </c>
      <c r="G236" s="199"/>
      <c r="H236" s="197">
        <f t="shared" ref="H236:L236" si="236">$G236/100*B236</f>
        <v>0</v>
      </c>
      <c r="I236" s="197">
        <f t="shared" si="236"/>
        <v>0</v>
      </c>
      <c r="J236" s="197">
        <f t="shared" si="236"/>
        <v>0</v>
      </c>
      <c r="K236" s="197">
        <f t="shared" si="236"/>
        <v>0</v>
      </c>
      <c r="L236" s="198">
        <f t="shared" si="236"/>
        <v>0</v>
      </c>
      <c r="M236" s="200" t="s">
        <v>647</v>
      </c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196" t="s">
        <v>885</v>
      </c>
      <c r="B237" s="113">
        <f t="shared" si="3"/>
        <v>45.21</v>
      </c>
      <c r="C237" s="197">
        <v>1.1</v>
      </c>
      <c r="D237" s="197">
        <v>0.3</v>
      </c>
      <c r="E237" s="197">
        <v>10.6</v>
      </c>
      <c r="F237" s="198">
        <v>1.7</v>
      </c>
      <c r="G237" s="199"/>
      <c r="H237" s="197">
        <f t="shared" ref="H237:L237" si="237">$G237/100*B237</f>
        <v>0</v>
      </c>
      <c r="I237" s="197">
        <f t="shared" si="237"/>
        <v>0</v>
      </c>
      <c r="J237" s="197">
        <f t="shared" si="237"/>
        <v>0</v>
      </c>
      <c r="K237" s="197">
        <f t="shared" si="237"/>
        <v>0</v>
      </c>
      <c r="L237" s="198">
        <f t="shared" si="237"/>
        <v>0</v>
      </c>
      <c r="M237" s="200" t="s">
        <v>639</v>
      </c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196" t="s">
        <v>886</v>
      </c>
      <c r="B238" s="113">
        <f t="shared" si="3"/>
        <v>425.29</v>
      </c>
      <c r="C238" s="197">
        <v>10.5</v>
      </c>
      <c r="D238" s="197">
        <v>15.6</v>
      </c>
      <c r="E238" s="197">
        <v>63.4</v>
      </c>
      <c r="F238" s="198">
        <v>2.3</v>
      </c>
      <c r="G238" s="199"/>
      <c r="H238" s="197">
        <f t="shared" ref="H238:L238" si="238">$G238/100*B238</f>
        <v>0</v>
      </c>
      <c r="I238" s="197">
        <f t="shared" si="238"/>
        <v>0</v>
      </c>
      <c r="J238" s="197">
        <f t="shared" si="238"/>
        <v>0</v>
      </c>
      <c r="K238" s="197">
        <f t="shared" si="238"/>
        <v>0</v>
      </c>
      <c r="L238" s="198">
        <f t="shared" si="238"/>
        <v>0</v>
      </c>
      <c r="M238" s="200" t="s">
        <v>656</v>
      </c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196" t="s">
        <v>887</v>
      </c>
      <c r="B239" s="113">
        <f t="shared" si="3"/>
        <v>354.84</v>
      </c>
      <c r="C239" s="197">
        <v>14.4</v>
      </c>
      <c r="D239" s="197">
        <v>0.7</v>
      </c>
      <c r="E239" s="197">
        <v>74.6</v>
      </c>
      <c r="F239" s="198">
        <v>0.0</v>
      </c>
      <c r="G239" s="199"/>
      <c r="H239" s="197">
        <f t="shared" ref="H239:L239" si="239">$G239/100*B239</f>
        <v>0</v>
      </c>
      <c r="I239" s="197">
        <f t="shared" si="239"/>
        <v>0</v>
      </c>
      <c r="J239" s="197">
        <f t="shared" si="239"/>
        <v>0</v>
      </c>
      <c r="K239" s="197">
        <f t="shared" si="239"/>
        <v>0</v>
      </c>
      <c r="L239" s="198">
        <f t="shared" si="239"/>
        <v>0</v>
      </c>
      <c r="M239" s="200" t="s">
        <v>656</v>
      </c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196" t="s">
        <v>888</v>
      </c>
      <c r="B240" s="113">
        <f t="shared" si="3"/>
        <v>333.62</v>
      </c>
      <c r="C240" s="197">
        <v>11.4</v>
      </c>
      <c r="D240" s="197">
        <v>0.8</v>
      </c>
      <c r="E240" s="197">
        <v>74.1</v>
      </c>
      <c r="F240" s="198">
        <v>4.3</v>
      </c>
      <c r="G240" s="199"/>
      <c r="H240" s="197">
        <f t="shared" ref="H240:L240" si="240">$G240/100*B240</f>
        <v>0</v>
      </c>
      <c r="I240" s="197">
        <f t="shared" si="240"/>
        <v>0</v>
      </c>
      <c r="J240" s="197">
        <f t="shared" si="240"/>
        <v>0</v>
      </c>
      <c r="K240" s="197">
        <f t="shared" si="240"/>
        <v>0</v>
      </c>
      <c r="L240" s="198">
        <f t="shared" si="240"/>
        <v>0</v>
      </c>
      <c r="M240" s="200" t="s">
        <v>656</v>
      </c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196" t="s">
        <v>889</v>
      </c>
      <c r="B241" s="113">
        <f t="shared" si="3"/>
        <v>249.04</v>
      </c>
      <c r="C241" s="197">
        <v>6.1</v>
      </c>
      <c r="D241" s="197">
        <v>0.6</v>
      </c>
      <c r="E241" s="197">
        <v>56.8</v>
      </c>
      <c r="F241" s="198">
        <v>1.2</v>
      </c>
      <c r="G241" s="199"/>
      <c r="H241" s="197">
        <f t="shared" ref="H241:L241" si="241">$G241/100*B241</f>
        <v>0</v>
      </c>
      <c r="I241" s="197">
        <f t="shared" si="241"/>
        <v>0</v>
      </c>
      <c r="J241" s="197">
        <f t="shared" si="241"/>
        <v>0</v>
      </c>
      <c r="K241" s="197">
        <f t="shared" si="241"/>
        <v>0</v>
      </c>
      <c r="L241" s="198">
        <f t="shared" si="241"/>
        <v>0</v>
      </c>
      <c r="M241" s="200" t="s">
        <v>656</v>
      </c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196" t="s">
        <v>890</v>
      </c>
      <c r="B242" s="113">
        <f t="shared" si="3"/>
        <v>45.22</v>
      </c>
      <c r="C242" s="197">
        <v>5.8</v>
      </c>
      <c r="D242" s="197">
        <v>0.3</v>
      </c>
      <c r="E242" s="197">
        <v>5.1</v>
      </c>
      <c r="F242" s="198">
        <v>0.3</v>
      </c>
      <c r="G242" s="199"/>
      <c r="H242" s="197">
        <f t="shared" ref="H242:L242" si="242">$G242/100*B242</f>
        <v>0</v>
      </c>
      <c r="I242" s="197">
        <f t="shared" si="242"/>
        <v>0</v>
      </c>
      <c r="J242" s="197">
        <f t="shared" si="242"/>
        <v>0</v>
      </c>
      <c r="K242" s="197">
        <f t="shared" si="242"/>
        <v>0</v>
      </c>
      <c r="L242" s="198">
        <f t="shared" si="242"/>
        <v>0</v>
      </c>
      <c r="M242" s="200" t="s">
        <v>643</v>
      </c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196" t="s">
        <v>891</v>
      </c>
      <c r="B243" s="113">
        <f t="shared" si="3"/>
        <v>357.73</v>
      </c>
      <c r="C243" s="197">
        <v>13.7</v>
      </c>
      <c r="D243" s="197">
        <v>5.7</v>
      </c>
      <c r="E243" s="197">
        <v>69.1</v>
      </c>
      <c r="F243" s="198">
        <v>9.4</v>
      </c>
      <c r="G243" s="199"/>
      <c r="H243" s="197">
        <f t="shared" ref="H243:L243" si="243">$G243/100*B243</f>
        <v>0</v>
      </c>
      <c r="I243" s="197">
        <f t="shared" si="243"/>
        <v>0</v>
      </c>
      <c r="J243" s="197">
        <f t="shared" si="243"/>
        <v>0</v>
      </c>
      <c r="K243" s="197">
        <f t="shared" si="243"/>
        <v>0</v>
      </c>
      <c r="L243" s="198">
        <f t="shared" si="243"/>
        <v>0</v>
      </c>
      <c r="M243" s="200" t="s">
        <v>656</v>
      </c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196" t="s">
        <v>892</v>
      </c>
      <c r="B244" s="113">
        <f t="shared" si="3"/>
        <v>368.13</v>
      </c>
      <c r="C244" s="197">
        <v>16.9</v>
      </c>
      <c r="D244" s="197">
        <v>6.9</v>
      </c>
      <c r="E244" s="197">
        <v>66.3</v>
      </c>
      <c r="F244" s="198">
        <v>10.6</v>
      </c>
      <c r="G244" s="199"/>
      <c r="H244" s="197">
        <f t="shared" ref="H244:L244" si="244">$G244/100*B244</f>
        <v>0</v>
      </c>
      <c r="I244" s="197">
        <f t="shared" si="244"/>
        <v>0</v>
      </c>
      <c r="J244" s="197">
        <f t="shared" si="244"/>
        <v>0</v>
      </c>
      <c r="K244" s="197">
        <f t="shared" si="244"/>
        <v>0</v>
      </c>
      <c r="L244" s="198">
        <f t="shared" si="244"/>
        <v>0</v>
      </c>
      <c r="M244" s="200" t="s">
        <v>656</v>
      </c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196" t="s">
        <v>893</v>
      </c>
      <c r="B245" s="113">
        <f t="shared" si="3"/>
        <v>74.84</v>
      </c>
      <c r="C245" s="197">
        <v>14.9</v>
      </c>
      <c r="D245" s="197">
        <v>1.0</v>
      </c>
      <c r="E245" s="197">
        <v>1.6</v>
      </c>
      <c r="F245" s="198">
        <v>0.0</v>
      </c>
      <c r="G245" s="199"/>
      <c r="H245" s="197">
        <f t="shared" ref="H245:L245" si="245">$G245/100*B245</f>
        <v>0</v>
      </c>
      <c r="I245" s="197">
        <f t="shared" si="245"/>
        <v>0</v>
      </c>
      <c r="J245" s="197">
        <f t="shared" si="245"/>
        <v>0</v>
      </c>
      <c r="K245" s="197">
        <f t="shared" si="245"/>
        <v>0</v>
      </c>
      <c r="L245" s="198">
        <f t="shared" si="245"/>
        <v>0</v>
      </c>
      <c r="M245" s="200" t="s">
        <v>637</v>
      </c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196" t="s">
        <v>894</v>
      </c>
      <c r="B246" s="113">
        <f t="shared" si="3"/>
        <v>76.85</v>
      </c>
      <c r="C246" s="197">
        <v>3.2</v>
      </c>
      <c r="D246" s="197">
        <v>1.7</v>
      </c>
      <c r="E246" s="197">
        <v>12.5</v>
      </c>
      <c r="F246" s="198">
        <v>0.0</v>
      </c>
      <c r="G246" s="199"/>
      <c r="H246" s="197">
        <f t="shared" ref="H246:L246" si="246">$G246/100*B246</f>
        <v>0</v>
      </c>
      <c r="I246" s="197">
        <f t="shared" si="246"/>
        <v>0</v>
      </c>
      <c r="J246" s="197">
        <f t="shared" si="246"/>
        <v>0</v>
      </c>
      <c r="K246" s="197">
        <f t="shared" si="246"/>
        <v>0</v>
      </c>
      <c r="L246" s="198">
        <f t="shared" si="246"/>
        <v>0</v>
      </c>
      <c r="M246" s="200" t="s">
        <v>647</v>
      </c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196" t="s">
        <v>895</v>
      </c>
      <c r="B247" s="113">
        <f t="shared" si="3"/>
        <v>30.12</v>
      </c>
      <c r="C247" s="197">
        <v>2.0</v>
      </c>
      <c r="D247" s="197">
        <v>0.1</v>
      </c>
      <c r="E247" s="197">
        <v>7.0</v>
      </c>
      <c r="F247" s="198">
        <v>3.2</v>
      </c>
      <c r="G247" s="199"/>
      <c r="H247" s="197">
        <f t="shared" ref="H247:L247" si="247">$G247/100*B247</f>
        <v>0</v>
      </c>
      <c r="I247" s="197">
        <f t="shared" si="247"/>
        <v>0</v>
      </c>
      <c r="J247" s="197">
        <f t="shared" si="247"/>
        <v>0</v>
      </c>
      <c r="K247" s="197">
        <f t="shared" si="247"/>
        <v>0</v>
      </c>
      <c r="L247" s="198">
        <f t="shared" si="247"/>
        <v>0</v>
      </c>
      <c r="M247" s="200" t="s">
        <v>653</v>
      </c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196" t="s">
        <v>896</v>
      </c>
      <c r="B248" s="113">
        <f t="shared" si="3"/>
        <v>117.99</v>
      </c>
      <c r="C248" s="197">
        <v>0.8</v>
      </c>
      <c r="D248" s="197">
        <v>10.7</v>
      </c>
      <c r="E248" s="197">
        <v>6.3</v>
      </c>
      <c r="F248" s="198">
        <v>3.2</v>
      </c>
      <c r="G248" s="199"/>
      <c r="H248" s="197">
        <f t="shared" ref="H248:L248" si="248">$G248/100*B248</f>
        <v>0</v>
      </c>
      <c r="I248" s="197">
        <f t="shared" si="248"/>
        <v>0</v>
      </c>
      <c r="J248" s="197">
        <f t="shared" si="248"/>
        <v>0</v>
      </c>
      <c r="K248" s="197">
        <f t="shared" si="248"/>
        <v>0</v>
      </c>
      <c r="L248" s="198">
        <f t="shared" si="248"/>
        <v>0</v>
      </c>
      <c r="M248" s="200" t="s">
        <v>639</v>
      </c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196" t="s">
        <v>897</v>
      </c>
      <c r="B249" s="113">
        <f t="shared" si="3"/>
        <v>900</v>
      </c>
      <c r="C249" s="197">
        <v>0.0</v>
      </c>
      <c r="D249" s="197">
        <v>100.0</v>
      </c>
      <c r="E249" s="197">
        <v>0.0</v>
      </c>
      <c r="F249" s="198">
        <v>0.0</v>
      </c>
      <c r="G249" s="199"/>
      <c r="H249" s="197">
        <f t="shared" ref="H249:L249" si="249">$G249/100*B249</f>
        <v>0</v>
      </c>
      <c r="I249" s="197">
        <f t="shared" si="249"/>
        <v>0</v>
      </c>
      <c r="J249" s="197">
        <f t="shared" si="249"/>
        <v>0</v>
      </c>
      <c r="K249" s="197">
        <f t="shared" si="249"/>
        <v>0</v>
      </c>
      <c r="L249" s="198">
        <f t="shared" si="249"/>
        <v>0</v>
      </c>
      <c r="M249" s="200" t="s">
        <v>667</v>
      </c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196" t="s">
        <v>898</v>
      </c>
      <c r="B250" s="113">
        <f t="shared" si="3"/>
        <v>38.34</v>
      </c>
      <c r="C250" s="197">
        <v>1.1</v>
      </c>
      <c r="D250" s="197">
        <v>0.1</v>
      </c>
      <c r="E250" s="197">
        <v>9.3</v>
      </c>
      <c r="F250" s="198">
        <v>1.7</v>
      </c>
      <c r="G250" s="199"/>
      <c r="H250" s="197">
        <f t="shared" ref="H250:L250" si="250">$G250/100*B250</f>
        <v>0</v>
      </c>
      <c r="I250" s="197">
        <f t="shared" si="250"/>
        <v>0</v>
      </c>
      <c r="J250" s="197">
        <f t="shared" si="250"/>
        <v>0</v>
      </c>
      <c r="K250" s="197">
        <f t="shared" si="250"/>
        <v>0</v>
      </c>
      <c r="L250" s="198">
        <f t="shared" si="250"/>
        <v>0</v>
      </c>
      <c r="M250" s="200" t="s">
        <v>653</v>
      </c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196" t="s">
        <v>899</v>
      </c>
      <c r="B251" s="113">
        <f t="shared" si="3"/>
        <v>44.89</v>
      </c>
      <c r="C251" s="197">
        <v>0.7</v>
      </c>
      <c r="D251" s="197">
        <v>0.2</v>
      </c>
      <c r="E251" s="197">
        <v>11.5</v>
      </c>
      <c r="F251" s="198">
        <v>2.4</v>
      </c>
      <c r="G251" s="199"/>
      <c r="H251" s="197">
        <f t="shared" ref="H251:L251" si="251">$G251/100*B251</f>
        <v>0</v>
      </c>
      <c r="I251" s="197">
        <f t="shared" si="251"/>
        <v>0</v>
      </c>
      <c r="J251" s="197">
        <f t="shared" si="251"/>
        <v>0</v>
      </c>
      <c r="K251" s="197">
        <f t="shared" si="251"/>
        <v>0</v>
      </c>
      <c r="L251" s="198">
        <f t="shared" si="251"/>
        <v>0</v>
      </c>
      <c r="M251" s="200" t="s">
        <v>639</v>
      </c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196" t="s">
        <v>900</v>
      </c>
      <c r="B252" s="113">
        <f t="shared" si="3"/>
        <v>48.63</v>
      </c>
      <c r="C252" s="197">
        <v>5.7</v>
      </c>
      <c r="D252" s="197">
        <v>1.7</v>
      </c>
      <c r="E252" s="197">
        <v>2.7</v>
      </c>
      <c r="F252" s="198">
        <v>0.0</v>
      </c>
      <c r="G252" s="199"/>
      <c r="H252" s="197">
        <f t="shared" ref="H252:L252" si="252">$G252/100*B252</f>
        <v>0</v>
      </c>
      <c r="I252" s="197">
        <f t="shared" si="252"/>
        <v>0</v>
      </c>
      <c r="J252" s="197">
        <f t="shared" si="252"/>
        <v>0</v>
      </c>
      <c r="K252" s="197">
        <f t="shared" si="252"/>
        <v>0</v>
      </c>
      <c r="L252" s="198">
        <f t="shared" si="252"/>
        <v>0</v>
      </c>
      <c r="M252" s="200" t="s">
        <v>637</v>
      </c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196" t="s">
        <v>901</v>
      </c>
      <c r="B253" s="113">
        <f t="shared" si="3"/>
        <v>900</v>
      </c>
      <c r="C253" s="197">
        <v>0.0</v>
      </c>
      <c r="D253" s="197">
        <v>100.0</v>
      </c>
      <c r="E253" s="197">
        <v>0.0</v>
      </c>
      <c r="F253" s="198">
        <v>0.0</v>
      </c>
      <c r="G253" s="199"/>
      <c r="H253" s="197">
        <f t="shared" ref="H253:L253" si="253">$G253/100*B253</f>
        <v>0</v>
      </c>
      <c r="I253" s="197">
        <f t="shared" si="253"/>
        <v>0</v>
      </c>
      <c r="J253" s="197">
        <f t="shared" si="253"/>
        <v>0</v>
      </c>
      <c r="K253" s="197">
        <f t="shared" si="253"/>
        <v>0</v>
      </c>
      <c r="L253" s="198">
        <f t="shared" si="253"/>
        <v>0</v>
      </c>
      <c r="M253" s="200" t="s">
        <v>667</v>
      </c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196" t="s">
        <v>902</v>
      </c>
      <c r="B254" s="113">
        <f t="shared" si="3"/>
        <v>43.59</v>
      </c>
      <c r="C254" s="197">
        <v>0.5</v>
      </c>
      <c r="D254" s="197">
        <v>0.3</v>
      </c>
      <c r="E254" s="197">
        <v>10.8</v>
      </c>
      <c r="F254" s="198">
        <v>1.7</v>
      </c>
      <c r="G254" s="199"/>
      <c r="H254" s="197">
        <f t="shared" ref="H254:L254" si="254">$G254/100*B254</f>
        <v>0</v>
      </c>
      <c r="I254" s="197">
        <f t="shared" si="254"/>
        <v>0</v>
      </c>
      <c r="J254" s="197">
        <f t="shared" si="254"/>
        <v>0</v>
      </c>
      <c r="K254" s="197">
        <f t="shared" si="254"/>
        <v>0</v>
      </c>
      <c r="L254" s="198">
        <f t="shared" si="254"/>
        <v>0</v>
      </c>
      <c r="M254" s="200" t="s">
        <v>639</v>
      </c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196" t="s">
        <v>903</v>
      </c>
      <c r="B255" s="113">
        <f t="shared" si="3"/>
        <v>37.5</v>
      </c>
      <c r="C255" s="197">
        <v>3.0</v>
      </c>
      <c r="D255" s="197">
        <v>0.8</v>
      </c>
      <c r="E255" s="197">
        <v>6.3</v>
      </c>
      <c r="F255" s="198">
        <v>3.3</v>
      </c>
      <c r="G255" s="199"/>
      <c r="H255" s="197">
        <f t="shared" ref="H255:L255" si="255">$G255/100*B255</f>
        <v>0</v>
      </c>
      <c r="I255" s="197">
        <f t="shared" si="255"/>
        <v>0</v>
      </c>
      <c r="J255" s="197">
        <f t="shared" si="255"/>
        <v>0</v>
      </c>
      <c r="K255" s="197">
        <f t="shared" si="255"/>
        <v>0</v>
      </c>
      <c r="L255" s="198">
        <f t="shared" si="255"/>
        <v>0</v>
      </c>
      <c r="M255" s="200" t="s">
        <v>653</v>
      </c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196" t="s">
        <v>904</v>
      </c>
      <c r="B256" s="113">
        <f t="shared" si="3"/>
        <v>68.39</v>
      </c>
      <c r="C256" s="197">
        <v>1.2</v>
      </c>
      <c r="D256" s="197">
        <v>0.3</v>
      </c>
      <c r="E256" s="197">
        <v>18.0</v>
      </c>
      <c r="F256" s="198">
        <v>4.9</v>
      </c>
      <c r="G256" s="199"/>
      <c r="H256" s="197">
        <f t="shared" ref="H256:L256" si="256">$G256/100*B256</f>
        <v>0</v>
      </c>
      <c r="I256" s="197">
        <f t="shared" si="256"/>
        <v>0</v>
      </c>
      <c r="J256" s="197">
        <f t="shared" si="256"/>
        <v>0</v>
      </c>
      <c r="K256" s="197">
        <f t="shared" si="256"/>
        <v>0</v>
      </c>
      <c r="L256" s="198">
        <f t="shared" si="256"/>
        <v>0</v>
      </c>
      <c r="M256" s="200" t="s">
        <v>653</v>
      </c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196" t="s">
        <v>905</v>
      </c>
      <c r="B257" s="113">
        <f t="shared" si="3"/>
        <v>40.5</v>
      </c>
      <c r="C257" s="197">
        <v>0.9</v>
      </c>
      <c r="D257" s="197">
        <v>0.3</v>
      </c>
      <c r="E257" s="197">
        <v>9.5</v>
      </c>
      <c r="F257" s="198">
        <v>1.5</v>
      </c>
      <c r="G257" s="199"/>
      <c r="H257" s="197">
        <f t="shared" ref="H257:L257" si="257">$G257/100*B257</f>
        <v>0</v>
      </c>
      <c r="I257" s="197">
        <f t="shared" si="257"/>
        <v>0</v>
      </c>
      <c r="J257" s="197">
        <f t="shared" si="257"/>
        <v>0</v>
      </c>
      <c r="K257" s="197">
        <f t="shared" si="257"/>
        <v>0</v>
      </c>
      <c r="L257" s="198">
        <f t="shared" si="257"/>
        <v>0</v>
      </c>
      <c r="M257" s="200" t="s">
        <v>639</v>
      </c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196" t="s">
        <v>906</v>
      </c>
      <c r="B258" s="113">
        <f t="shared" si="3"/>
        <v>592.64</v>
      </c>
      <c r="C258" s="197">
        <v>25.8</v>
      </c>
      <c r="D258" s="197">
        <v>49.2</v>
      </c>
      <c r="E258" s="197">
        <v>16.1</v>
      </c>
      <c r="F258" s="198">
        <v>8.5</v>
      </c>
      <c r="G258" s="199"/>
      <c r="H258" s="197">
        <f t="shared" ref="H258:L258" si="258">$G258/100*B258</f>
        <v>0</v>
      </c>
      <c r="I258" s="197">
        <f t="shared" si="258"/>
        <v>0</v>
      </c>
      <c r="J258" s="197">
        <f t="shared" si="258"/>
        <v>0</v>
      </c>
      <c r="K258" s="197">
        <f t="shared" si="258"/>
        <v>0</v>
      </c>
      <c r="L258" s="198">
        <f t="shared" si="258"/>
        <v>0</v>
      </c>
      <c r="M258" s="200" t="s">
        <v>641</v>
      </c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196" t="s">
        <v>907</v>
      </c>
      <c r="B259" s="113">
        <f t="shared" si="3"/>
        <v>615.44</v>
      </c>
      <c r="C259" s="197">
        <v>24.1</v>
      </c>
      <c r="D259" s="197">
        <v>50.0</v>
      </c>
      <c r="E259" s="197">
        <v>21.6</v>
      </c>
      <c r="F259" s="198">
        <v>8.0</v>
      </c>
      <c r="G259" s="199"/>
      <c r="H259" s="197">
        <f t="shared" ref="H259:L259" si="259">$G259/100*B259</f>
        <v>0</v>
      </c>
      <c r="I259" s="197">
        <f t="shared" si="259"/>
        <v>0</v>
      </c>
      <c r="J259" s="197">
        <f t="shared" si="259"/>
        <v>0</v>
      </c>
      <c r="K259" s="197">
        <f t="shared" si="259"/>
        <v>0</v>
      </c>
      <c r="L259" s="198">
        <f t="shared" si="259"/>
        <v>0</v>
      </c>
      <c r="M259" s="200" t="s">
        <v>641</v>
      </c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196" t="s">
        <v>908</v>
      </c>
      <c r="B260" s="113">
        <f t="shared" si="3"/>
        <v>57.06</v>
      </c>
      <c r="C260" s="197">
        <v>0.4</v>
      </c>
      <c r="D260" s="197">
        <v>0.1</v>
      </c>
      <c r="E260" s="197">
        <v>15.5</v>
      </c>
      <c r="F260" s="198">
        <v>3.1</v>
      </c>
      <c r="G260" s="199"/>
      <c r="H260" s="197">
        <f t="shared" ref="H260:L260" si="260">$G260/100*B260</f>
        <v>0</v>
      </c>
      <c r="I260" s="197">
        <f t="shared" si="260"/>
        <v>0</v>
      </c>
      <c r="J260" s="197">
        <f t="shared" si="260"/>
        <v>0</v>
      </c>
      <c r="K260" s="197">
        <f t="shared" si="260"/>
        <v>0</v>
      </c>
      <c r="L260" s="198">
        <f t="shared" si="260"/>
        <v>0</v>
      </c>
      <c r="M260" s="200" t="s">
        <v>639</v>
      </c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196" t="s">
        <v>909</v>
      </c>
      <c r="B261" s="113">
        <f t="shared" si="3"/>
        <v>319.56</v>
      </c>
      <c r="C261" s="197">
        <v>23.5</v>
      </c>
      <c r="D261" s="197">
        <v>1.3</v>
      </c>
      <c r="E261" s="197">
        <v>60.0</v>
      </c>
      <c r="F261" s="198">
        <v>10.6</v>
      </c>
      <c r="G261" s="199"/>
      <c r="H261" s="197">
        <f t="shared" ref="H261:L261" si="261">$G261/100*B261</f>
        <v>0</v>
      </c>
      <c r="I261" s="197">
        <f t="shared" si="261"/>
        <v>0</v>
      </c>
      <c r="J261" s="197">
        <f t="shared" si="261"/>
        <v>0</v>
      </c>
      <c r="K261" s="197">
        <f t="shared" si="261"/>
        <v>0</v>
      </c>
      <c r="L261" s="198">
        <f t="shared" si="261"/>
        <v>0</v>
      </c>
      <c r="M261" s="200" t="s">
        <v>647</v>
      </c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196" t="s">
        <v>910</v>
      </c>
      <c r="B262" s="113">
        <f t="shared" si="3"/>
        <v>37.7</v>
      </c>
      <c r="C262" s="197">
        <v>2.8</v>
      </c>
      <c r="D262" s="197">
        <v>0.2</v>
      </c>
      <c r="E262" s="197">
        <v>7.6</v>
      </c>
      <c r="F262" s="198">
        <v>2.6</v>
      </c>
      <c r="G262" s="199"/>
      <c r="H262" s="197">
        <f t="shared" ref="H262:L262" si="262">$G262/100*B262</f>
        <v>0</v>
      </c>
      <c r="I262" s="197">
        <f t="shared" si="262"/>
        <v>0</v>
      </c>
      <c r="J262" s="197">
        <f t="shared" si="262"/>
        <v>0</v>
      </c>
      <c r="K262" s="197">
        <f t="shared" si="262"/>
        <v>0</v>
      </c>
      <c r="L262" s="198">
        <f t="shared" si="262"/>
        <v>0</v>
      </c>
      <c r="M262" s="200" t="s">
        <v>653</v>
      </c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196" t="s">
        <v>911</v>
      </c>
      <c r="B263" s="113">
        <f t="shared" si="3"/>
        <v>72.06</v>
      </c>
      <c r="C263" s="197">
        <v>5.4</v>
      </c>
      <c r="D263" s="197">
        <v>0.4</v>
      </c>
      <c r="E263" s="197">
        <v>14.5</v>
      </c>
      <c r="F263" s="198">
        <v>5.1</v>
      </c>
      <c r="G263" s="199"/>
      <c r="H263" s="197">
        <f t="shared" ref="H263:L263" si="263">$G263/100*B263</f>
        <v>0</v>
      </c>
      <c r="I263" s="197">
        <f t="shared" si="263"/>
        <v>0</v>
      </c>
      <c r="J263" s="197">
        <f t="shared" si="263"/>
        <v>0</v>
      </c>
      <c r="K263" s="197">
        <f t="shared" si="263"/>
        <v>0</v>
      </c>
      <c r="L263" s="198">
        <f t="shared" si="263"/>
        <v>0</v>
      </c>
      <c r="M263" s="200" t="s">
        <v>653</v>
      </c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196" t="s">
        <v>912</v>
      </c>
      <c r="B264" s="113">
        <f t="shared" si="3"/>
        <v>296.31</v>
      </c>
      <c r="C264" s="197">
        <v>24.6</v>
      </c>
      <c r="D264" s="197">
        <v>1.2</v>
      </c>
      <c r="E264" s="197">
        <v>60.4</v>
      </c>
      <c r="F264" s="198">
        <v>25.5</v>
      </c>
      <c r="G264" s="199"/>
      <c r="H264" s="197">
        <f t="shared" ref="H264:L264" si="264">$G264/100*B264</f>
        <v>0</v>
      </c>
      <c r="I264" s="197">
        <f t="shared" si="264"/>
        <v>0</v>
      </c>
      <c r="J264" s="197">
        <f t="shared" si="264"/>
        <v>0</v>
      </c>
      <c r="K264" s="197">
        <f t="shared" si="264"/>
        <v>0</v>
      </c>
      <c r="L264" s="198">
        <f t="shared" si="264"/>
        <v>0</v>
      </c>
      <c r="M264" s="200" t="s">
        <v>647</v>
      </c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196" t="s">
        <v>913</v>
      </c>
      <c r="B265" s="113">
        <f t="shared" si="3"/>
        <v>718.57</v>
      </c>
      <c r="C265" s="197">
        <v>9.1</v>
      </c>
      <c r="D265" s="197">
        <v>71.8</v>
      </c>
      <c r="E265" s="197">
        <v>13.9</v>
      </c>
      <c r="F265" s="198">
        <v>9.6</v>
      </c>
      <c r="G265" s="199"/>
      <c r="H265" s="197">
        <f t="shared" ref="H265:L265" si="265">$G265/100*B265</f>
        <v>0</v>
      </c>
      <c r="I265" s="197">
        <f t="shared" si="265"/>
        <v>0</v>
      </c>
      <c r="J265" s="197">
        <f t="shared" si="265"/>
        <v>0</v>
      </c>
      <c r="K265" s="197">
        <f t="shared" si="265"/>
        <v>0</v>
      </c>
      <c r="L265" s="198">
        <f t="shared" si="265"/>
        <v>0</v>
      </c>
      <c r="M265" s="200" t="s">
        <v>641</v>
      </c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196" t="s">
        <v>914</v>
      </c>
      <c r="B266" s="113">
        <f t="shared" si="3"/>
        <v>272.83</v>
      </c>
      <c r="C266" s="197">
        <v>10.4</v>
      </c>
      <c r="D266" s="197">
        <v>3.3</v>
      </c>
      <c r="E266" s="197">
        <v>64.0</v>
      </c>
      <c r="F266" s="198">
        <v>25.3</v>
      </c>
      <c r="G266" s="199"/>
      <c r="H266" s="197">
        <f t="shared" ref="H266:L266" si="266">$G266/100*B266</f>
        <v>0</v>
      </c>
      <c r="I266" s="197">
        <f t="shared" si="266"/>
        <v>0</v>
      </c>
      <c r="J266" s="197">
        <f t="shared" si="266"/>
        <v>0</v>
      </c>
      <c r="K266" s="197">
        <f t="shared" si="266"/>
        <v>0</v>
      </c>
      <c r="L266" s="198">
        <f t="shared" si="266"/>
        <v>0</v>
      </c>
      <c r="M266" s="200" t="s">
        <v>710</v>
      </c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196" t="s">
        <v>915</v>
      </c>
      <c r="B267" s="113">
        <f t="shared" si="3"/>
        <v>372.76</v>
      </c>
      <c r="C267" s="197">
        <v>12.0</v>
      </c>
      <c r="D267" s="197">
        <v>17.3</v>
      </c>
      <c r="E267" s="197">
        <v>56.6</v>
      </c>
      <c r="F267" s="198">
        <v>27.2</v>
      </c>
      <c r="G267" s="199"/>
      <c r="H267" s="197">
        <f t="shared" ref="H267:L267" si="267">$G267/100*B267</f>
        <v>0</v>
      </c>
      <c r="I267" s="197">
        <f t="shared" si="267"/>
        <v>0</v>
      </c>
      <c r="J267" s="197">
        <f t="shared" si="267"/>
        <v>0</v>
      </c>
      <c r="K267" s="197">
        <f t="shared" si="267"/>
        <v>0</v>
      </c>
      <c r="L267" s="198">
        <f t="shared" si="267"/>
        <v>0</v>
      </c>
      <c r="M267" s="200" t="s">
        <v>710</v>
      </c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196" t="s">
        <v>916</v>
      </c>
      <c r="B268" s="113">
        <f t="shared" si="3"/>
        <v>278.26</v>
      </c>
      <c r="C268" s="197">
        <v>10.4</v>
      </c>
      <c r="D268" s="197">
        <v>2.1</v>
      </c>
      <c r="E268" s="197">
        <v>68.6</v>
      </c>
      <c r="F268" s="198">
        <v>26.2</v>
      </c>
      <c r="G268" s="199"/>
      <c r="H268" s="197">
        <f t="shared" ref="H268:L268" si="268">$G268/100*B268</f>
        <v>0</v>
      </c>
      <c r="I268" s="197">
        <f t="shared" si="268"/>
        <v>0</v>
      </c>
      <c r="J268" s="197">
        <f t="shared" si="268"/>
        <v>0</v>
      </c>
      <c r="K268" s="197">
        <f t="shared" si="268"/>
        <v>0</v>
      </c>
      <c r="L268" s="198">
        <f t="shared" si="268"/>
        <v>0</v>
      </c>
      <c r="M268" s="200" t="s">
        <v>710</v>
      </c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196" t="s">
        <v>917</v>
      </c>
      <c r="B269" s="113">
        <f t="shared" si="3"/>
        <v>20.11</v>
      </c>
      <c r="C269" s="197">
        <v>0.9</v>
      </c>
      <c r="D269" s="197">
        <v>0.2</v>
      </c>
      <c r="E269" s="197">
        <v>4.6</v>
      </c>
      <c r="F269" s="198">
        <v>1.7</v>
      </c>
      <c r="G269" s="199"/>
      <c r="H269" s="197">
        <f t="shared" ref="H269:L269" si="269">$G269/100*B269</f>
        <v>0</v>
      </c>
      <c r="I269" s="197">
        <f t="shared" si="269"/>
        <v>0</v>
      </c>
      <c r="J269" s="197">
        <f t="shared" si="269"/>
        <v>0</v>
      </c>
      <c r="K269" s="197">
        <f t="shared" si="269"/>
        <v>0</v>
      </c>
      <c r="L269" s="198">
        <f t="shared" si="269"/>
        <v>0</v>
      </c>
      <c r="M269" s="200" t="s">
        <v>653</v>
      </c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196" t="s">
        <v>918</v>
      </c>
      <c r="B270" s="113">
        <f t="shared" si="3"/>
        <v>42.67</v>
      </c>
      <c r="C270" s="197">
        <v>1.9</v>
      </c>
      <c r="D270" s="197">
        <v>0.4</v>
      </c>
      <c r="E270" s="197">
        <v>8.8</v>
      </c>
      <c r="F270" s="198">
        <v>1.5</v>
      </c>
      <c r="G270" s="199"/>
      <c r="H270" s="197">
        <f t="shared" ref="H270:L270" si="270">$G270/100*B270</f>
        <v>0</v>
      </c>
      <c r="I270" s="197">
        <f t="shared" si="270"/>
        <v>0</v>
      </c>
      <c r="J270" s="197">
        <f t="shared" si="270"/>
        <v>0</v>
      </c>
      <c r="K270" s="197">
        <f t="shared" si="270"/>
        <v>0</v>
      </c>
      <c r="L270" s="198">
        <f t="shared" si="270"/>
        <v>0</v>
      </c>
      <c r="M270" s="200" t="s">
        <v>653</v>
      </c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196" t="s">
        <v>919</v>
      </c>
      <c r="B271" s="113">
        <f t="shared" si="3"/>
        <v>27.23</v>
      </c>
      <c r="C271" s="197">
        <v>0.9</v>
      </c>
      <c r="D271" s="197">
        <v>0.4</v>
      </c>
      <c r="E271" s="197">
        <v>6.5</v>
      </c>
      <c r="F271" s="198">
        <v>2.8</v>
      </c>
      <c r="G271" s="199"/>
      <c r="H271" s="197">
        <f t="shared" ref="H271:L271" si="271">$G271/100*B271</f>
        <v>0</v>
      </c>
      <c r="I271" s="197">
        <f t="shared" si="271"/>
        <v>0</v>
      </c>
      <c r="J271" s="197">
        <f t="shared" si="271"/>
        <v>0</v>
      </c>
      <c r="K271" s="197">
        <f t="shared" si="271"/>
        <v>0</v>
      </c>
      <c r="L271" s="198">
        <f t="shared" si="271"/>
        <v>0</v>
      </c>
      <c r="M271" s="200" t="s">
        <v>653</v>
      </c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196" t="s">
        <v>920</v>
      </c>
      <c r="B272" s="113">
        <f t="shared" si="3"/>
        <v>26.11</v>
      </c>
      <c r="C272" s="197">
        <v>1.0</v>
      </c>
      <c r="D272" s="197">
        <v>0.3</v>
      </c>
      <c r="E272" s="197">
        <v>6.0</v>
      </c>
      <c r="F272" s="198">
        <v>2.1</v>
      </c>
      <c r="G272" s="199"/>
      <c r="H272" s="197">
        <f t="shared" ref="H272:L272" si="272">$G272/100*B272</f>
        <v>0</v>
      </c>
      <c r="I272" s="197">
        <f t="shared" si="272"/>
        <v>0</v>
      </c>
      <c r="J272" s="197">
        <f t="shared" si="272"/>
        <v>0</v>
      </c>
      <c r="K272" s="197">
        <f t="shared" si="272"/>
        <v>0</v>
      </c>
      <c r="L272" s="198">
        <f t="shared" si="272"/>
        <v>0</v>
      </c>
      <c r="M272" s="200" t="s">
        <v>653</v>
      </c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196" t="s">
        <v>921</v>
      </c>
      <c r="B273" s="113">
        <f t="shared" si="3"/>
        <v>77.6</v>
      </c>
      <c r="C273" s="197">
        <v>19.4</v>
      </c>
      <c r="D273" s="197">
        <v>0.0</v>
      </c>
      <c r="E273" s="197">
        <v>0.0</v>
      </c>
      <c r="F273" s="198">
        <v>0.0</v>
      </c>
      <c r="G273" s="199"/>
      <c r="H273" s="197">
        <f t="shared" ref="H273:L273" si="273">$G273/100*B273</f>
        <v>0</v>
      </c>
      <c r="I273" s="197">
        <f t="shared" si="273"/>
        <v>0</v>
      </c>
      <c r="J273" s="197">
        <f t="shared" si="273"/>
        <v>0</v>
      </c>
      <c r="K273" s="197">
        <f t="shared" si="273"/>
        <v>0</v>
      </c>
      <c r="L273" s="198">
        <f t="shared" si="273"/>
        <v>0</v>
      </c>
      <c r="M273" s="200" t="s">
        <v>674</v>
      </c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196" t="s">
        <v>922</v>
      </c>
      <c r="B274" s="113">
        <f t="shared" si="3"/>
        <v>137.45</v>
      </c>
      <c r="C274" s="197">
        <v>0.8</v>
      </c>
      <c r="D274" s="197">
        <v>0.4</v>
      </c>
      <c r="E274" s="197">
        <v>33.5</v>
      </c>
      <c r="F274" s="198">
        <v>0.0</v>
      </c>
      <c r="G274" s="199"/>
      <c r="H274" s="197">
        <f t="shared" ref="H274:L274" si="274">$G274/100*B274</f>
        <v>0</v>
      </c>
      <c r="I274" s="197">
        <f t="shared" si="274"/>
        <v>0</v>
      </c>
      <c r="J274" s="197">
        <f t="shared" si="274"/>
        <v>0</v>
      </c>
      <c r="K274" s="197">
        <f t="shared" si="274"/>
        <v>0</v>
      </c>
      <c r="L274" s="198">
        <f t="shared" si="274"/>
        <v>0</v>
      </c>
      <c r="M274" s="200" t="s">
        <v>639</v>
      </c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196" t="s">
        <v>923</v>
      </c>
      <c r="B275" s="113">
        <f t="shared" si="3"/>
        <v>454.13</v>
      </c>
      <c r="C275" s="197">
        <v>11.6</v>
      </c>
      <c r="D275" s="197">
        <v>45.0</v>
      </c>
      <c r="E275" s="197">
        <v>0.7</v>
      </c>
      <c r="F275" s="198">
        <v>0.0</v>
      </c>
      <c r="G275" s="199"/>
      <c r="H275" s="197">
        <f t="shared" ref="H275:L275" si="275">$G275/100*B275</f>
        <v>0</v>
      </c>
      <c r="I275" s="197">
        <f t="shared" si="275"/>
        <v>0</v>
      </c>
      <c r="J275" s="197">
        <f t="shared" si="275"/>
        <v>0</v>
      </c>
      <c r="K275" s="197">
        <f t="shared" si="275"/>
        <v>0</v>
      </c>
      <c r="L275" s="198">
        <f t="shared" si="275"/>
        <v>0</v>
      </c>
      <c r="M275" s="200" t="s">
        <v>676</v>
      </c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196" t="s">
        <v>924</v>
      </c>
      <c r="B276" s="113">
        <f t="shared" si="3"/>
        <v>239.7</v>
      </c>
      <c r="C276" s="197">
        <v>17.4</v>
      </c>
      <c r="D276" s="197">
        <v>18.9</v>
      </c>
      <c r="E276" s="197">
        <v>0.0</v>
      </c>
      <c r="F276" s="198">
        <v>0.0</v>
      </c>
      <c r="G276" s="199"/>
      <c r="H276" s="197">
        <f t="shared" ref="H276:L276" si="276">$G276/100*B276</f>
        <v>0</v>
      </c>
      <c r="I276" s="197">
        <f t="shared" si="276"/>
        <v>0</v>
      </c>
      <c r="J276" s="197">
        <f t="shared" si="276"/>
        <v>0</v>
      </c>
      <c r="K276" s="197">
        <f t="shared" si="276"/>
        <v>0</v>
      </c>
      <c r="L276" s="198">
        <f t="shared" si="276"/>
        <v>0</v>
      </c>
      <c r="M276" s="200" t="s">
        <v>676</v>
      </c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196" t="s">
        <v>925</v>
      </c>
      <c r="B277" s="113">
        <f t="shared" si="3"/>
        <v>298.9</v>
      </c>
      <c r="C277" s="197">
        <v>15.1</v>
      </c>
      <c r="D277" s="197">
        <v>26.5</v>
      </c>
      <c r="E277" s="197">
        <v>0.0</v>
      </c>
      <c r="F277" s="198">
        <v>0.0</v>
      </c>
      <c r="G277" s="199"/>
      <c r="H277" s="197">
        <f t="shared" ref="H277:L277" si="277">$G277/100*B277</f>
        <v>0</v>
      </c>
      <c r="I277" s="197">
        <f t="shared" si="277"/>
        <v>0</v>
      </c>
      <c r="J277" s="197">
        <f t="shared" si="277"/>
        <v>0</v>
      </c>
      <c r="K277" s="197">
        <f t="shared" si="277"/>
        <v>0</v>
      </c>
      <c r="L277" s="198">
        <f t="shared" si="277"/>
        <v>0</v>
      </c>
      <c r="M277" s="200" t="s">
        <v>676</v>
      </c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196" t="s">
        <v>926</v>
      </c>
      <c r="B278" s="113">
        <f t="shared" si="3"/>
        <v>451.4</v>
      </c>
      <c r="C278" s="197">
        <v>11.6</v>
      </c>
      <c r="D278" s="197">
        <v>45.0</v>
      </c>
      <c r="E278" s="197">
        <v>0.0</v>
      </c>
      <c r="F278" s="198">
        <v>0.0</v>
      </c>
      <c r="G278" s="199"/>
      <c r="H278" s="197">
        <f t="shared" ref="H278:L278" si="278">$G278/100*B278</f>
        <v>0</v>
      </c>
      <c r="I278" s="197">
        <f t="shared" si="278"/>
        <v>0</v>
      </c>
      <c r="J278" s="197">
        <f t="shared" si="278"/>
        <v>0</v>
      </c>
      <c r="K278" s="197">
        <f t="shared" si="278"/>
        <v>0</v>
      </c>
      <c r="L278" s="198">
        <f t="shared" si="278"/>
        <v>0</v>
      </c>
      <c r="M278" s="200" t="s">
        <v>676</v>
      </c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196" t="s">
        <v>927</v>
      </c>
      <c r="B279" s="113">
        <f t="shared" si="3"/>
        <v>714.46</v>
      </c>
      <c r="C279" s="197">
        <v>13.7</v>
      </c>
      <c r="D279" s="197">
        <v>68.4</v>
      </c>
      <c r="E279" s="197">
        <v>13.1</v>
      </c>
      <c r="F279" s="198">
        <v>3.7</v>
      </c>
      <c r="G279" s="199"/>
      <c r="H279" s="197">
        <f t="shared" ref="H279:L279" si="279">$G279/100*B279</f>
        <v>0</v>
      </c>
      <c r="I279" s="197">
        <f t="shared" si="279"/>
        <v>0</v>
      </c>
      <c r="J279" s="197">
        <f t="shared" si="279"/>
        <v>0</v>
      </c>
      <c r="K279" s="197">
        <f t="shared" si="279"/>
        <v>0</v>
      </c>
      <c r="L279" s="198">
        <f t="shared" si="279"/>
        <v>0</v>
      </c>
      <c r="M279" s="200" t="s">
        <v>641</v>
      </c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196" t="s">
        <v>928</v>
      </c>
      <c r="B280" s="113">
        <f t="shared" si="3"/>
        <v>48.18</v>
      </c>
      <c r="C280" s="197">
        <v>0.5</v>
      </c>
      <c r="D280" s="197">
        <v>0.4</v>
      </c>
      <c r="E280" s="197">
        <v>11.6</v>
      </c>
      <c r="F280" s="198">
        <v>1.4</v>
      </c>
      <c r="G280" s="199"/>
      <c r="H280" s="197">
        <f t="shared" ref="H280:L280" si="280">$G280/100*B280</f>
        <v>0</v>
      </c>
      <c r="I280" s="197">
        <f t="shared" si="280"/>
        <v>0</v>
      </c>
      <c r="J280" s="197">
        <f t="shared" si="280"/>
        <v>0</v>
      </c>
      <c r="K280" s="197">
        <f t="shared" si="280"/>
        <v>0</v>
      </c>
      <c r="L280" s="198">
        <f t="shared" si="280"/>
        <v>0</v>
      </c>
      <c r="M280" s="200" t="s">
        <v>639</v>
      </c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196" t="s">
        <v>929</v>
      </c>
      <c r="B281" s="113">
        <f t="shared" si="3"/>
        <v>311.09</v>
      </c>
      <c r="C281" s="197">
        <v>21.4</v>
      </c>
      <c r="D281" s="197">
        <v>1.2</v>
      </c>
      <c r="E281" s="197">
        <v>62.6</v>
      </c>
      <c r="F281" s="198">
        <v>15.5</v>
      </c>
      <c r="G281" s="199"/>
      <c r="H281" s="197">
        <f t="shared" ref="H281:L281" si="281">$G281/100*B281</f>
        <v>0</v>
      </c>
      <c r="I281" s="197">
        <f t="shared" si="281"/>
        <v>0</v>
      </c>
      <c r="J281" s="197">
        <f t="shared" si="281"/>
        <v>0</v>
      </c>
      <c r="K281" s="197">
        <f t="shared" si="281"/>
        <v>0</v>
      </c>
      <c r="L281" s="198">
        <f t="shared" si="281"/>
        <v>0</v>
      </c>
      <c r="M281" s="200" t="s">
        <v>647</v>
      </c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196" t="s">
        <v>930</v>
      </c>
      <c r="B282" s="113">
        <f t="shared" si="3"/>
        <v>577.48</v>
      </c>
      <c r="C282" s="197">
        <v>20.3</v>
      </c>
      <c r="D282" s="197">
        <v>45.4</v>
      </c>
      <c r="E282" s="197">
        <v>27.5</v>
      </c>
      <c r="F282" s="198">
        <v>10.3</v>
      </c>
      <c r="G282" s="199"/>
      <c r="H282" s="197">
        <f t="shared" ref="H282:L282" si="282">$G282/100*B282</f>
        <v>0</v>
      </c>
      <c r="I282" s="197">
        <f t="shared" si="282"/>
        <v>0</v>
      </c>
      <c r="J282" s="197">
        <f t="shared" si="282"/>
        <v>0</v>
      </c>
      <c r="K282" s="197">
        <f t="shared" si="282"/>
        <v>0</v>
      </c>
      <c r="L282" s="198">
        <f t="shared" si="282"/>
        <v>0</v>
      </c>
      <c r="M282" s="200" t="s">
        <v>641</v>
      </c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196" t="s">
        <v>931</v>
      </c>
      <c r="B283" s="113">
        <f t="shared" si="3"/>
        <v>47.3</v>
      </c>
      <c r="C283" s="197">
        <v>0.7</v>
      </c>
      <c r="D283" s="197">
        <v>0.3</v>
      </c>
      <c r="E283" s="197">
        <v>11.4</v>
      </c>
      <c r="F283" s="198">
        <v>1.4</v>
      </c>
      <c r="G283" s="199"/>
      <c r="H283" s="197">
        <f t="shared" ref="H283:L283" si="283">$G283/100*B283</f>
        <v>0</v>
      </c>
      <c r="I283" s="197">
        <f t="shared" si="283"/>
        <v>0</v>
      </c>
      <c r="J283" s="197">
        <f t="shared" si="283"/>
        <v>0</v>
      </c>
      <c r="K283" s="197">
        <f t="shared" si="283"/>
        <v>0</v>
      </c>
      <c r="L283" s="198">
        <f t="shared" si="283"/>
        <v>0</v>
      </c>
      <c r="M283" s="200" t="s">
        <v>639</v>
      </c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196" t="s">
        <v>932</v>
      </c>
      <c r="B284" s="113">
        <f t="shared" si="3"/>
        <v>492.98</v>
      </c>
      <c r="C284" s="197">
        <v>9.0</v>
      </c>
      <c r="D284" s="197">
        <v>28.1</v>
      </c>
      <c r="E284" s="197">
        <v>57.2</v>
      </c>
      <c r="F284" s="198">
        <v>10.0</v>
      </c>
      <c r="G284" s="199"/>
      <c r="H284" s="197">
        <f t="shared" ref="H284:L284" si="284">$G284/100*B284</f>
        <v>0</v>
      </c>
      <c r="I284" s="197">
        <f t="shared" si="284"/>
        <v>0</v>
      </c>
      <c r="J284" s="197">
        <f t="shared" si="284"/>
        <v>0</v>
      </c>
      <c r="K284" s="197">
        <f t="shared" si="284"/>
        <v>0</v>
      </c>
      <c r="L284" s="198">
        <f t="shared" si="284"/>
        <v>0</v>
      </c>
      <c r="M284" s="200" t="s">
        <v>656</v>
      </c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196" t="s">
        <v>933</v>
      </c>
      <c r="B285" s="113">
        <f t="shared" si="3"/>
        <v>518.94</v>
      </c>
      <c r="C285" s="197">
        <v>18.0</v>
      </c>
      <c r="D285" s="197">
        <v>41.6</v>
      </c>
      <c r="E285" s="197">
        <v>28.1</v>
      </c>
      <c r="F285" s="198">
        <v>19.5</v>
      </c>
      <c r="G285" s="199"/>
      <c r="H285" s="197">
        <f t="shared" ref="H285:L285" si="285">$G285/100*B285</f>
        <v>0</v>
      </c>
      <c r="I285" s="197">
        <f t="shared" si="285"/>
        <v>0</v>
      </c>
      <c r="J285" s="197">
        <f t="shared" si="285"/>
        <v>0</v>
      </c>
      <c r="K285" s="197">
        <f t="shared" si="285"/>
        <v>0</v>
      </c>
      <c r="L285" s="198">
        <f t="shared" si="285"/>
        <v>0</v>
      </c>
      <c r="M285" s="200" t="s">
        <v>725</v>
      </c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196" t="s">
        <v>934</v>
      </c>
      <c r="B286" s="113">
        <f t="shared" si="3"/>
        <v>79.99</v>
      </c>
      <c r="C286" s="197">
        <v>1.6</v>
      </c>
      <c r="D286" s="197">
        <v>0.1</v>
      </c>
      <c r="E286" s="197">
        <v>20.1</v>
      </c>
      <c r="F286" s="198">
        <v>3.0</v>
      </c>
      <c r="G286" s="199"/>
      <c r="H286" s="197">
        <f t="shared" ref="H286:L286" si="286">$G286/100*B286</f>
        <v>0</v>
      </c>
      <c r="I286" s="197">
        <f t="shared" si="286"/>
        <v>0</v>
      </c>
      <c r="J286" s="197">
        <f t="shared" si="286"/>
        <v>0</v>
      </c>
      <c r="K286" s="197">
        <f t="shared" si="286"/>
        <v>0</v>
      </c>
      <c r="L286" s="198">
        <f t="shared" si="286"/>
        <v>0</v>
      </c>
      <c r="M286" s="200" t="s">
        <v>662</v>
      </c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196" t="s">
        <v>935</v>
      </c>
      <c r="B287" s="113">
        <f t="shared" si="3"/>
        <v>72.97</v>
      </c>
      <c r="C287" s="197">
        <v>2.0</v>
      </c>
      <c r="D287" s="197">
        <v>0.1</v>
      </c>
      <c r="E287" s="197">
        <v>17.5</v>
      </c>
      <c r="F287" s="198">
        <v>2.2</v>
      </c>
      <c r="G287" s="199"/>
      <c r="H287" s="197">
        <f t="shared" ref="H287:L287" si="287">$G287/100*B287</f>
        <v>0</v>
      </c>
      <c r="I287" s="197">
        <f t="shared" si="287"/>
        <v>0</v>
      </c>
      <c r="J287" s="197">
        <f t="shared" si="287"/>
        <v>0</v>
      </c>
      <c r="K287" s="197">
        <f t="shared" si="287"/>
        <v>0</v>
      </c>
      <c r="L287" s="198">
        <f t="shared" si="287"/>
        <v>0</v>
      </c>
      <c r="M287" s="200" t="s">
        <v>662</v>
      </c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196" t="s">
        <v>936</v>
      </c>
      <c r="B288" s="113">
        <f t="shared" si="3"/>
        <v>23.86</v>
      </c>
      <c r="C288" s="197">
        <v>0.7</v>
      </c>
      <c r="D288" s="197">
        <v>0.5</v>
      </c>
      <c r="E288" s="197">
        <v>6.0</v>
      </c>
      <c r="F288" s="198">
        <v>3.6</v>
      </c>
      <c r="G288" s="199"/>
      <c r="H288" s="197">
        <f t="shared" ref="H288:L288" si="288">$G288/100*B288</f>
        <v>0</v>
      </c>
      <c r="I288" s="197">
        <f t="shared" si="288"/>
        <v>0</v>
      </c>
      <c r="J288" s="197">
        <f t="shared" si="288"/>
        <v>0</v>
      </c>
      <c r="K288" s="197">
        <f t="shared" si="288"/>
        <v>0</v>
      </c>
      <c r="L288" s="198">
        <f t="shared" si="288"/>
        <v>0</v>
      </c>
      <c r="M288" s="200" t="s">
        <v>639</v>
      </c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196" t="s">
        <v>937</v>
      </c>
      <c r="B289" s="113">
        <f t="shared" si="3"/>
        <v>29.3</v>
      </c>
      <c r="C289" s="197">
        <v>1.0</v>
      </c>
      <c r="D289" s="197">
        <v>0.1</v>
      </c>
      <c r="E289" s="197">
        <v>6.5</v>
      </c>
      <c r="F289" s="198">
        <v>0.5</v>
      </c>
      <c r="G289" s="199"/>
      <c r="H289" s="197">
        <f t="shared" ref="H289:L289" si="289">$G289/100*B289</f>
        <v>0</v>
      </c>
      <c r="I289" s="197">
        <f t="shared" si="289"/>
        <v>0</v>
      </c>
      <c r="J289" s="197">
        <f t="shared" si="289"/>
        <v>0</v>
      </c>
      <c r="K289" s="197">
        <f t="shared" si="289"/>
        <v>0</v>
      </c>
      <c r="L289" s="198">
        <f t="shared" si="289"/>
        <v>0</v>
      </c>
      <c r="M289" s="200" t="s">
        <v>653</v>
      </c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196" t="s">
        <v>938</v>
      </c>
      <c r="B290" s="113">
        <f t="shared" si="3"/>
        <v>593.03</v>
      </c>
      <c r="C290" s="197">
        <v>30.2</v>
      </c>
      <c r="D290" s="197">
        <v>49.1</v>
      </c>
      <c r="E290" s="197">
        <v>10.7</v>
      </c>
      <c r="F290" s="198">
        <v>6.0</v>
      </c>
      <c r="G290" s="199"/>
      <c r="H290" s="197">
        <f t="shared" ref="H290:L290" si="290">$G290/100*B290</f>
        <v>0</v>
      </c>
      <c r="I290" s="197">
        <f t="shared" si="290"/>
        <v>0</v>
      </c>
      <c r="J290" s="197">
        <f t="shared" si="290"/>
        <v>0</v>
      </c>
      <c r="K290" s="197">
        <f t="shared" si="290"/>
        <v>0</v>
      </c>
      <c r="L290" s="198">
        <f t="shared" si="290"/>
        <v>0</v>
      </c>
      <c r="M290" s="200" t="s">
        <v>725</v>
      </c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196" t="s">
        <v>939</v>
      </c>
      <c r="B291" s="113">
        <f t="shared" si="3"/>
        <v>58.56</v>
      </c>
      <c r="C291" s="197">
        <v>0.4</v>
      </c>
      <c r="D291" s="197">
        <v>0.1</v>
      </c>
      <c r="E291" s="197">
        <v>15.3</v>
      </c>
      <c r="F291" s="198">
        <v>1.9</v>
      </c>
      <c r="G291" s="199"/>
      <c r="H291" s="197">
        <f t="shared" ref="H291:L291" si="291">$G291/100*B291</f>
        <v>0</v>
      </c>
      <c r="I291" s="197">
        <f t="shared" si="291"/>
        <v>0</v>
      </c>
      <c r="J291" s="197">
        <f t="shared" si="291"/>
        <v>0</v>
      </c>
      <c r="K291" s="197">
        <f t="shared" si="291"/>
        <v>0</v>
      </c>
      <c r="L291" s="198">
        <f t="shared" si="291"/>
        <v>0</v>
      </c>
      <c r="M291" s="200" t="s">
        <v>639</v>
      </c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196" t="s">
        <v>940</v>
      </c>
      <c r="B292" s="113">
        <f t="shared" si="3"/>
        <v>348.38</v>
      </c>
      <c r="C292" s="197">
        <v>14.1</v>
      </c>
      <c r="D292" s="197">
        <v>6.1</v>
      </c>
      <c r="E292" s="197">
        <v>64.2</v>
      </c>
      <c r="F292" s="198">
        <v>7.0</v>
      </c>
      <c r="G292" s="199"/>
      <c r="H292" s="197">
        <f t="shared" ref="H292:L292" si="292">$G292/100*B292</f>
        <v>0</v>
      </c>
      <c r="I292" s="197">
        <f t="shared" si="292"/>
        <v>0</v>
      </c>
      <c r="J292" s="197">
        <f t="shared" si="292"/>
        <v>0</v>
      </c>
      <c r="K292" s="197">
        <f t="shared" si="292"/>
        <v>0</v>
      </c>
      <c r="L292" s="198">
        <f t="shared" si="292"/>
        <v>0</v>
      </c>
      <c r="M292" s="200" t="s">
        <v>656</v>
      </c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196" t="s">
        <v>941</v>
      </c>
      <c r="B293" s="113">
        <f t="shared" si="3"/>
        <v>13.92</v>
      </c>
      <c r="C293" s="197">
        <v>0.7</v>
      </c>
      <c r="D293" s="197">
        <v>0.1</v>
      </c>
      <c r="E293" s="197">
        <v>3.4</v>
      </c>
      <c r="F293" s="198">
        <v>1.6</v>
      </c>
      <c r="G293" s="199"/>
      <c r="H293" s="197">
        <f t="shared" ref="H293:L293" si="293">$G293/100*B293</f>
        <v>0</v>
      </c>
      <c r="I293" s="197">
        <f t="shared" si="293"/>
        <v>0</v>
      </c>
      <c r="J293" s="197">
        <f t="shared" si="293"/>
        <v>0</v>
      </c>
      <c r="K293" s="197">
        <f t="shared" si="293"/>
        <v>0</v>
      </c>
      <c r="L293" s="198">
        <f t="shared" si="293"/>
        <v>0</v>
      </c>
      <c r="M293" s="200" t="s">
        <v>653</v>
      </c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196" t="s">
        <v>942</v>
      </c>
      <c r="B294" s="113">
        <f t="shared" si="3"/>
        <v>307.73</v>
      </c>
      <c r="C294" s="197">
        <v>2.5</v>
      </c>
      <c r="D294" s="197">
        <v>0.5</v>
      </c>
      <c r="E294" s="197">
        <v>78.5</v>
      </c>
      <c r="F294" s="198">
        <v>6.8</v>
      </c>
      <c r="G294" s="199"/>
      <c r="H294" s="197">
        <f t="shared" ref="H294:L294" si="294">$G294/100*B294</f>
        <v>0</v>
      </c>
      <c r="I294" s="197">
        <f t="shared" si="294"/>
        <v>0</v>
      </c>
      <c r="J294" s="197">
        <f t="shared" si="294"/>
        <v>0</v>
      </c>
      <c r="K294" s="197">
        <f t="shared" si="294"/>
        <v>0</v>
      </c>
      <c r="L294" s="198">
        <f t="shared" si="294"/>
        <v>0</v>
      </c>
      <c r="M294" s="200" t="s">
        <v>639</v>
      </c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196" t="s">
        <v>943</v>
      </c>
      <c r="B295" s="113">
        <f t="shared" si="3"/>
        <v>45.16</v>
      </c>
      <c r="C295" s="197">
        <v>1.2</v>
      </c>
      <c r="D295" s="197">
        <v>0.7</v>
      </c>
      <c r="E295" s="197">
        <v>11.9</v>
      </c>
      <c r="F295" s="198">
        <v>6.5</v>
      </c>
      <c r="G295" s="199"/>
      <c r="H295" s="197">
        <f t="shared" ref="H295:L295" si="295">$G295/100*B295</f>
        <v>0</v>
      </c>
      <c r="I295" s="197">
        <f t="shared" si="295"/>
        <v>0</v>
      </c>
      <c r="J295" s="197">
        <f t="shared" si="295"/>
        <v>0</v>
      </c>
      <c r="K295" s="197">
        <f t="shared" si="295"/>
        <v>0</v>
      </c>
      <c r="L295" s="198">
        <f t="shared" si="295"/>
        <v>0</v>
      </c>
      <c r="M295" s="200" t="s">
        <v>639</v>
      </c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196" t="s">
        <v>944</v>
      </c>
      <c r="B296" s="113">
        <f t="shared" si="3"/>
        <v>19.53</v>
      </c>
      <c r="C296" s="197">
        <v>0.9</v>
      </c>
      <c r="D296" s="197">
        <v>0.2</v>
      </c>
      <c r="E296" s="197">
        <v>4.5</v>
      </c>
      <c r="F296" s="198">
        <v>1.8</v>
      </c>
      <c r="G296" s="199"/>
      <c r="H296" s="197">
        <f t="shared" ref="H296:L296" si="296">$G296/100*B296</f>
        <v>0</v>
      </c>
      <c r="I296" s="197">
        <f t="shared" si="296"/>
        <v>0</v>
      </c>
      <c r="J296" s="197">
        <f t="shared" si="296"/>
        <v>0</v>
      </c>
      <c r="K296" s="197">
        <f t="shared" si="296"/>
        <v>0</v>
      </c>
      <c r="L296" s="198">
        <f t="shared" si="296"/>
        <v>0</v>
      </c>
      <c r="M296" s="200" t="s">
        <v>639</v>
      </c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196" t="s">
        <v>945</v>
      </c>
      <c r="B297" s="113">
        <f t="shared" si="3"/>
        <v>340.44</v>
      </c>
      <c r="C297" s="197">
        <v>3.4</v>
      </c>
      <c r="D297" s="197">
        <v>0.6</v>
      </c>
      <c r="E297" s="197">
        <v>83.2</v>
      </c>
      <c r="F297" s="198">
        <v>1.6</v>
      </c>
      <c r="G297" s="199"/>
      <c r="H297" s="197">
        <f t="shared" ref="H297:L297" si="297">$G297/100*B297</f>
        <v>0</v>
      </c>
      <c r="I297" s="197">
        <f t="shared" si="297"/>
        <v>0</v>
      </c>
      <c r="J297" s="197">
        <f t="shared" si="297"/>
        <v>0</v>
      </c>
      <c r="K297" s="197">
        <f t="shared" si="297"/>
        <v>0</v>
      </c>
      <c r="L297" s="198">
        <f t="shared" si="297"/>
        <v>0</v>
      </c>
      <c r="M297" s="200" t="s">
        <v>656</v>
      </c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196" t="s">
        <v>946</v>
      </c>
      <c r="B298" s="113">
        <f t="shared" si="3"/>
        <v>345.02</v>
      </c>
      <c r="C298" s="197">
        <v>7.5</v>
      </c>
      <c r="D298" s="197">
        <v>2.7</v>
      </c>
      <c r="E298" s="197">
        <v>76.2</v>
      </c>
      <c r="F298" s="198">
        <v>3.4</v>
      </c>
      <c r="G298" s="199"/>
      <c r="H298" s="197">
        <f t="shared" ref="H298:L298" si="298">$G298/100*B298</f>
        <v>0</v>
      </c>
      <c r="I298" s="197">
        <f t="shared" si="298"/>
        <v>0</v>
      </c>
      <c r="J298" s="197">
        <f t="shared" si="298"/>
        <v>0</v>
      </c>
      <c r="K298" s="197">
        <f t="shared" si="298"/>
        <v>0</v>
      </c>
      <c r="L298" s="198">
        <f t="shared" si="298"/>
        <v>0</v>
      </c>
      <c r="M298" s="200" t="s">
        <v>656</v>
      </c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196" t="s">
        <v>947</v>
      </c>
      <c r="B299" s="113">
        <f t="shared" si="3"/>
        <v>344.23</v>
      </c>
      <c r="C299" s="197">
        <v>7.1</v>
      </c>
      <c r="D299" s="197">
        <v>0.7</v>
      </c>
      <c r="E299" s="197">
        <v>80.0</v>
      </c>
      <c r="F299" s="198">
        <v>1.3</v>
      </c>
      <c r="G299" s="199"/>
      <c r="H299" s="197">
        <f t="shared" ref="H299:L299" si="299">$G299/100*B299</f>
        <v>0</v>
      </c>
      <c r="I299" s="197">
        <f t="shared" si="299"/>
        <v>0</v>
      </c>
      <c r="J299" s="197">
        <f t="shared" si="299"/>
        <v>0</v>
      </c>
      <c r="K299" s="197">
        <f t="shared" si="299"/>
        <v>0</v>
      </c>
      <c r="L299" s="198">
        <f t="shared" si="299"/>
        <v>0</v>
      </c>
      <c r="M299" s="200" t="s">
        <v>656</v>
      </c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196" t="s">
        <v>948</v>
      </c>
      <c r="B300" s="113">
        <f t="shared" si="3"/>
        <v>323.7</v>
      </c>
      <c r="C300" s="197">
        <v>0.0</v>
      </c>
      <c r="D300" s="197">
        <v>0.0</v>
      </c>
      <c r="E300" s="197">
        <v>83.0</v>
      </c>
      <c r="F300" s="198">
        <v>0.0</v>
      </c>
      <c r="G300" s="199"/>
      <c r="H300" s="197">
        <f t="shared" ref="H300:L300" si="300">$G300/100*B300</f>
        <v>0</v>
      </c>
      <c r="I300" s="197">
        <f t="shared" si="300"/>
        <v>0</v>
      </c>
      <c r="J300" s="197">
        <f t="shared" si="300"/>
        <v>0</v>
      </c>
      <c r="K300" s="197">
        <f t="shared" si="300"/>
        <v>0</v>
      </c>
      <c r="L300" s="198">
        <f t="shared" si="300"/>
        <v>0</v>
      </c>
      <c r="M300" s="200" t="s">
        <v>645</v>
      </c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196" t="s">
        <v>949</v>
      </c>
      <c r="B301" s="113">
        <f t="shared" si="3"/>
        <v>28.85</v>
      </c>
      <c r="C301" s="197">
        <v>0.6</v>
      </c>
      <c r="D301" s="197">
        <v>0.5</v>
      </c>
      <c r="E301" s="197">
        <v>8.6</v>
      </c>
      <c r="F301" s="198">
        <v>6.1</v>
      </c>
      <c r="G301" s="199"/>
      <c r="H301" s="197">
        <f t="shared" ref="H301:L301" si="301">$G301/100*B301</f>
        <v>0</v>
      </c>
      <c r="I301" s="197">
        <f t="shared" si="301"/>
        <v>0</v>
      </c>
      <c r="J301" s="197">
        <f t="shared" si="301"/>
        <v>0</v>
      </c>
      <c r="K301" s="197">
        <f t="shared" si="301"/>
        <v>0</v>
      </c>
      <c r="L301" s="198">
        <f t="shared" si="301"/>
        <v>0</v>
      </c>
      <c r="M301" s="200" t="s">
        <v>639</v>
      </c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196" t="s">
        <v>950</v>
      </c>
      <c r="B302" s="113">
        <f t="shared" si="3"/>
        <v>33.44</v>
      </c>
      <c r="C302" s="197">
        <v>1.2</v>
      </c>
      <c r="D302" s="197">
        <v>0.2</v>
      </c>
      <c r="E302" s="197">
        <v>8.1</v>
      </c>
      <c r="F302" s="198">
        <v>2.5</v>
      </c>
      <c r="G302" s="199"/>
      <c r="H302" s="197">
        <f t="shared" ref="H302:L302" si="302">$G302/100*B302</f>
        <v>0</v>
      </c>
      <c r="I302" s="197">
        <f t="shared" si="302"/>
        <v>0</v>
      </c>
      <c r="J302" s="197">
        <f t="shared" si="302"/>
        <v>0</v>
      </c>
      <c r="K302" s="197">
        <f t="shared" si="302"/>
        <v>0</v>
      </c>
      <c r="L302" s="198">
        <f t="shared" si="302"/>
        <v>0</v>
      </c>
      <c r="M302" s="200" t="s">
        <v>653</v>
      </c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196" t="s">
        <v>951</v>
      </c>
      <c r="B303" s="113">
        <f t="shared" si="3"/>
        <v>322.92</v>
      </c>
      <c r="C303" s="197">
        <v>10.3</v>
      </c>
      <c r="D303" s="197">
        <v>1.6</v>
      </c>
      <c r="E303" s="197">
        <v>75.9</v>
      </c>
      <c r="F303" s="198">
        <v>15.1</v>
      </c>
      <c r="G303" s="199"/>
      <c r="H303" s="197">
        <f t="shared" ref="H303:L303" si="303">$G303/100*B303</f>
        <v>0</v>
      </c>
      <c r="I303" s="197">
        <f t="shared" si="303"/>
        <v>0</v>
      </c>
      <c r="J303" s="197">
        <f t="shared" si="303"/>
        <v>0</v>
      </c>
      <c r="K303" s="197">
        <f t="shared" si="303"/>
        <v>0</v>
      </c>
      <c r="L303" s="198">
        <f t="shared" si="303"/>
        <v>0</v>
      </c>
      <c r="M303" s="200" t="s">
        <v>656</v>
      </c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196" t="s">
        <v>952</v>
      </c>
      <c r="B304" s="113">
        <f t="shared" si="3"/>
        <v>305.72</v>
      </c>
      <c r="C304" s="197">
        <v>15.9</v>
      </c>
      <c r="D304" s="197">
        <v>2.2</v>
      </c>
      <c r="E304" s="197">
        <v>68.6</v>
      </c>
      <c r="F304" s="198">
        <v>23.8</v>
      </c>
      <c r="G304" s="199"/>
      <c r="H304" s="197">
        <f t="shared" ref="H304:L304" si="304">$G304/100*B304</f>
        <v>0</v>
      </c>
      <c r="I304" s="197">
        <f t="shared" si="304"/>
        <v>0</v>
      </c>
      <c r="J304" s="197">
        <f t="shared" si="304"/>
        <v>0</v>
      </c>
      <c r="K304" s="197">
        <f t="shared" si="304"/>
        <v>0</v>
      </c>
      <c r="L304" s="198">
        <f t="shared" si="304"/>
        <v>0</v>
      </c>
      <c r="M304" s="200" t="s">
        <v>656</v>
      </c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196" t="s">
        <v>953</v>
      </c>
      <c r="B305" s="113">
        <f t="shared" si="3"/>
        <v>31.73</v>
      </c>
      <c r="C305" s="197">
        <v>0.7</v>
      </c>
      <c r="D305" s="197">
        <v>0.3</v>
      </c>
      <c r="E305" s="197">
        <v>7.7</v>
      </c>
      <c r="F305" s="198">
        <v>2.0</v>
      </c>
      <c r="G305" s="199"/>
      <c r="H305" s="197">
        <f t="shared" ref="H305:L305" si="305">$G305/100*B305</f>
        <v>0</v>
      </c>
      <c r="I305" s="197">
        <f t="shared" si="305"/>
        <v>0</v>
      </c>
      <c r="J305" s="197">
        <f t="shared" si="305"/>
        <v>0</v>
      </c>
      <c r="K305" s="197">
        <f t="shared" si="305"/>
        <v>0</v>
      </c>
      <c r="L305" s="198">
        <f t="shared" si="305"/>
        <v>0</v>
      </c>
      <c r="M305" s="200" t="s">
        <v>639</v>
      </c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196" t="s">
        <v>954</v>
      </c>
      <c r="B306" s="113">
        <f t="shared" si="3"/>
        <v>900</v>
      </c>
      <c r="C306" s="197">
        <v>0.0</v>
      </c>
      <c r="D306" s="197">
        <v>100.0</v>
      </c>
      <c r="E306" s="197">
        <v>0.0</v>
      </c>
      <c r="F306" s="198">
        <v>0.0</v>
      </c>
      <c r="G306" s="199"/>
      <c r="H306" s="197">
        <f t="shared" ref="H306:L306" si="306">$G306/100*B306</f>
        <v>0</v>
      </c>
      <c r="I306" s="197">
        <f t="shared" si="306"/>
        <v>0</v>
      </c>
      <c r="J306" s="197">
        <f t="shared" si="306"/>
        <v>0</v>
      </c>
      <c r="K306" s="197">
        <f t="shared" si="306"/>
        <v>0</v>
      </c>
      <c r="L306" s="198">
        <f t="shared" si="306"/>
        <v>0</v>
      </c>
      <c r="M306" s="200" t="s">
        <v>667</v>
      </c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196" t="s">
        <v>955</v>
      </c>
      <c r="B307" s="113">
        <f t="shared" si="3"/>
        <v>121.6</v>
      </c>
      <c r="C307" s="197">
        <v>20.5</v>
      </c>
      <c r="D307" s="197">
        <v>4.4</v>
      </c>
      <c r="E307" s="197">
        <v>0.0</v>
      </c>
      <c r="F307" s="198">
        <v>0.0</v>
      </c>
      <c r="G307" s="199"/>
      <c r="H307" s="197">
        <f t="shared" ref="H307:L307" si="307">$G307/100*B307</f>
        <v>0</v>
      </c>
      <c r="I307" s="197">
        <f t="shared" si="307"/>
        <v>0</v>
      </c>
      <c r="J307" s="197">
        <f t="shared" si="307"/>
        <v>0</v>
      </c>
      <c r="K307" s="197">
        <f t="shared" si="307"/>
        <v>0</v>
      </c>
      <c r="L307" s="198">
        <f t="shared" si="307"/>
        <v>0</v>
      </c>
      <c r="M307" s="200" t="s">
        <v>674</v>
      </c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196" t="s">
        <v>956</v>
      </c>
      <c r="B308" s="113">
        <f t="shared" si="3"/>
        <v>81.27</v>
      </c>
      <c r="C308" s="197">
        <v>3.3</v>
      </c>
      <c r="D308" s="197">
        <v>0.2</v>
      </c>
      <c r="E308" s="197">
        <v>18.6</v>
      </c>
      <c r="F308" s="198">
        <v>3.3</v>
      </c>
      <c r="G308" s="199"/>
      <c r="H308" s="197">
        <f t="shared" ref="H308:L308" si="308">$G308/100*B308</f>
        <v>0</v>
      </c>
      <c r="I308" s="197">
        <f t="shared" si="308"/>
        <v>0</v>
      </c>
      <c r="J308" s="197">
        <f t="shared" si="308"/>
        <v>0</v>
      </c>
      <c r="K308" s="197">
        <f t="shared" si="308"/>
        <v>0</v>
      </c>
      <c r="L308" s="198">
        <f t="shared" si="308"/>
        <v>0</v>
      </c>
      <c r="M308" s="200" t="s">
        <v>653</v>
      </c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196" t="s">
        <v>957</v>
      </c>
      <c r="B309" s="113">
        <f t="shared" si="3"/>
        <v>0</v>
      </c>
      <c r="C309" s="197">
        <v>0.0</v>
      </c>
      <c r="D309" s="197">
        <v>0.0</v>
      </c>
      <c r="E309" s="197">
        <v>0.0</v>
      </c>
      <c r="F309" s="198">
        <v>0.0</v>
      </c>
      <c r="G309" s="199"/>
      <c r="H309" s="197">
        <f t="shared" ref="H309:L309" si="309">$G309/100*B309</f>
        <v>0</v>
      </c>
      <c r="I309" s="197">
        <f t="shared" si="309"/>
        <v>0</v>
      </c>
      <c r="J309" s="197">
        <f t="shared" si="309"/>
        <v>0</v>
      </c>
      <c r="K309" s="197">
        <f t="shared" si="309"/>
        <v>0</v>
      </c>
      <c r="L309" s="198">
        <f t="shared" si="309"/>
        <v>0</v>
      </c>
      <c r="M309" s="200" t="s">
        <v>710</v>
      </c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196" t="s">
        <v>958</v>
      </c>
      <c r="B310" s="113">
        <f t="shared" si="3"/>
        <v>0</v>
      </c>
      <c r="C310" s="197">
        <v>0.0</v>
      </c>
      <c r="D310" s="197">
        <v>0.0</v>
      </c>
      <c r="E310" s="197">
        <v>0.0</v>
      </c>
      <c r="F310" s="198">
        <v>0.0</v>
      </c>
      <c r="G310" s="199"/>
      <c r="H310" s="197">
        <f t="shared" ref="H310:L310" si="310">$G310/100*B310</f>
        <v>0</v>
      </c>
      <c r="I310" s="197">
        <f t="shared" si="310"/>
        <v>0</v>
      </c>
      <c r="J310" s="197">
        <f t="shared" si="310"/>
        <v>0</v>
      </c>
      <c r="K310" s="197">
        <f t="shared" si="310"/>
        <v>0</v>
      </c>
      <c r="L310" s="198">
        <f t="shared" si="310"/>
        <v>0</v>
      </c>
      <c r="M310" s="200" t="s">
        <v>710</v>
      </c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196" t="s">
        <v>959</v>
      </c>
      <c r="B311" s="113">
        <f t="shared" si="3"/>
        <v>0</v>
      </c>
      <c r="C311" s="197">
        <v>0.0</v>
      </c>
      <c r="D311" s="197">
        <v>0.0</v>
      </c>
      <c r="E311" s="197">
        <v>0.0</v>
      </c>
      <c r="F311" s="198">
        <v>0.0</v>
      </c>
      <c r="G311" s="199"/>
      <c r="H311" s="197">
        <f t="shared" ref="H311:L311" si="311">$G311/100*B311</f>
        <v>0</v>
      </c>
      <c r="I311" s="197">
        <f t="shared" si="311"/>
        <v>0</v>
      </c>
      <c r="J311" s="197">
        <f t="shared" si="311"/>
        <v>0</v>
      </c>
      <c r="K311" s="197">
        <f t="shared" si="311"/>
        <v>0</v>
      </c>
      <c r="L311" s="198">
        <f t="shared" si="311"/>
        <v>0</v>
      </c>
      <c r="M311" s="200" t="s">
        <v>710</v>
      </c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196" t="s">
        <v>960</v>
      </c>
      <c r="B312" s="113">
        <f t="shared" si="3"/>
        <v>201.9</v>
      </c>
      <c r="C312" s="197">
        <v>24.6</v>
      </c>
      <c r="D312" s="197">
        <v>11.5</v>
      </c>
      <c r="E312" s="197">
        <v>0.0</v>
      </c>
      <c r="F312" s="198">
        <v>0.0</v>
      </c>
      <c r="G312" s="199"/>
      <c r="H312" s="197">
        <f t="shared" ref="H312:L312" si="312">$G312/100*B312</f>
        <v>0</v>
      </c>
      <c r="I312" s="197">
        <f t="shared" si="312"/>
        <v>0</v>
      </c>
      <c r="J312" s="197">
        <f t="shared" si="312"/>
        <v>0</v>
      </c>
      <c r="K312" s="197">
        <f t="shared" si="312"/>
        <v>0</v>
      </c>
      <c r="L312" s="198">
        <f t="shared" si="312"/>
        <v>0</v>
      </c>
      <c r="M312" s="200" t="s">
        <v>674</v>
      </c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196" t="s">
        <v>961</v>
      </c>
      <c r="B313" s="113">
        <f t="shared" si="3"/>
        <v>32.53</v>
      </c>
      <c r="C313" s="197">
        <v>1.8</v>
      </c>
      <c r="D313" s="197">
        <v>0.2</v>
      </c>
      <c r="E313" s="197">
        <v>7.3</v>
      </c>
      <c r="F313" s="198">
        <v>2.6</v>
      </c>
      <c r="G313" s="199"/>
      <c r="H313" s="197">
        <f t="shared" ref="H313:L313" si="313">$G313/100*B313</f>
        <v>0</v>
      </c>
      <c r="I313" s="197">
        <f t="shared" si="313"/>
        <v>0</v>
      </c>
      <c r="J313" s="197">
        <f t="shared" si="313"/>
        <v>0</v>
      </c>
      <c r="K313" s="197">
        <f t="shared" si="313"/>
        <v>0</v>
      </c>
      <c r="L313" s="198">
        <f t="shared" si="313"/>
        <v>0</v>
      </c>
      <c r="M313" s="200" t="s">
        <v>653</v>
      </c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196" t="s">
        <v>962</v>
      </c>
      <c r="B314" s="113">
        <f t="shared" si="3"/>
        <v>65.38</v>
      </c>
      <c r="C314" s="197">
        <v>12.1</v>
      </c>
      <c r="D314" s="197">
        <v>0.5</v>
      </c>
      <c r="E314" s="197">
        <v>3.2</v>
      </c>
      <c r="F314" s="198">
        <v>0.0</v>
      </c>
      <c r="G314" s="199"/>
      <c r="H314" s="197">
        <f t="shared" ref="H314:L314" si="314">$G314/100*B314</f>
        <v>0</v>
      </c>
      <c r="I314" s="197">
        <f t="shared" si="314"/>
        <v>0</v>
      </c>
      <c r="J314" s="197">
        <f t="shared" si="314"/>
        <v>0</v>
      </c>
      <c r="K314" s="197">
        <f t="shared" si="314"/>
        <v>0</v>
      </c>
      <c r="L314" s="198">
        <f t="shared" si="314"/>
        <v>0</v>
      </c>
      <c r="M314" s="200" t="s">
        <v>637</v>
      </c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196" t="s">
        <v>963</v>
      </c>
      <c r="B315" s="113">
        <f t="shared" si="3"/>
        <v>244.74</v>
      </c>
      <c r="C315" s="197">
        <v>10.5</v>
      </c>
      <c r="D315" s="197">
        <v>0.0</v>
      </c>
      <c r="E315" s="197">
        <v>57.1</v>
      </c>
      <c r="F315" s="198">
        <v>10.5</v>
      </c>
      <c r="G315" s="199"/>
      <c r="H315" s="197">
        <f t="shared" ref="H315:L315" si="315">$G315/100*B315</f>
        <v>0</v>
      </c>
      <c r="I315" s="197">
        <f t="shared" si="315"/>
        <v>0</v>
      </c>
      <c r="J315" s="197">
        <f t="shared" si="315"/>
        <v>0</v>
      </c>
      <c r="K315" s="197">
        <f t="shared" si="315"/>
        <v>0</v>
      </c>
      <c r="L315" s="198">
        <f t="shared" si="315"/>
        <v>0</v>
      </c>
      <c r="M315" s="200" t="s">
        <v>643</v>
      </c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196" t="s">
        <v>964</v>
      </c>
      <c r="B316" s="113">
        <f t="shared" si="3"/>
        <v>104.26</v>
      </c>
      <c r="C316" s="197">
        <v>20.0</v>
      </c>
      <c r="D316" s="197">
        <v>2.0</v>
      </c>
      <c r="E316" s="197">
        <v>1.8</v>
      </c>
      <c r="F316" s="198">
        <v>0.4</v>
      </c>
      <c r="G316" s="199"/>
      <c r="H316" s="197">
        <f t="shared" ref="H316:L316" si="316">$G316/100*B316</f>
        <v>0</v>
      </c>
      <c r="I316" s="197">
        <f t="shared" si="316"/>
        <v>0</v>
      </c>
      <c r="J316" s="197">
        <f t="shared" si="316"/>
        <v>0</v>
      </c>
      <c r="K316" s="197">
        <f t="shared" si="316"/>
        <v>0</v>
      </c>
      <c r="L316" s="198">
        <f t="shared" si="316"/>
        <v>0</v>
      </c>
      <c r="M316" s="200" t="s">
        <v>656</v>
      </c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196" t="s">
        <v>965</v>
      </c>
      <c r="B317" s="113">
        <f t="shared" si="3"/>
        <v>334.97</v>
      </c>
      <c r="C317" s="197">
        <v>9.2</v>
      </c>
      <c r="D317" s="197">
        <v>1.2</v>
      </c>
      <c r="E317" s="197">
        <v>75.0</v>
      </c>
      <c r="F317" s="198">
        <v>2.7</v>
      </c>
      <c r="G317" s="199"/>
      <c r="H317" s="197">
        <f t="shared" ref="H317:L317" si="317">$G317/100*B317</f>
        <v>0</v>
      </c>
      <c r="I317" s="197">
        <f t="shared" si="317"/>
        <v>0</v>
      </c>
      <c r="J317" s="197">
        <f t="shared" si="317"/>
        <v>0</v>
      </c>
      <c r="K317" s="197">
        <f t="shared" si="317"/>
        <v>0</v>
      </c>
      <c r="L317" s="198">
        <f t="shared" si="317"/>
        <v>0</v>
      </c>
      <c r="M317" s="200" t="s">
        <v>656</v>
      </c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196" t="s">
        <v>966</v>
      </c>
      <c r="B318" s="113">
        <f t="shared" si="3"/>
        <v>614.04</v>
      </c>
      <c r="C318" s="197">
        <v>18.1</v>
      </c>
      <c r="D318" s="197">
        <v>50.9</v>
      </c>
      <c r="E318" s="197">
        <v>24.1</v>
      </c>
      <c r="F318" s="198">
        <v>5.5</v>
      </c>
      <c r="G318" s="199"/>
      <c r="H318" s="197">
        <f t="shared" ref="H318:L318" si="318">$G318/100*B318</f>
        <v>0</v>
      </c>
      <c r="I318" s="197">
        <f t="shared" si="318"/>
        <v>0</v>
      </c>
      <c r="J318" s="197">
        <f t="shared" si="318"/>
        <v>0</v>
      </c>
      <c r="K318" s="197">
        <f t="shared" si="318"/>
        <v>0</v>
      </c>
      <c r="L318" s="198">
        <f t="shared" si="318"/>
        <v>0</v>
      </c>
      <c r="M318" s="200" t="s">
        <v>725</v>
      </c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196" t="s">
        <v>967</v>
      </c>
      <c r="B319" s="113">
        <f t="shared" si="3"/>
        <v>900</v>
      </c>
      <c r="C319" s="197">
        <v>0.0</v>
      </c>
      <c r="D319" s="197">
        <v>100.0</v>
      </c>
      <c r="E319" s="197">
        <v>0.0</v>
      </c>
      <c r="F319" s="198">
        <v>0.0</v>
      </c>
      <c r="G319" s="199"/>
      <c r="H319" s="197">
        <f t="shared" ref="H319:L319" si="319">$G319/100*B319</f>
        <v>0</v>
      </c>
      <c r="I319" s="197">
        <f t="shared" si="319"/>
        <v>0</v>
      </c>
      <c r="J319" s="197">
        <f t="shared" si="319"/>
        <v>0</v>
      </c>
      <c r="K319" s="197">
        <f t="shared" si="319"/>
        <v>0</v>
      </c>
      <c r="L319" s="198">
        <f t="shared" si="319"/>
        <v>0</v>
      </c>
      <c r="M319" s="200" t="s">
        <v>667</v>
      </c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196" t="s">
        <v>968</v>
      </c>
      <c r="B320" s="113">
        <f t="shared" si="3"/>
        <v>587.33</v>
      </c>
      <c r="C320" s="197">
        <v>17.7</v>
      </c>
      <c r="D320" s="197">
        <v>49.7</v>
      </c>
      <c r="E320" s="197">
        <v>23.5</v>
      </c>
      <c r="F320" s="198">
        <v>11.8</v>
      </c>
      <c r="G320" s="199"/>
      <c r="H320" s="197">
        <f t="shared" ref="H320:L320" si="320">$G320/100*B320</f>
        <v>0</v>
      </c>
      <c r="I320" s="197">
        <f t="shared" si="320"/>
        <v>0</v>
      </c>
      <c r="J320" s="197">
        <f t="shared" si="320"/>
        <v>0</v>
      </c>
      <c r="K320" s="197">
        <f t="shared" si="320"/>
        <v>0</v>
      </c>
      <c r="L320" s="198">
        <f t="shared" si="320"/>
        <v>0</v>
      </c>
      <c r="M320" s="200" t="s">
        <v>725</v>
      </c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196" t="s">
        <v>969</v>
      </c>
      <c r="B321" s="113">
        <f t="shared" si="3"/>
        <v>53.33</v>
      </c>
      <c r="C321" s="197">
        <v>5.2</v>
      </c>
      <c r="D321" s="197">
        <v>0.1</v>
      </c>
      <c r="E321" s="197">
        <v>8.5</v>
      </c>
      <c r="F321" s="198">
        <v>0.8</v>
      </c>
      <c r="G321" s="199"/>
      <c r="H321" s="197">
        <f t="shared" ref="H321:L321" si="321">$G321/100*B321</f>
        <v>0</v>
      </c>
      <c r="I321" s="197">
        <f t="shared" si="321"/>
        <v>0</v>
      </c>
      <c r="J321" s="197">
        <f t="shared" si="321"/>
        <v>0</v>
      </c>
      <c r="K321" s="197">
        <f t="shared" si="321"/>
        <v>0</v>
      </c>
      <c r="L321" s="198">
        <f t="shared" si="321"/>
        <v>0</v>
      </c>
      <c r="M321" s="200" t="s">
        <v>710</v>
      </c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196" t="s">
        <v>970</v>
      </c>
      <c r="B322" s="113">
        <f t="shared" si="3"/>
        <v>89.32</v>
      </c>
      <c r="C322" s="197">
        <v>6.3</v>
      </c>
      <c r="D322" s="197">
        <v>4.0</v>
      </c>
      <c r="E322" s="197">
        <v>7.6</v>
      </c>
      <c r="F322" s="198">
        <v>0.8</v>
      </c>
      <c r="G322" s="199"/>
      <c r="H322" s="197">
        <f t="shared" ref="H322:L322" si="322">$G322/100*B322</f>
        <v>0</v>
      </c>
      <c r="I322" s="197">
        <f t="shared" si="322"/>
        <v>0</v>
      </c>
      <c r="J322" s="197">
        <f t="shared" si="322"/>
        <v>0</v>
      </c>
      <c r="K322" s="197">
        <f t="shared" si="322"/>
        <v>0</v>
      </c>
      <c r="L322" s="198">
        <f t="shared" si="322"/>
        <v>0</v>
      </c>
      <c r="M322" s="200" t="s">
        <v>710</v>
      </c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196" t="s">
        <v>971</v>
      </c>
      <c r="B323" s="113">
        <f t="shared" si="3"/>
        <v>66.91</v>
      </c>
      <c r="C323" s="197">
        <v>13.6</v>
      </c>
      <c r="D323" s="197">
        <v>1.0</v>
      </c>
      <c r="E323" s="197">
        <v>0.9</v>
      </c>
      <c r="F323" s="198">
        <v>0.0</v>
      </c>
      <c r="G323" s="199"/>
      <c r="H323" s="197">
        <f t="shared" ref="H323:L323" si="323">$G323/100*B323</f>
        <v>0</v>
      </c>
      <c r="I323" s="197">
        <f t="shared" si="323"/>
        <v>0</v>
      </c>
      <c r="J323" s="197">
        <f t="shared" si="323"/>
        <v>0</v>
      </c>
      <c r="K323" s="197">
        <f t="shared" si="323"/>
        <v>0</v>
      </c>
      <c r="L323" s="198">
        <f t="shared" si="323"/>
        <v>0</v>
      </c>
      <c r="M323" s="200" t="s">
        <v>637</v>
      </c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196" t="s">
        <v>972</v>
      </c>
      <c r="B324" s="113">
        <f t="shared" si="3"/>
        <v>92</v>
      </c>
      <c r="C324" s="197">
        <v>17.6</v>
      </c>
      <c r="D324" s="197">
        <v>2.4</v>
      </c>
      <c r="E324" s="197">
        <v>0.0</v>
      </c>
      <c r="F324" s="198">
        <v>0.0</v>
      </c>
      <c r="G324" s="199"/>
      <c r="H324" s="197">
        <f t="shared" ref="H324:L324" si="324">$G324/100*B324</f>
        <v>0</v>
      </c>
      <c r="I324" s="197">
        <f t="shared" si="324"/>
        <v>0</v>
      </c>
      <c r="J324" s="197">
        <f t="shared" si="324"/>
        <v>0</v>
      </c>
      <c r="K324" s="197">
        <f t="shared" si="324"/>
        <v>0</v>
      </c>
      <c r="L324" s="198">
        <f t="shared" si="324"/>
        <v>0</v>
      </c>
      <c r="M324" s="200" t="s">
        <v>674</v>
      </c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196" t="s">
        <v>973</v>
      </c>
      <c r="B325" s="113">
        <f t="shared" si="3"/>
        <v>93.7</v>
      </c>
      <c r="C325" s="197">
        <v>20.5</v>
      </c>
      <c r="D325" s="197">
        <v>1.3</v>
      </c>
      <c r="E325" s="197">
        <v>0.0</v>
      </c>
      <c r="F325" s="198">
        <v>0.0</v>
      </c>
      <c r="G325" s="199"/>
      <c r="H325" s="197">
        <f t="shared" ref="H325:L325" si="325">$G325/100*B325</f>
        <v>0</v>
      </c>
      <c r="I325" s="197">
        <f t="shared" si="325"/>
        <v>0</v>
      </c>
      <c r="J325" s="197">
        <f t="shared" si="325"/>
        <v>0</v>
      </c>
      <c r="K325" s="197">
        <f t="shared" si="325"/>
        <v>0</v>
      </c>
      <c r="L325" s="198">
        <f t="shared" si="325"/>
        <v>0</v>
      </c>
      <c r="M325" s="200" t="s">
        <v>674</v>
      </c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196" t="s">
        <v>974</v>
      </c>
      <c r="B326" s="113">
        <f t="shared" si="3"/>
        <v>66.7</v>
      </c>
      <c r="C326" s="197">
        <v>12.4</v>
      </c>
      <c r="D326" s="197">
        <v>1.9</v>
      </c>
      <c r="E326" s="197">
        <v>0.0</v>
      </c>
      <c r="F326" s="198">
        <v>0.0</v>
      </c>
      <c r="G326" s="199"/>
      <c r="H326" s="197">
        <f t="shared" ref="H326:L326" si="326">$G326/100*B326</f>
        <v>0</v>
      </c>
      <c r="I326" s="197">
        <f t="shared" si="326"/>
        <v>0</v>
      </c>
      <c r="J326" s="197">
        <f t="shared" si="326"/>
        <v>0</v>
      </c>
      <c r="K326" s="197">
        <f t="shared" si="326"/>
        <v>0</v>
      </c>
      <c r="L326" s="198">
        <f t="shared" si="326"/>
        <v>0</v>
      </c>
      <c r="M326" s="200" t="s">
        <v>674</v>
      </c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196" t="s">
        <v>975</v>
      </c>
      <c r="B327" s="113">
        <f t="shared" si="3"/>
        <v>353.87</v>
      </c>
      <c r="C327" s="197">
        <v>11.3</v>
      </c>
      <c r="D327" s="197">
        <v>3.3</v>
      </c>
      <c r="E327" s="197">
        <v>74.6</v>
      </c>
      <c r="F327" s="198">
        <v>6.3</v>
      </c>
      <c r="G327" s="199"/>
      <c r="H327" s="197">
        <f t="shared" ref="H327:L327" si="327">$G327/100*B327</f>
        <v>0</v>
      </c>
      <c r="I327" s="197">
        <f t="shared" si="327"/>
        <v>0</v>
      </c>
      <c r="J327" s="197">
        <f t="shared" si="327"/>
        <v>0</v>
      </c>
      <c r="K327" s="197">
        <f t="shared" si="327"/>
        <v>0</v>
      </c>
      <c r="L327" s="198">
        <f t="shared" si="327"/>
        <v>0</v>
      </c>
      <c r="M327" s="200" t="s">
        <v>656</v>
      </c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196" t="s">
        <v>976</v>
      </c>
      <c r="B328" s="113">
        <f t="shared" si="3"/>
        <v>443.34</v>
      </c>
      <c r="C328" s="197">
        <v>34.5</v>
      </c>
      <c r="D328" s="197">
        <v>20.7</v>
      </c>
      <c r="E328" s="197">
        <v>35.2</v>
      </c>
      <c r="F328" s="198">
        <v>9.6</v>
      </c>
      <c r="G328" s="199"/>
      <c r="H328" s="197">
        <f t="shared" ref="H328:L328" si="328">$G328/100*B328</f>
        <v>0</v>
      </c>
      <c r="I328" s="197">
        <f t="shared" si="328"/>
        <v>0</v>
      </c>
      <c r="J328" s="197">
        <f t="shared" si="328"/>
        <v>0</v>
      </c>
      <c r="K328" s="197">
        <f t="shared" si="328"/>
        <v>0</v>
      </c>
      <c r="L328" s="198">
        <f t="shared" si="328"/>
        <v>0</v>
      </c>
      <c r="M328" s="200" t="s">
        <v>647</v>
      </c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196" t="s">
        <v>977</v>
      </c>
      <c r="B329" s="113">
        <f t="shared" si="3"/>
        <v>320.2</v>
      </c>
      <c r="C329" s="197">
        <v>6.0</v>
      </c>
      <c r="D329" s="197">
        <v>31.8</v>
      </c>
      <c r="E329" s="197">
        <v>3.1</v>
      </c>
      <c r="F329" s="198">
        <v>1.1</v>
      </c>
      <c r="G329" s="199"/>
      <c r="H329" s="197">
        <f t="shared" ref="H329:L329" si="329">$G329/100*B329</f>
        <v>0</v>
      </c>
      <c r="I329" s="197">
        <f t="shared" si="329"/>
        <v>0</v>
      </c>
      <c r="J329" s="197">
        <f t="shared" si="329"/>
        <v>0</v>
      </c>
      <c r="K329" s="197">
        <f t="shared" si="329"/>
        <v>0</v>
      </c>
      <c r="L329" s="198">
        <f t="shared" si="329"/>
        <v>0</v>
      </c>
      <c r="M329" s="200" t="s">
        <v>710</v>
      </c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196" t="s">
        <v>978</v>
      </c>
      <c r="B330" s="113">
        <f t="shared" si="3"/>
        <v>900</v>
      </c>
      <c r="C330" s="197">
        <v>0.0</v>
      </c>
      <c r="D330" s="197">
        <v>100.0</v>
      </c>
      <c r="E330" s="197">
        <v>0.0</v>
      </c>
      <c r="F330" s="198">
        <v>0.0</v>
      </c>
      <c r="G330" s="199"/>
      <c r="H330" s="197">
        <f t="shared" ref="H330:L330" si="330">$G330/100*B330</f>
        <v>0</v>
      </c>
      <c r="I330" s="197">
        <f t="shared" si="330"/>
        <v>0</v>
      </c>
      <c r="J330" s="197">
        <f t="shared" si="330"/>
        <v>0</v>
      </c>
      <c r="K330" s="197">
        <f t="shared" si="330"/>
        <v>0</v>
      </c>
      <c r="L330" s="198">
        <f t="shared" si="330"/>
        <v>0</v>
      </c>
      <c r="M330" s="200" t="s">
        <v>667</v>
      </c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196" t="s">
        <v>979</v>
      </c>
      <c r="B331" s="113">
        <f t="shared" si="3"/>
        <v>53.43</v>
      </c>
      <c r="C331" s="197">
        <v>6.2</v>
      </c>
      <c r="D331" s="197">
        <v>1.4</v>
      </c>
      <c r="E331" s="197">
        <v>4.5</v>
      </c>
      <c r="F331" s="198">
        <v>0.8</v>
      </c>
      <c r="G331" s="199"/>
      <c r="H331" s="197">
        <f t="shared" ref="H331:L331" si="331">$G331/100*B331</f>
        <v>0</v>
      </c>
      <c r="I331" s="197">
        <f t="shared" si="331"/>
        <v>0</v>
      </c>
      <c r="J331" s="197">
        <f t="shared" si="331"/>
        <v>0</v>
      </c>
      <c r="K331" s="197">
        <f t="shared" si="331"/>
        <v>0</v>
      </c>
      <c r="L331" s="198">
        <f t="shared" si="331"/>
        <v>0</v>
      </c>
      <c r="M331" s="200" t="s">
        <v>653</v>
      </c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196" t="s">
        <v>980</v>
      </c>
      <c r="B332" s="113">
        <f t="shared" si="3"/>
        <v>425.21</v>
      </c>
      <c r="C332" s="197">
        <v>36.5</v>
      </c>
      <c r="D332" s="197">
        <v>19.9</v>
      </c>
      <c r="E332" s="197">
        <v>30.2</v>
      </c>
      <c r="F332" s="198">
        <v>9.3</v>
      </c>
      <c r="G332" s="199"/>
      <c r="H332" s="197">
        <f t="shared" ref="H332:L332" si="332">$G332/100*B332</f>
        <v>0</v>
      </c>
      <c r="I332" s="197">
        <f t="shared" si="332"/>
        <v>0</v>
      </c>
      <c r="J332" s="197">
        <f t="shared" si="332"/>
        <v>0</v>
      </c>
      <c r="K332" s="197">
        <f t="shared" si="332"/>
        <v>0</v>
      </c>
      <c r="L332" s="198">
        <f t="shared" si="332"/>
        <v>0</v>
      </c>
      <c r="M332" s="200" t="s">
        <v>647</v>
      </c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196" t="s">
        <v>981</v>
      </c>
      <c r="B333" s="113">
        <f t="shared" si="3"/>
        <v>52.83</v>
      </c>
      <c r="C333" s="197">
        <v>3.3</v>
      </c>
      <c r="D333" s="197">
        <v>1.8</v>
      </c>
      <c r="E333" s="197">
        <v>6.3</v>
      </c>
      <c r="F333" s="198">
        <v>0.6</v>
      </c>
      <c r="G333" s="199"/>
      <c r="H333" s="197">
        <f t="shared" ref="H333:L333" si="333">$G333/100*B333</f>
        <v>0</v>
      </c>
      <c r="I333" s="197">
        <f t="shared" si="333"/>
        <v>0</v>
      </c>
      <c r="J333" s="197">
        <f t="shared" si="333"/>
        <v>0</v>
      </c>
      <c r="K333" s="197">
        <f t="shared" si="333"/>
        <v>0</v>
      </c>
      <c r="L333" s="198">
        <f t="shared" si="333"/>
        <v>0</v>
      </c>
      <c r="M333" s="200" t="s">
        <v>647</v>
      </c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196" t="s">
        <v>982</v>
      </c>
      <c r="B334" s="113">
        <f t="shared" si="3"/>
        <v>360.46</v>
      </c>
      <c r="C334" s="197">
        <v>14.6</v>
      </c>
      <c r="D334" s="197">
        <v>1.4</v>
      </c>
      <c r="E334" s="197">
        <v>75.0</v>
      </c>
      <c r="F334" s="198">
        <v>1.6</v>
      </c>
      <c r="G334" s="199"/>
      <c r="H334" s="197">
        <f t="shared" ref="H334:L334" si="334">$G334/100*B334</f>
        <v>0</v>
      </c>
      <c r="I334" s="197">
        <f t="shared" si="334"/>
        <v>0</v>
      </c>
      <c r="J334" s="197">
        <f t="shared" si="334"/>
        <v>0</v>
      </c>
      <c r="K334" s="197">
        <f t="shared" si="334"/>
        <v>0</v>
      </c>
      <c r="L334" s="198">
        <f t="shared" si="334"/>
        <v>0</v>
      </c>
      <c r="M334" s="200" t="s">
        <v>656</v>
      </c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196" t="s">
        <v>983</v>
      </c>
      <c r="B335" s="113">
        <f t="shared" si="3"/>
        <v>25.06</v>
      </c>
      <c r="C335" s="197">
        <v>2.9</v>
      </c>
      <c r="D335" s="197">
        <v>0.4</v>
      </c>
      <c r="E335" s="197">
        <v>3.6</v>
      </c>
      <c r="F335" s="198">
        <v>2.2</v>
      </c>
      <c r="G335" s="199"/>
      <c r="H335" s="197">
        <f t="shared" ref="H335:L335" si="335">$G335/100*B335</f>
        <v>0</v>
      </c>
      <c r="I335" s="197">
        <f t="shared" si="335"/>
        <v>0</v>
      </c>
      <c r="J335" s="197">
        <f t="shared" si="335"/>
        <v>0</v>
      </c>
      <c r="K335" s="197">
        <f t="shared" si="335"/>
        <v>0</v>
      </c>
      <c r="L335" s="198">
        <f t="shared" si="335"/>
        <v>0</v>
      </c>
      <c r="M335" s="200" t="s">
        <v>653</v>
      </c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196" t="s">
        <v>984</v>
      </c>
      <c r="B336" s="113">
        <f t="shared" si="3"/>
        <v>36.56</v>
      </c>
      <c r="C336" s="197">
        <v>5.9</v>
      </c>
      <c r="D336" s="197">
        <v>0.4</v>
      </c>
      <c r="E336" s="197">
        <v>2.4</v>
      </c>
      <c r="F336" s="198">
        <v>0.0</v>
      </c>
      <c r="G336" s="199"/>
      <c r="H336" s="197">
        <f t="shared" ref="H336:L336" si="336">$G336/100*B336</f>
        <v>0</v>
      </c>
      <c r="I336" s="197">
        <f t="shared" si="336"/>
        <v>0</v>
      </c>
      <c r="J336" s="197">
        <f t="shared" si="336"/>
        <v>0</v>
      </c>
      <c r="K336" s="197">
        <f t="shared" si="336"/>
        <v>0</v>
      </c>
      <c r="L336" s="198">
        <f t="shared" si="336"/>
        <v>0</v>
      </c>
      <c r="M336" s="200" t="s">
        <v>643</v>
      </c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196" t="s">
        <v>985</v>
      </c>
      <c r="B337" s="113">
        <f t="shared" si="3"/>
        <v>41.81</v>
      </c>
      <c r="C337" s="197">
        <v>0.8</v>
      </c>
      <c r="D337" s="197">
        <v>0.1</v>
      </c>
      <c r="E337" s="197">
        <v>10.4</v>
      </c>
      <c r="F337" s="198">
        <v>1.5</v>
      </c>
      <c r="G337" s="199"/>
      <c r="H337" s="197">
        <f t="shared" ref="H337:L337" si="337">$G337/100*B337</f>
        <v>0</v>
      </c>
      <c r="I337" s="197">
        <f t="shared" si="337"/>
        <v>0</v>
      </c>
      <c r="J337" s="197">
        <f t="shared" si="337"/>
        <v>0</v>
      </c>
      <c r="K337" s="197">
        <f t="shared" si="337"/>
        <v>0</v>
      </c>
      <c r="L337" s="198">
        <f t="shared" si="337"/>
        <v>0</v>
      </c>
      <c r="M337" s="200" t="s">
        <v>653</v>
      </c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196" t="s">
        <v>986</v>
      </c>
      <c r="B338" s="113">
        <f t="shared" si="3"/>
        <v>46.73</v>
      </c>
      <c r="C338" s="197">
        <v>1.0</v>
      </c>
      <c r="D338" s="197">
        <v>0.1</v>
      </c>
      <c r="E338" s="197">
        <v>11.7</v>
      </c>
      <c r="F338" s="198">
        <v>2.0</v>
      </c>
      <c r="G338" s="199"/>
      <c r="H338" s="197">
        <f t="shared" ref="H338:L338" si="338">$G338/100*B338</f>
        <v>0</v>
      </c>
      <c r="I338" s="197">
        <f t="shared" si="338"/>
        <v>0</v>
      </c>
      <c r="J338" s="197">
        <f t="shared" si="338"/>
        <v>0</v>
      </c>
      <c r="K338" s="197">
        <f t="shared" si="338"/>
        <v>0</v>
      </c>
      <c r="L338" s="198">
        <f t="shared" si="338"/>
        <v>0</v>
      </c>
      <c r="M338" s="200" t="s">
        <v>653</v>
      </c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196" t="s">
        <v>987</v>
      </c>
      <c r="B339" s="113">
        <f t="shared" si="3"/>
        <v>83.99</v>
      </c>
      <c r="C339" s="197">
        <v>1.9</v>
      </c>
      <c r="D339" s="197">
        <v>0.3</v>
      </c>
      <c r="E339" s="197">
        <v>20.6</v>
      </c>
      <c r="F339" s="198">
        <v>3.5</v>
      </c>
      <c r="G339" s="199"/>
      <c r="H339" s="197">
        <f t="shared" ref="H339:L339" si="339">$G339/100*B339</f>
        <v>0</v>
      </c>
      <c r="I339" s="197">
        <f t="shared" si="339"/>
        <v>0</v>
      </c>
      <c r="J339" s="197">
        <f t="shared" si="339"/>
        <v>0</v>
      </c>
      <c r="K339" s="197">
        <f t="shared" si="339"/>
        <v>0</v>
      </c>
      <c r="L339" s="198">
        <f t="shared" si="339"/>
        <v>0</v>
      </c>
      <c r="M339" s="200" t="s">
        <v>653</v>
      </c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196" t="s">
        <v>988</v>
      </c>
      <c r="B340" s="113">
        <f t="shared" si="3"/>
        <v>46.43</v>
      </c>
      <c r="C340" s="197">
        <v>2.0</v>
      </c>
      <c r="D340" s="197">
        <v>0.5</v>
      </c>
      <c r="E340" s="197">
        <v>8.7</v>
      </c>
      <c r="F340" s="198">
        <v>0.0</v>
      </c>
      <c r="G340" s="199"/>
      <c r="H340" s="197">
        <f t="shared" ref="H340:L340" si="340">$G340/100*B340</f>
        <v>0</v>
      </c>
      <c r="I340" s="197">
        <f t="shared" si="340"/>
        <v>0</v>
      </c>
      <c r="J340" s="197">
        <f t="shared" si="340"/>
        <v>0</v>
      </c>
      <c r="K340" s="197">
        <f t="shared" si="340"/>
        <v>0</v>
      </c>
      <c r="L340" s="198">
        <f t="shared" si="340"/>
        <v>0</v>
      </c>
      <c r="M340" s="200" t="s">
        <v>653</v>
      </c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196" t="s">
        <v>989</v>
      </c>
      <c r="B341" s="113">
        <f t="shared" si="3"/>
        <v>34.71</v>
      </c>
      <c r="C341" s="197">
        <v>0.6</v>
      </c>
      <c r="D341" s="197">
        <v>0.6</v>
      </c>
      <c r="E341" s="197">
        <v>6.9</v>
      </c>
      <c r="F341" s="198">
        <v>0.0</v>
      </c>
      <c r="G341" s="199"/>
      <c r="H341" s="197">
        <f t="shared" ref="H341:L341" si="341">$G341/100*B341</f>
        <v>0</v>
      </c>
      <c r="I341" s="197">
        <f t="shared" si="341"/>
        <v>0</v>
      </c>
      <c r="J341" s="197">
        <f t="shared" si="341"/>
        <v>0</v>
      </c>
      <c r="K341" s="197">
        <f t="shared" si="341"/>
        <v>0</v>
      </c>
      <c r="L341" s="198">
        <f t="shared" si="341"/>
        <v>0</v>
      </c>
      <c r="M341" s="200" t="s">
        <v>653</v>
      </c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196" t="s">
        <v>990</v>
      </c>
      <c r="B342" s="113">
        <f t="shared" si="3"/>
        <v>17.77</v>
      </c>
      <c r="C342" s="197">
        <v>1.2</v>
      </c>
      <c r="D342" s="197">
        <v>0.2</v>
      </c>
      <c r="E342" s="197">
        <v>3.4</v>
      </c>
      <c r="F342" s="198">
        <v>1.1</v>
      </c>
      <c r="G342" s="199"/>
      <c r="H342" s="197">
        <f t="shared" ref="H342:L342" si="342">$G342/100*B342</f>
        <v>0</v>
      </c>
      <c r="I342" s="197">
        <f t="shared" si="342"/>
        <v>0</v>
      </c>
      <c r="J342" s="197">
        <f t="shared" si="342"/>
        <v>0</v>
      </c>
      <c r="K342" s="197">
        <f t="shared" si="342"/>
        <v>0</v>
      </c>
      <c r="L342" s="198">
        <f t="shared" si="342"/>
        <v>0</v>
      </c>
      <c r="M342" s="200" t="s">
        <v>653</v>
      </c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196" t="s">
        <v>991</v>
      </c>
      <c r="B343" s="113">
        <f t="shared" si="3"/>
        <v>87.09</v>
      </c>
      <c r="C343" s="197">
        <v>15.6</v>
      </c>
      <c r="D343" s="197">
        <v>1.4</v>
      </c>
      <c r="E343" s="197">
        <v>3.1</v>
      </c>
      <c r="F343" s="198">
        <v>0.0</v>
      </c>
      <c r="G343" s="199"/>
      <c r="H343" s="197">
        <f t="shared" ref="H343:L343" si="343">$G343/100*B343</f>
        <v>0</v>
      </c>
      <c r="I343" s="197">
        <f t="shared" si="343"/>
        <v>0</v>
      </c>
      <c r="J343" s="197">
        <f t="shared" si="343"/>
        <v>0</v>
      </c>
      <c r="K343" s="197">
        <f t="shared" si="343"/>
        <v>0</v>
      </c>
      <c r="L343" s="198">
        <f t="shared" si="343"/>
        <v>0</v>
      </c>
      <c r="M343" s="200" t="s">
        <v>637</v>
      </c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196" t="s">
        <v>992</v>
      </c>
      <c r="B344" s="113">
        <f t="shared" si="3"/>
        <v>179.4</v>
      </c>
      <c r="C344" s="197">
        <v>0.0</v>
      </c>
      <c r="D344" s="197">
        <v>0.0</v>
      </c>
      <c r="E344" s="197">
        <v>46.0</v>
      </c>
      <c r="F344" s="198">
        <v>0.0</v>
      </c>
      <c r="G344" s="199"/>
      <c r="H344" s="197">
        <f t="shared" ref="H344:L344" si="344">$G344/100*B344</f>
        <v>0</v>
      </c>
      <c r="I344" s="197">
        <f t="shared" si="344"/>
        <v>0</v>
      </c>
      <c r="J344" s="197">
        <f t="shared" si="344"/>
        <v>0</v>
      </c>
      <c r="K344" s="197">
        <f t="shared" si="344"/>
        <v>0</v>
      </c>
      <c r="L344" s="198">
        <f t="shared" si="344"/>
        <v>0</v>
      </c>
      <c r="M344" s="200" t="s">
        <v>645</v>
      </c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196" t="s">
        <v>993</v>
      </c>
      <c r="B345" s="113">
        <f t="shared" si="3"/>
        <v>382.99</v>
      </c>
      <c r="C345" s="197">
        <v>0.1</v>
      </c>
      <c r="D345" s="197">
        <v>0.0</v>
      </c>
      <c r="E345" s="197">
        <v>98.1</v>
      </c>
      <c r="F345" s="198">
        <v>0.0</v>
      </c>
      <c r="G345" s="199"/>
      <c r="H345" s="197">
        <f t="shared" ref="H345:L345" si="345">$G345/100*B345</f>
        <v>0</v>
      </c>
      <c r="I345" s="197">
        <f t="shared" si="345"/>
        <v>0</v>
      </c>
      <c r="J345" s="197">
        <f t="shared" si="345"/>
        <v>0</v>
      </c>
      <c r="K345" s="197">
        <f t="shared" si="345"/>
        <v>0</v>
      </c>
      <c r="L345" s="198">
        <f t="shared" si="345"/>
        <v>0</v>
      </c>
      <c r="M345" s="200" t="s">
        <v>645</v>
      </c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196" t="s">
        <v>994</v>
      </c>
      <c r="B346" s="113">
        <f t="shared" si="3"/>
        <v>389.61</v>
      </c>
      <c r="C346" s="197">
        <v>0.0</v>
      </c>
      <c r="D346" s="197">
        <v>0.0</v>
      </c>
      <c r="E346" s="197">
        <v>99.9</v>
      </c>
      <c r="F346" s="198">
        <v>0.0</v>
      </c>
      <c r="G346" s="199"/>
      <c r="H346" s="197">
        <f t="shared" ref="H346:L346" si="346">$G346/100*B346</f>
        <v>0</v>
      </c>
      <c r="I346" s="197">
        <f t="shared" si="346"/>
        <v>0</v>
      </c>
      <c r="J346" s="197">
        <f t="shared" si="346"/>
        <v>0</v>
      </c>
      <c r="K346" s="197">
        <f t="shared" si="346"/>
        <v>0</v>
      </c>
      <c r="L346" s="198">
        <f t="shared" si="346"/>
        <v>0</v>
      </c>
      <c r="M346" s="200" t="s">
        <v>645</v>
      </c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196" t="s">
        <v>995</v>
      </c>
      <c r="B347" s="113">
        <f t="shared" si="3"/>
        <v>645.65</v>
      </c>
      <c r="C347" s="197">
        <v>17.3</v>
      </c>
      <c r="D347" s="197">
        <v>55.2</v>
      </c>
      <c r="E347" s="197">
        <v>23.2</v>
      </c>
      <c r="F347" s="198">
        <v>5.7</v>
      </c>
      <c r="G347" s="199"/>
      <c r="H347" s="197">
        <f t="shared" ref="H347:L347" si="347">$G347/100*B347</f>
        <v>0</v>
      </c>
      <c r="I347" s="197">
        <f t="shared" si="347"/>
        <v>0</v>
      </c>
      <c r="J347" s="197">
        <f t="shared" si="347"/>
        <v>0</v>
      </c>
      <c r="K347" s="197">
        <f t="shared" si="347"/>
        <v>0</v>
      </c>
      <c r="L347" s="198">
        <f t="shared" si="347"/>
        <v>0</v>
      </c>
      <c r="M347" s="200" t="s">
        <v>725</v>
      </c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196" t="s">
        <v>996</v>
      </c>
      <c r="B348" s="113">
        <f t="shared" si="3"/>
        <v>900</v>
      </c>
      <c r="C348" s="197">
        <v>0.0</v>
      </c>
      <c r="D348" s="197">
        <v>100.0</v>
      </c>
      <c r="E348" s="197">
        <v>0.0</v>
      </c>
      <c r="F348" s="198">
        <v>0.0</v>
      </c>
      <c r="G348" s="199"/>
      <c r="H348" s="197">
        <f t="shared" ref="H348:L348" si="348">$G348/100*B348</f>
        <v>0</v>
      </c>
      <c r="I348" s="197">
        <f t="shared" si="348"/>
        <v>0</v>
      </c>
      <c r="J348" s="197">
        <f t="shared" si="348"/>
        <v>0</v>
      </c>
      <c r="K348" s="197">
        <f t="shared" si="348"/>
        <v>0</v>
      </c>
      <c r="L348" s="198">
        <f t="shared" si="348"/>
        <v>0</v>
      </c>
      <c r="M348" s="200" t="s">
        <v>667</v>
      </c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196" t="s">
        <v>997</v>
      </c>
      <c r="B349" s="113">
        <f t="shared" si="3"/>
        <v>612.16</v>
      </c>
      <c r="C349" s="197">
        <v>20.8</v>
      </c>
      <c r="D349" s="197">
        <v>51.5</v>
      </c>
      <c r="E349" s="197">
        <v>20.0</v>
      </c>
      <c r="F349" s="198">
        <v>6.6</v>
      </c>
      <c r="G349" s="199"/>
      <c r="H349" s="197">
        <f t="shared" ref="H349:L349" si="349">$G349/100*B349</f>
        <v>0</v>
      </c>
      <c r="I349" s="197">
        <f t="shared" si="349"/>
        <v>0</v>
      </c>
      <c r="J349" s="197">
        <f t="shared" si="349"/>
        <v>0</v>
      </c>
      <c r="K349" s="197">
        <f t="shared" si="349"/>
        <v>0</v>
      </c>
      <c r="L349" s="198">
        <f t="shared" si="349"/>
        <v>0</v>
      </c>
      <c r="M349" s="200" t="s">
        <v>725</v>
      </c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196" t="s">
        <v>998</v>
      </c>
      <c r="B350" s="113">
        <f t="shared" si="3"/>
        <v>352.3</v>
      </c>
      <c r="C350" s="197">
        <v>7.0</v>
      </c>
      <c r="D350" s="197">
        <v>1.6</v>
      </c>
      <c r="E350" s="197">
        <v>79.9</v>
      </c>
      <c r="F350" s="198">
        <v>0.9</v>
      </c>
      <c r="G350" s="199"/>
      <c r="H350" s="197">
        <f t="shared" ref="H350:L350" si="350">$G350/100*B350</f>
        <v>0</v>
      </c>
      <c r="I350" s="197">
        <f t="shared" si="350"/>
        <v>0</v>
      </c>
      <c r="J350" s="197">
        <f t="shared" si="350"/>
        <v>0</v>
      </c>
      <c r="K350" s="197">
        <f t="shared" si="350"/>
        <v>0</v>
      </c>
      <c r="L350" s="198">
        <f t="shared" si="350"/>
        <v>0</v>
      </c>
      <c r="M350" s="200" t="s">
        <v>656</v>
      </c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196" t="s">
        <v>999</v>
      </c>
      <c r="B351" s="113">
        <f t="shared" si="3"/>
        <v>20.39</v>
      </c>
      <c r="C351" s="197">
        <v>1.8</v>
      </c>
      <c r="D351" s="197">
        <v>0.2</v>
      </c>
      <c r="E351" s="197">
        <v>3.7</v>
      </c>
      <c r="F351" s="198">
        <v>1.6</v>
      </c>
      <c r="G351" s="199"/>
      <c r="H351" s="197">
        <f t="shared" ref="H351:L351" si="351">$G351/100*B351</f>
        <v>0</v>
      </c>
      <c r="I351" s="197">
        <f t="shared" si="351"/>
        <v>0</v>
      </c>
      <c r="J351" s="197">
        <f t="shared" si="351"/>
        <v>0</v>
      </c>
      <c r="K351" s="197">
        <f t="shared" si="351"/>
        <v>0</v>
      </c>
      <c r="L351" s="198">
        <f t="shared" si="351"/>
        <v>0</v>
      </c>
      <c r="M351" s="200" t="s">
        <v>653</v>
      </c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196" t="s">
        <v>1000</v>
      </c>
      <c r="B352" s="113">
        <f t="shared" si="3"/>
        <v>139.1</v>
      </c>
      <c r="C352" s="197">
        <v>19.7</v>
      </c>
      <c r="D352" s="197">
        <v>6.7</v>
      </c>
      <c r="E352" s="197">
        <v>0.0</v>
      </c>
      <c r="F352" s="198">
        <v>0.0</v>
      </c>
      <c r="G352" s="199"/>
      <c r="H352" s="197">
        <f t="shared" ref="H352:L352" si="352">$G352/100*B352</f>
        <v>0</v>
      </c>
      <c r="I352" s="197">
        <f t="shared" si="352"/>
        <v>0</v>
      </c>
      <c r="J352" s="197">
        <f t="shared" si="352"/>
        <v>0</v>
      </c>
      <c r="K352" s="197">
        <f t="shared" si="352"/>
        <v>0</v>
      </c>
      <c r="L352" s="198">
        <f t="shared" si="352"/>
        <v>0</v>
      </c>
      <c r="M352" s="200" t="s">
        <v>674</v>
      </c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196" t="s">
        <v>1001</v>
      </c>
      <c r="B353" s="113">
        <f t="shared" si="3"/>
        <v>616.31</v>
      </c>
      <c r="C353" s="197">
        <v>17.0</v>
      </c>
      <c r="D353" s="197">
        <v>53.7</v>
      </c>
      <c r="E353" s="197">
        <v>21.2</v>
      </c>
      <c r="F353" s="198">
        <v>9.3</v>
      </c>
      <c r="G353" s="199"/>
      <c r="H353" s="197">
        <f t="shared" ref="H353:L353" si="353">$G353/100*B353</f>
        <v>0</v>
      </c>
      <c r="I353" s="197">
        <f t="shared" si="353"/>
        <v>0</v>
      </c>
      <c r="J353" s="197">
        <f t="shared" si="353"/>
        <v>0</v>
      </c>
      <c r="K353" s="197">
        <f t="shared" si="353"/>
        <v>0</v>
      </c>
      <c r="L353" s="198">
        <f t="shared" si="353"/>
        <v>0</v>
      </c>
      <c r="M353" s="200" t="s">
        <v>725</v>
      </c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196" t="s">
        <v>1002</v>
      </c>
      <c r="B354" s="113">
        <f t="shared" si="3"/>
        <v>31.94</v>
      </c>
      <c r="C354" s="197">
        <v>2.8</v>
      </c>
      <c r="D354" s="197">
        <v>0.2</v>
      </c>
      <c r="E354" s="197">
        <v>7.0</v>
      </c>
      <c r="F354" s="198">
        <v>4.4</v>
      </c>
      <c r="G354" s="199"/>
      <c r="H354" s="197">
        <f t="shared" ref="H354:L354" si="354">$G354/100*B354</f>
        <v>0</v>
      </c>
      <c r="I354" s="197">
        <f t="shared" si="354"/>
        <v>0</v>
      </c>
      <c r="J354" s="197">
        <f t="shared" si="354"/>
        <v>0</v>
      </c>
      <c r="K354" s="197">
        <f t="shared" si="354"/>
        <v>0</v>
      </c>
      <c r="L354" s="198">
        <f t="shared" si="354"/>
        <v>0</v>
      </c>
      <c r="M354" s="200" t="s">
        <v>653</v>
      </c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196" t="s">
        <v>1003</v>
      </c>
      <c r="B355" s="113">
        <f t="shared" si="3"/>
        <v>63.22</v>
      </c>
      <c r="C355" s="197">
        <v>10.5</v>
      </c>
      <c r="D355" s="197">
        <v>0.1</v>
      </c>
      <c r="E355" s="197">
        <v>5.6</v>
      </c>
      <c r="F355" s="198">
        <v>0.8</v>
      </c>
      <c r="G355" s="199"/>
      <c r="H355" s="197">
        <f t="shared" ref="H355:L355" si="355">$G355/100*B355</f>
        <v>0</v>
      </c>
      <c r="I355" s="197">
        <f t="shared" si="355"/>
        <v>0</v>
      </c>
      <c r="J355" s="197">
        <f t="shared" si="355"/>
        <v>0</v>
      </c>
      <c r="K355" s="197">
        <f t="shared" si="355"/>
        <v>0</v>
      </c>
      <c r="L355" s="198">
        <f t="shared" si="355"/>
        <v>0</v>
      </c>
      <c r="M355" s="200" t="s">
        <v>710</v>
      </c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196" t="s">
        <v>1004</v>
      </c>
      <c r="B356" s="113">
        <f t="shared" si="3"/>
        <v>54.35</v>
      </c>
      <c r="C356" s="197">
        <v>0.8</v>
      </c>
      <c r="D356" s="197">
        <v>0.3</v>
      </c>
      <c r="E356" s="197">
        <v>13.3</v>
      </c>
      <c r="F356" s="198">
        <v>1.8</v>
      </c>
      <c r="G356" s="199"/>
      <c r="H356" s="197">
        <f t="shared" ref="H356:L356" si="356">$G356/100*B356</f>
        <v>0</v>
      </c>
      <c r="I356" s="197">
        <f t="shared" si="356"/>
        <v>0</v>
      </c>
      <c r="J356" s="197">
        <f t="shared" si="356"/>
        <v>0</v>
      </c>
      <c r="K356" s="197">
        <f t="shared" si="356"/>
        <v>0</v>
      </c>
      <c r="L356" s="198">
        <f t="shared" si="356"/>
        <v>0</v>
      </c>
      <c r="M356" s="200" t="s">
        <v>639</v>
      </c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196" t="s">
        <v>1005</v>
      </c>
      <c r="B357" s="113">
        <f t="shared" si="3"/>
        <v>69.67</v>
      </c>
      <c r="C357" s="197">
        <v>1.3</v>
      </c>
      <c r="D357" s="197">
        <v>0.1</v>
      </c>
      <c r="E357" s="197">
        <v>16.3</v>
      </c>
      <c r="F357" s="198">
        <v>0.0</v>
      </c>
      <c r="G357" s="199"/>
      <c r="H357" s="197">
        <f t="shared" ref="H357:L357" si="357">$G357/100*B357</f>
        <v>0</v>
      </c>
      <c r="I357" s="197">
        <f t="shared" si="357"/>
        <v>0</v>
      </c>
      <c r="J357" s="197">
        <f t="shared" si="357"/>
        <v>0</v>
      </c>
      <c r="K357" s="197">
        <f t="shared" si="357"/>
        <v>0</v>
      </c>
      <c r="L357" s="198">
        <f t="shared" si="357"/>
        <v>0</v>
      </c>
      <c r="M357" s="200" t="s">
        <v>662</v>
      </c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196" t="s">
        <v>1006</v>
      </c>
      <c r="B358" s="113">
        <f t="shared" si="3"/>
        <v>0</v>
      </c>
      <c r="C358" s="197">
        <v>0.0</v>
      </c>
      <c r="D358" s="197">
        <v>0.0</v>
      </c>
      <c r="E358" s="197">
        <v>0.0</v>
      </c>
      <c r="F358" s="198">
        <v>0.0</v>
      </c>
      <c r="G358" s="199"/>
      <c r="H358" s="197">
        <f t="shared" ref="H358:L358" si="358">$G358/100*B358</f>
        <v>0</v>
      </c>
      <c r="I358" s="197">
        <f t="shared" si="358"/>
        <v>0</v>
      </c>
      <c r="J358" s="197">
        <f t="shared" si="358"/>
        <v>0</v>
      </c>
      <c r="K358" s="197">
        <f t="shared" si="358"/>
        <v>0</v>
      </c>
      <c r="L358" s="198">
        <f t="shared" si="358"/>
        <v>0</v>
      </c>
      <c r="M358" s="200" t="s">
        <v>649</v>
      </c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196" t="s">
        <v>1007</v>
      </c>
      <c r="B359" s="113">
        <f t="shared" si="3"/>
        <v>318.65</v>
      </c>
      <c r="C359" s="197">
        <v>22.6</v>
      </c>
      <c r="D359" s="197">
        <v>2.4</v>
      </c>
      <c r="E359" s="197">
        <v>58.2</v>
      </c>
      <c r="F359" s="198">
        <v>10.7</v>
      </c>
      <c r="G359" s="199"/>
      <c r="H359" s="197">
        <f t="shared" ref="H359:L359" si="359">$G359/100*B359</f>
        <v>0</v>
      </c>
      <c r="I359" s="197">
        <f t="shared" si="359"/>
        <v>0</v>
      </c>
      <c r="J359" s="197">
        <f t="shared" si="359"/>
        <v>0</v>
      </c>
      <c r="K359" s="197">
        <f t="shared" si="359"/>
        <v>0</v>
      </c>
      <c r="L359" s="198">
        <f t="shared" si="359"/>
        <v>0</v>
      </c>
      <c r="M359" s="200" t="s">
        <v>649</v>
      </c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196" t="s">
        <v>1008</v>
      </c>
      <c r="B360" s="113">
        <f t="shared" si="3"/>
        <v>0.78</v>
      </c>
      <c r="C360" s="197">
        <v>0.0</v>
      </c>
      <c r="D360" s="197">
        <v>0.0</v>
      </c>
      <c r="E360" s="197">
        <v>0.2</v>
      </c>
      <c r="F360" s="198">
        <v>0.0</v>
      </c>
      <c r="G360" s="199"/>
      <c r="H360" s="197">
        <f t="shared" ref="H360:L360" si="360">$G360/100*B360</f>
        <v>0</v>
      </c>
      <c r="I360" s="197">
        <f t="shared" si="360"/>
        <v>0</v>
      </c>
      <c r="J360" s="197">
        <f t="shared" si="360"/>
        <v>0</v>
      </c>
      <c r="K360" s="197">
        <f t="shared" si="360"/>
        <v>0</v>
      </c>
      <c r="L360" s="198">
        <f t="shared" si="360"/>
        <v>0</v>
      </c>
      <c r="M360" s="200" t="s">
        <v>649</v>
      </c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196" t="s">
        <v>1009</v>
      </c>
      <c r="B361" s="113">
        <f t="shared" si="3"/>
        <v>341.1</v>
      </c>
      <c r="C361" s="197">
        <v>31.6</v>
      </c>
      <c r="D361" s="197">
        <v>4.6</v>
      </c>
      <c r="E361" s="197">
        <v>49.6</v>
      </c>
      <c r="F361" s="198">
        <v>10.6</v>
      </c>
      <c r="G361" s="199"/>
      <c r="H361" s="197">
        <f t="shared" ref="H361:L361" si="361">$G361/100*B361</f>
        <v>0</v>
      </c>
      <c r="I361" s="197">
        <f t="shared" si="361"/>
        <v>0</v>
      </c>
      <c r="J361" s="197">
        <f t="shared" si="361"/>
        <v>0</v>
      </c>
      <c r="K361" s="197">
        <f t="shared" si="361"/>
        <v>0</v>
      </c>
      <c r="L361" s="198">
        <f t="shared" si="361"/>
        <v>0</v>
      </c>
      <c r="M361" s="200" t="s">
        <v>649</v>
      </c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196" t="s">
        <v>1010</v>
      </c>
      <c r="B362" s="113">
        <f t="shared" si="3"/>
        <v>321.7</v>
      </c>
      <c r="C362" s="197">
        <v>20.3</v>
      </c>
      <c r="D362" s="197">
        <v>4.3</v>
      </c>
      <c r="E362" s="197">
        <v>61.0</v>
      </c>
      <c r="F362" s="198">
        <v>19.0</v>
      </c>
      <c r="G362" s="199"/>
      <c r="H362" s="197">
        <f t="shared" ref="H362:L362" si="362">$G362/100*B362</f>
        <v>0</v>
      </c>
      <c r="I362" s="197">
        <f t="shared" si="362"/>
        <v>0</v>
      </c>
      <c r="J362" s="197">
        <f t="shared" si="362"/>
        <v>0</v>
      </c>
      <c r="K362" s="197">
        <f t="shared" si="362"/>
        <v>0</v>
      </c>
      <c r="L362" s="198">
        <f t="shared" si="362"/>
        <v>0</v>
      </c>
      <c r="M362" s="200" t="s">
        <v>649</v>
      </c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196" t="s">
        <v>1011</v>
      </c>
      <c r="B363" s="113">
        <f t="shared" si="3"/>
        <v>344.69</v>
      </c>
      <c r="C363" s="197">
        <v>13.3</v>
      </c>
      <c r="D363" s="197">
        <v>2.4</v>
      </c>
      <c r="E363" s="197">
        <v>73.1</v>
      </c>
      <c r="F363" s="198">
        <v>8.0</v>
      </c>
      <c r="G363" s="199"/>
      <c r="H363" s="197">
        <f t="shared" ref="H363:L363" si="363">$G363/100*B363</f>
        <v>0</v>
      </c>
      <c r="I363" s="197">
        <f t="shared" si="363"/>
        <v>0</v>
      </c>
      <c r="J363" s="197">
        <f t="shared" si="363"/>
        <v>0</v>
      </c>
      <c r="K363" s="197">
        <f t="shared" si="363"/>
        <v>0</v>
      </c>
      <c r="L363" s="198">
        <f t="shared" si="363"/>
        <v>0</v>
      </c>
      <c r="M363" s="200" t="s">
        <v>656</v>
      </c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196" t="s">
        <v>1012</v>
      </c>
      <c r="B364" s="113">
        <f t="shared" si="3"/>
        <v>245.92</v>
      </c>
      <c r="C364" s="197">
        <v>9.0</v>
      </c>
      <c r="D364" s="197">
        <v>5.2</v>
      </c>
      <c r="E364" s="197">
        <v>42.8</v>
      </c>
      <c r="F364" s="198">
        <v>2.0</v>
      </c>
      <c r="G364" s="199"/>
      <c r="H364" s="197">
        <f t="shared" ref="H364:L364" si="364">$G364/100*B364</f>
        <v>0</v>
      </c>
      <c r="I364" s="197">
        <f t="shared" si="364"/>
        <v>0</v>
      </c>
      <c r="J364" s="197">
        <f t="shared" si="364"/>
        <v>0</v>
      </c>
      <c r="K364" s="197">
        <f t="shared" si="364"/>
        <v>0</v>
      </c>
      <c r="L364" s="198">
        <f t="shared" si="364"/>
        <v>0</v>
      </c>
      <c r="M364" s="200" t="s">
        <v>710</v>
      </c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196" t="s">
        <v>1013</v>
      </c>
      <c r="B365" s="113">
        <f t="shared" si="3"/>
        <v>207.86</v>
      </c>
      <c r="C365" s="197">
        <v>18.5</v>
      </c>
      <c r="D365" s="197">
        <v>10.8</v>
      </c>
      <c r="E365" s="197">
        <v>9.4</v>
      </c>
      <c r="F365" s="198">
        <v>0.0</v>
      </c>
      <c r="G365" s="199"/>
      <c r="H365" s="197">
        <f t="shared" ref="H365:L365" si="365">$G365/100*B365</f>
        <v>0</v>
      </c>
      <c r="I365" s="197">
        <f t="shared" si="365"/>
        <v>0</v>
      </c>
      <c r="J365" s="197">
        <f t="shared" si="365"/>
        <v>0</v>
      </c>
      <c r="K365" s="197">
        <f t="shared" si="365"/>
        <v>0</v>
      </c>
      <c r="L365" s="198">
        <f t="shared" si="365"/>
        <v>0</v>
      </c>
      <c r="M365" s="200" t="s">
        <v>647</v>
      </c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196" t="s">
        <v>1014</v>
      </c>
      <c r="B366" s="113">
        <f t="shared" si="3"/>
        <v>95.7</v>
      </c>
      <c r="C366" s="197">
        <v>20.1</v>
      </c>
      <c r="D366" s="197">
        <v>1.7</v>
      </c>
      <c r="E366" s="197">
        <v>0.0</v>
      </c>
      <c r="F366" s="198">
        <v>0.0</v>
      </c>
      <c r="G366" s="199"/>
      <c r="H366" s="197">
        <f t="shared" ref="H366:L366" si="366">$G366/100*B366</f>
        <v>0</v>
      </c>
      <c r="I366" s="197">
        <f t="shared" si="366"/>
        <v>0</v>
      </c>
      <c r="J366" s="197">
        <f t="shared" si="366"/>
        <v>0</v>
      </c>
      <c r="K366" s="197">
        <f t="shared" si="366"/>
        <v>0</v>
      </c>
      <c r="L366" s="198">
        <f t="shared" si="366"/>
        <v>0</v>
      </c>
      <c r="M366" s="200" t="s">
        <v>674</v>
      </c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196" t="s">
        <v>1015</v>
      </c>
      <c r="B367" s="113">
        <f t="shared" si="3"/>
        <v>478.9</v>
      </c>
      <c r="C367" s="197">
        <v>53.4</v>
      </c>
      <c r="D367" s="197">
        <v>26.4</v>
      </c>
      <c r="E367" s="197">
        <v>7.2</v>
      </c>
      <c r="F367" s="198">
        <v>0.2</v>
      </c>
      <c r="G367" s="199"/>
      <c r="H367" s="197">
        <f t="shared" ref="H367:L367" si="367">$G367/100*B367</f>
        <v>0</v>
      </c>
      <c r="I367" s="197">
        <f t="shared" si="367"/>
        <v>0</v>
      </c>
      <c r="J367" s="197">
        <f t="shared" si="367"/>
        <v>0</v>
      </c>
      <c r="K367" s="197">
        <f t="shared" si="367"/>
        <v>0</v>
      </c>
      <c r="L367" s="198">
        <f t="shared" si="367"/>
        <v>0</v>
      </c>
      <c r="M367" s="200" t="s">
        <v>647</v>
      </c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196" t="s">
        <v>1016</v>
      </c>
      <c r="B368" s="113">
        <f t="shared" si="3"/>
        <v>125.08</v>
      </c>
      <c r="C368" s="197">
        <v>8.2</v>
      </c>
      <c r="D368" s="197">
        <v>8.0</v>
      </c>
      <c r="E368" s="197">
        <v>5.2</v>
      </c>
      <c r="F368" s="198">
        <v>0.0</v>
      </c>
      <c r="G368" s="199"/>
      <c r="H368" s="197">
        <f t="shared" ref="H368:L368" si="368">$G368/100*B368</f>
        <v>0</v>
      </c>
      <c r="I368" s="197">
        <f t="shared" si="368"/>
        <v>0</v>
      </c>
      <c r="J368" s="197">
        <f t="shared" si="368"/>
        <v>0</v>
      </c>
      <c r="K368" s="197">
        <f t="shared" si="368"/>
        <v>0</v>
      </c>
      <c r="L368" s="198">
        <f t="shared" si="368"/>
        <v>0</v>
      </c>
      <c r="M368" s="200" t="s">
        <v>647</v>
      </c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196" t="s">
        <v>1017</v>
      </c>
      <c r="B369" s="113">
        <f t="shared" si="3"/>
        <v>156.82</v>
      </c>
      <c r="C369" s="197">
        <v>12.7</v>
      </c>
      <c r="D369" s="197">
        <v>10.0</v>
      </c>
      <c r="E369" s="197">
        <v>4.4</v>
      </c>
      <c r="F369" s="198">
        <v>0.6</v>
      </c>
      <c r="G369" s="199"/>
      <c r="H369" s="197">
        <f t="shared" ref="H369:L369" si="369">$G369/100*B369</f>
        <v>0</v>
      </c>
      <c r="I369" s="197">
        <f t="shared" si="369"/>
        <v>0</v>
      </c>
      <c r="J369" s="197">
        <f t="shared" si="369"/>
        <v>0</v>
      </c>
      <c r="K369" s="197">
        <f t="shared" si="369"/>
        <v>0</v>
      </c>
      <c r="L369" s="198">
        <f t="shared" si="369"/>
        <v>0</v>
      </c>
      <c r="M369" s="200" t="s">
        <v>647</v>
      </c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196" t="s">
        <v>1018</v>
      </c>
      <c r="B370" s="113">
        <f t="shared" si="3"/>
        <v>18.33</v>
      </c>
      <c r="C370" s="197">
        <v>0.9</v>
      </c>
      <c r="D370" s="197">
        <v>0.2</v>
      </c>
      <c r="E370" s="197">
        <v>3.9</v>
      </c>
      <c r="F370" s="198">
        <v>1.2</v>
      </c>
      <c r="G370" s="199"/>
      <c r="H370" s="197">
        <f t="shared" ref="H370:L370" si="370">$G370/100*B370</f>
        <v>0</v>
      </c>
      <c r="I370" s="197">
        <f t="shared" si="370"/>
        <v>0</v>
      </c>
      <c r="J370" s="197">
        <f t="shared" si="370"/>
        <v>0</v>
      </c>
      <c r="K370" s="197">
        <f t="shared" si="370"/>
        <v>0</v>
      </c>
      <c r="L370" s="198">
        <f t="shared" si="370"/>
        <v>0</v>
      </c>
      <c r="M370" s="200" t="s">
        <v>653</v>
      </c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196" t="s">
        <v>1019</v>
      </c>
      <c r="B371" s="113">
        <f t="shared" si="3"/>
        <v>277.65</v>
      </c>
      <c r="C371" s="197">
        <v>14.1</v>
      </c>
      <c r="D371" s="197">
        <v>3.0</v>
      </c>
      <c r="E371" s="197">
        <v>55.8</v>
      </c>
      <c r="F371" s="198">
        <v>12.3</v>
      </c>
      <c r="G371" s="199"/>
      <c r="H371" s="197">
        <f t="shared" ref="H371:L371" si="371">$G371/100*B371</f>
        <v>0</v>
      </c>
      <c r="I371" s="197">
        <f t="shared" si="371"/>
        <v>0</v>
      </c>
      <c r="J371" s="197">
        <f t="shared" si="371"/>
        <v>0</v>
      </c>
      <c r="K371" s="197">
        <f t="shared" si="371"/>
        <v>0</v>
      </c>
      <c r="L371" s="198">
        <f t="shared" si="371"/>
        <v>0</v>
      </c>
      <c r="M371" s="200" t="s">
        <v>653</v>
      </c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196" t="s">
        <v>1020</v>
      </c>
      <c r="B372" s="113">
        <f t="shared" si="3"/>
        <v>113.5</v>
      </c>
      <c r="C372" s="197">
        <v>20.5</v>
      </c>
      <c r="D372" s="197">
        <v>3.5</v>
      </c>
      <c r="E372" s="197">
        <v>0.0</v>
      </c>
      <c r="F372" s="198">
        <v>0.0</v>
      </c>
      <c r="G372" s="199"/>
      <c r="H372" s="197">
        <f t="shared" ref="H372:L372" si="372">$G372/100*B372</f>
        <v>0</v>
      </c>
      <c r="I372" s="197">
        <f t="shared" si="372"/>
        <v>0</v>
      </c>
      <c r="J372" s="197">
        <f t="shared" si="372"/>
        <v>0</v>
      </c>
      <c r="K372" s="197">
        <f t="shared" si="372"/>
        <v>0</v>
      </c>
      <c r="L372" s="198">
        <f t="shared" si="372"/>
        <v>0</v>
      </c>
      <c r="M372" s="200" t="s">
        <v>674</v>
      </c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196" t="s">
        <v>1021</v>
      </c>
      <c r="B373" s="113">
        <f t="shared" si="3"/>
        <v>102.1</v>
      </c>
      <c r="C373" s="197">
        <v>24.4</v>
      </c>
      <c r="D373" s="197">
        <v>0.5</v>
      </c>
      <c r="E373" s="197">
        <v>0.0</v>
      </c>
      <c r="F373" s="198">
        <v>0.0</v>
      </c>
      <c r="G373" s="199"/>
      <c r="H373" s="197">
        <f t="shared" ref="H373:L373" si="373">$G373/100*B373</f>
        <v>0</v>
      </c>
      <c r="I373" s="197">
        <f t="shared" si="373"/>
        <v>0</v>
      </c>
      <c r="J373" s="197">
        <f t="shared" si="373"/>
        <v>0</v>
      </c>
      <c r="K373" s="197">
        <f t="shared" si="373"/>
        <v>0</v>
      </c>
      <c r="L373" s="198">
        <f t="shared" si="373"/>
        <v>0</v>
      </c>
      <c r="M373" s="200" t="s">
        <v>674</v>
      </c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196" t="s">
        <v>1022</v>
      </c>
      <c r="B374" s="113">
        <f t="shared" si="3"/>
        <v>129.9</v>
      </c>
      <c r="C374" s="197">
        <v>22.8</v>
      </c>
      <c r="D374" s="197">
        <v>4.3</v>
      </c>
      <c r="E374" s="197">
        <v>0.0</v>
      </c>
      <c r="F374" s="198">
        <v>0.0</v>
      </c>
      <c r="G374" s="199"/>
      <c r="H374" s="197">
        <f t="shared" ref="H374:L374" si="374">$G374/100*B374</f>
        <v>0</v>
      </c>
      <c r="I374" s="197">
        <f t="shared" si="374"/>
        <v>0</v>
      </c>
      <c r="J374" s="197">
        <f t="shared" si="374"/>
        <v>0</v>
      </c>
      <c r="K374" s="197">
        <f t="shared" si="374"/>
        <v>0</v>
      </c>
      <c r="L374" s="198">
        <f t="shared" si="374"/>
        <v>0</v>
      </c>
      <c r="M374" s="200" t="s">
        <v>727</v>
      </c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196" t="s">
        <v>1023</v>
      </c>
      <c r="B375" s="113">
        <f t="shared" si="3"/>
        <v>30.31</v>
      </c>
      <c r="C375" s="197">
        <v>1.5</v>
      </c>
      <c r="D375" s="197">
        <v>0.3</v>
      </c>
      <c r="E375" s="197">
        <v>7.1</v>
      </c>
      <c r="F375" s="198">
        <v>3.2</v>
      </c>
      <c r="G375" s="199"/>
      <c r="H375" s="197">
        <f t="shared" ref="H375:L375" si="375">$G375/100*B375</f>
        <v>0</v>
      </c>
      <c r="I375" s="197">
        <f t="shared" si="375"/>
        <v>0</v>
      </c>
      <c r="J375" s="197">
        <f t="shared" si="375"/>
        <v>0</v>
      </c>
      <c r="K375" s="197">
        <f t="shared" si="375"/>
        <v>0</v>
      </c>
      <c r="L375" s="198">
        <f t="shared" si="375"/>
        <v>0</v>
      </c>
      <c r="M375" s="200" t="s">
        <v>653</v>
      </c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196" t="s">
        <v>1024</v>
      </c>
      <c r="B376" s="113">
        <f t="shared" si="3"/>
        <v>26.04</v>
      </c>
      <c r="C376" s="197">
        <v>0.9</v>
      </c>
      <c r="D376" s="197">
        <v>0.1</v>
      </c>
      <c r="E376" s="197">
        <v>6.4</v>
      </c>
      <c r="F376" s="198">
        <v>1.8</v>
      </c>
      <c r="G376" s="199"/>
      <c r="H376" s="197">
        <f t="shared" ref="H376:L376" si="376">$G376/100*B376</f>
        <v>0</v>
      </c>
      <c r="I376" s="197">
        <f t="shared" si="376"/>
        <v>0</v>
      </c>
      <c r="J376" s="197">
        <f t="shared" si="376"/>
        <v>0</v>
      </c>
      <c r="K376" s="197">
        <f t="shared" si="376"/>
        <v>0</v>
      </c>
      <c r="L376" s="198">
        <f t="shared" si="376"/>
        <v>0</v>
      </c>
      <c r="M376" s="200" t="s">
        <v>653</v>
      </c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196" t="s">
        <v>1025</v>
      </c>
      <c r="B377" s="113">
        <f t="shared" si="3"/>
        <v>39.51</v>
      </c>
      <c r="C377" s="197">
        <v>0.9</v>
      </c>
      <c r="D377" s="197">
        <v>0.2</v>
      </c>
      <c r="E377" s="197">
        <v>10.5</v>
      </c>
      <c r="F377" s="198">
        <v>3.6</v>
      </c>
      <c r="G377" s="199"/>
      <c r="H377" s="197">
        <f t="shared" ref="H377:L377" si="377">$G377/100*B377</f>
        <v>0</v>
      </c>
      <c r="I377" s="197">
        <f t="shared" si="377"/>
        <v>0</v>
      </c>
      <c r="J377" s="197">
        <f t="shared" si="377"/>
        <v>0</v>
      </c>
      <c r="K377" s="197">
        <f t="shared" si="377"/>
        <v>0</v>
      </c>
      <c r="L377" s="198">
        <f t="shared" si="377"/>
        <v>0</v>
      </c>
      <c r="M377" s="200" t="s">
        <v>710</v>
      </c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196" t="s">
        <v>1026</v>
      </c>
      <c r="B378" s="113">
        <f t="shared" si="3"/>
        <v>138.8</v>
      </c>
      <c r="C378" s="197">
        <v>19.4</v>
      </c>
      <c r="D378" s="197">
        <v>6.8</v>
      </c>
      <c r="E378" s="197">
        <v>0.0</v>
      </c>
      <c r="F378" s="198">
        <v>0.0</v>
      </c>
      <c r="G378" s="199"/>
      <c r="H378" s="197">
        <f t="shared" ref="H378:L378" si="378">$G378/100*B378</f>
        <v>0</v>
      </c>
      <c r="I378" s="197">
        <f t="shared" si="378"/>
        <v>0</v>
      </c>
      <c r="J378" s="197">
        <f t="shared" si="378"/>
        <v>0</v>
      </c>
      <c r="K378" s="197">
        <f t="shared" si="378"/>
        <v>0</v>
      </c>
      <c r="L378" s="198">
        <f t="shared" si="378"/>
        <v>0</v>
      </c>
      <c r="M378" s="200" t="s">
        <v>676</v>
      </c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196" t="s">
        <v>1027</v>
      </c>
      <c r="B379" s="113">
        <f t="shared" si="3"/>
        <v>0</v>
      </c>
      <c r="C379" s="197">
        <v>0.0</v>
      </c>
      <c r="D379" s="197">
        <v>0.0</v>
      </c>
      <c r="E379" s="197">
        <v>0.0</v>
      </c>
      <c r="F379" s="198">
        <v>0.0</v>
      </c>
      <c r="G379" s="199"/>
      <c r="H379" s="197">
        <f t="shared" ref="H379:L379" si="379">$G379/100*B379</f>
        <v>0</v>
      </c>
      <c r="I379" s="197">
        <f t="shared" si="379"/>
        <v>0</v>
      </c>
      <c r="J379" s="197">
        <f t="shared" si="379"/>
        <v>0</v>
      </c>
      <c r="K379" s="197">
        <f t="shared" si="379"/>
        <v>0</v>
      </c>
      <c r="L379" s="198">
        <f t="shared" si="379"/>
        <v>0</v>
      </c>
      <c r="M379" s="200" t="s">
        <v>710</v>
      </c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196" t="s">
        <v>1028</v>
      </c>
      <c r="B380" s="113">
        <f t="shared" si="3"/>
        <v>68.3</v>
      </c>
      <c r="C380" s="197">
        <v>0.5</v>
      </c>
      <c r="D380" s="197">
        <v>0.0</v>
      </c>
      <c r="E380" s="197">
        <v>17.0</v>
      </c>
      <c r="F380" s="198">
        <v>0.0</v>
      </c>
      <c r="G380" s="199"/>
      <c r="H380" s="197">
        <f t="shared" ref="H380:L380" si="380">$G380/100*B380</f>
        <v>0</v>
      </c>
      <c r="I380" s="197">
        <f t="shared" si="380"/>
        <v>0</v>
      </c>
      <c r="J380" s="197">
        <f t="shared" si="380"/>
        <v>0</v>
      </c>
      <c r="K380" s="197">
        <f t="shared" si="380"/>
        <v>0</v>
      </c>
      <c r="L380" s="198">
        <f t="shared" si="380"/>
        <v>0</v>
      </c>
      <c r="M380" s="200" t="s">
        <v>710</v>
      </c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196" t="s">
        <v>1029</v>
      </c>
      <c r="B381" s="113">
        <f t="shared" si="3"/>
        <v>17.17</v>
      </c>
      <c r="C381" s="197">
        <v>4.0</v>
      </c>
      <c r="D381" s="197">
        <v>0.0</v>
      </c>
      <c r="E381" s="197">
        <v>0.3</v>
      </c>
      <c r="F381" s="198">
        <v>0.0</v>
      </c>
      <c r="G381" s="199"/>
      <c r="H381" s="197">
        <f t="shared" ref="H381:L381" si="381">$G381/100*B381</f>
        <v>0</v>
      </c>
      <c r="I381" s="197">
        <f t="shared" si="381"/>
        <v>0</v>
      </c>
      <c r="J381" s="197">
        <f t="shared" si="381"/>
        <v>0</v>
      </c>
      <c r="K381" s="197">
        <f t="shared" si="381"/>
        <v>0</v>
      </c>
      <c r="L381" s="198">
        <f t="shared" si="381"/>
        <v>0</v>
      </c>
      <c r="M381" s="200" t="s">
        <v>710</v>
      </c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196" t="s">
        <v>1030</v>
      </c>
      <c r="B382" s="113">
        <f t="shared" si="3"/>
        <v>51.94</v>
      </c>
      <c r="C382" s="197">
        <v>3.0</v>
      </c>
      <c r="D382" s="197">
        <v>0.6</v>
      </c>
      <c r="E382" s="197">
        <v>9.1</v>
      </c>
      <c r="F382" s="198">
        <v>0.5</v>
      </c>
      <c r="G382" s="199"/>
      <c r="H382" s="197">
        <f t="shared" ref="H382:L382" si="382">$G382/100*B382</f>
        <v>0</v>
      </c>
      <c r="I382" s="197">
        <f t="shared" si="382"/>
        <v>0</v>
      </c>
      <c r="J382" s="197">
        <f t="shared" si="382"/>
        <v>0</v>
      </c>
      <c r="K382" s="197">
        <f t="shared" si="382"/>
        <v>0</v>
      </c>
      <c r="L382" s="198">
        <f t="shared" si="382"/>
        <v>0</v>
      </c>
      <c r="M382" s="200" t="s">
        <v>643</v>
      </c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196" t="s">
        <v>1031</v>
      </c>
      <c r="B383" s="113">
        <f t="shared" si="3"/>
        <v>688.3</v>
      </c>
      <c r="C383" s="197">
        <v>15.2</v>
      </c>
      <c r="D383" s="197">
        <v>65.2</v>
      </c>
      <c r="E383" s="197">
        <v>13.7</v>
      </c>
      <c r="F383" s="198">
        <v>6.7</v>
      </c>
      <c r="G383" s="199"/>
      <c r="H383" s="197">
        <f t="shared" ref="H383:L383" si="383">$G383/100*B383</f>
        <v>0</v>
      </c>
      <c r="I383" s="197">
        <f t="shared" si="383"/>
        <v>0</v>
      </c>
      <c r="J383" s="197">
        <f t="shared" si="383"/>
        <v>0</v>
      </c>
      <c r="K383" s="197">
        <f t="shared" si="383"/>
        <v>0</v>
      </c>
      <c r="L383" s="198">
        <f t="shared" si="383"/>
        <v>0</v>
      </c>
      <c r="M383" s="200" t="s">
        <v>641</v>
      </c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196" t="s">
        <v>1032</v>
      </c>
      <c r="B384" s="113">
        <f t="shared" si="3"/>
        <v>101.43</v>
      </c>
      <c r="C384" s="197">
        <v>4.8</v>
      </c>
      <c r="D384" s="197">
        <v>0.6</v>
      </c>
      <c r="E384" s="197">
        <v>23.5</v>
      </c>
      <c r="F384" s="198">
        <v>7.8</v>
      </c>
      <c r="G384" s="199"/>
      <c r="H384" s="197">
        <f t="shared" ref="H384:L384" si="384">$G384/100*B384</f>
        <v>0</v>
      </c>
      <c r="I384" s="197">
        <f t="shared" si="384"/>
        <v>0</v>
      </c>
      <c r="J384" s="197">
        <f t="shared" si="384"/>
        <v>0</v>
      </c>
      <c r="K384" s="197">
        <f t="shared" si="384"/>
        <v>0</v>
      </c>
      <c r="L384" s="198">
        <f t="shared" si="384"/>
        <v>0</v>
      </c>
      <c r="M384" s="200" t="s">
        <v>710</v>
      </c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196" t="s">
        <v>1033</v>
      </c>
      <c r="B385" s="113">
        <f t="shared" si="3"/>
        <v>14.22</v>
      </c>
      <c r="C385" s="197">
        <v>2.3</v>
      </c>
      <c r="D385" s="197">
        <v>0.1</v>
      </c>
      <c r="E385" s="197">
        <v>1.3</v>
      </c>
      <c r="F385" s="198">
        <v>0.5</v>
      </c>
      <c r="G385" s="199"/>
      <c r="H385" s="197">
        <f t="shared" ref="H385:L385" si="385">$G385/100*B385</f>
        <v>0</v>
      </c>
      <c r="I385" s="197">
        <f t="shared" si="385"/>
        <v>0</v>
      </c>
      <c r="J385" s="197">
        <f t="shared" si="385"/>
        <v>0</v>
      </c>
      <c r="K385" s="197">
        <f t="shared" si="385"/>
        <v>0</v>
      </c>
      <c r="L385" s="198">
        <f t="shared" si="385"/>
        <v>0</v>
      </c>
      <c r="M385" s="200" t="s">
        <v>653</v>
      </c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196" t="s">
        <v>1034</v>
      </c>
      <c r="B386" s="113">
        <f t="shared" si="3"/>
        <v>33.08</v>
      </c>
      <c r="C386" s="197">
        <v>0.6</v>
      </c>
      <c r="D386" s="197">
        <v>0.2</v>
      </c>
      <c r="E386" s="197">
        <v>7.6</v>
      </c>
      <c r="F386" s="198">
        <v>0.4</v>
      </c>
      <c r="G386" s="199"/>
      <c r="H386" s="197">
        <f t="shared" ref="H386:L386" si="386">$G386/100*B386</f>
        <v>0</v>
      </c>
      <c r="I386" s="197">
        <f t="shared" si="386"/>
        <v>0</v>
      </c>
      <c r="J386" s="197">
        <f t="shared" si="386"/>
        <v>0</v>
      </c>
      <c r="K386" s="197">
        <f t="shared" si="386"/>
        <v>0</v>
      </c>
      <c r="L386" s="198">
        <f t="shared" si="386"/>
        <v>0</v>
      </c>
      <c r="M386" s="200" t="s">
        <v>639</v>
      </c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196" t="s">
        <v>1035</v>
      </c>
      <c r="B387" s="113">
        <f t="shared" si="3"/>
        <v>599.47</v>
      </c>
      <c r="C387" s="197">
        <v>28.3</v>
      </c>
      <c r="D387" s="197">
        <v>47.4</v>
      </c>
      <c r="E387" s="197">
        <v>15.3</v>
      </c>
      <c r="F387" s="198">
        <v>0.0</v>
      </c>
      <c r="G387" s="199"/>
      <c r="H387" s="197">
        <f t="shared" ref="H387:L387" si="387">$G387/100*B387</f>
        <v>0</v>
      </c>
      <c r="I387" s="197">
        <f t="shared" si="387"/>
        <v>0</v>
      </c>
      <c r="J387" s="197">
        <f t="shared" si="387"/>
        <v>0</v>
      </c>
      <c r="K387" s="197">
        <f t="shared" si="387"/>
        <v>0</v>
      </c>
      <c r="L387" s="198">
        <f t="shared" si="387"/>
        <v>0</v>
      </c>
      <c r="M387" s="200" t="s">
        <v>725</v>
      </c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196" t="s">
        <v>1036</v>
      </c>
      <c r="B388" s="113">
        <f t="shared" si="3"/>
        <v>320.72</v>
      </c>
      <c r="C388" s="197">
        <v>15.4</v>
      </c>
      <c r="D388" s="197">
        <v>1.9</v>
      </c>
      <c r="E388" s="197">
        <v>68.0</v>
      </c>
      <c r="F388" s="198">
        <v>12.2</v>
      </c>
      <c r="G388" s="199"/>
      <c r="H388" s="197">
        <f t="shared" ref="H388:L388" si="388">$G388/100*B388</f>
        <v>0</v>
      </c>
      <c r="I388" s="197">
        <f t="shared" si="388"/>
        <v>0</v>
      </c>
      <c r="J388" s="197">
        <f t="shared" si="388"/>
        <v>0</v>
      </c>
      <c r="K388" s="197">
        <f t="shared" si="388"/>
        <v>0</v>
      </c>
      <c r="L388" s="198">
        <f t="shared" si="388"/>
        <v>0</v>
      </c>
      <c r="M388" s="200" t="s">
        <v>656</v>
      </c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196" t="s">
        <v>1037</v>
      </c>
      <c r="B389" s="113">
        <f t="shared" si="3"/>
        <v>318.4</v>
      </c>
      <c r="C389" s="197">
        <v>12.6</v>
      </c>
      <c r="D389" s="197">
        <v>1.5</v>
      </c>
      <c r="E389" s="197">
        <v>71.2</v>
      </c>
      <c r="F389" s="198">
        <v>12.2</v>
      </c>
      <c r="G389" s="199"/>
      <c r="H389" s="197">
        <f t="shared" ref="H389:L389" si="389">$G389/100*B389</f>
        <v>0</v>
      </c>
      <c r="I389" s="197">
        <f t="shared" si="389"/>
        <v>0</v>
      </c>
      <c r="J389" s="197">
        <f t="shared" si="389"/>
        <v>0</v>
      </c>
      <c r="K389" s="197">
        <f t="shared" si="389"/>
        <v>0</v>
      </c>
      <c r="L389" s="198">
        <f t="shared" si="389"/>
        <v>0</v>
      </c>
      <c r="M389" s="200" t="s">
        <v>656</v>
      </c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196" t="s">
        <v>1038</v>
      </c>
      <c r="B390" s="113">
        <f t="shared" si="3"/>
        <v>133.23</v>
      </c>
      <c r="C390" s="197">
        <v>16.2</v>
      </c>
      <c r="D390" s="197">
        <v>5.3</v>
      </c>
      <c r="E390" s="197">
        <v>24.9</v>
      </c>
      <c r="F390" s="198">
        <v>40.2</v>
      </c>
      <c r="G390" s="199"/>
      <c r="H390" s="197">
        <f t="shared" ref="H390:L390" si="390">$G390/100*B390</f>
        <v>0</v>
      </c>
      <c r="I390" s="197">
        <f t="shared" si="390"/>
        <v>0</v>
      </c>
      <c r="J390" s="197">
        <f t="shared" si="390"/>
        <v>0</v>
      </c>
      <c r="K390" s="197">
        <f t="shared" si="390"/>
        <v>0</v>
      </c>
      <c r="L390" s="198">
        <f t="shared" si="390"/>
        <v>0</v>
      </c>
      <c r="M390" s="200" t="s">
        <v>656</v>
      </c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196" t="s">
        <v>1039</v>
      </c>
      <c r="B391" s="113">
        <f t="shared" si="3"/>
        <v>342.64</v>
      </c>
      <c r="C391" s="197">
        <v>10.3</v>
      </c>
      <c r="D391" s="197">
        <v>1.0</v>
      </c>
      <c r="E391" s="197">
        <v>76.3</v>
      </c>
      <c r="F391" s="198">
        <v>2.7</v>
      </c>
      <c r="G391" s="199"/>
      <c r="H391" s="197">
        <f t="shared" ref="H391:L391" si="391">$G391/100*B391</f>
        <v>0</v>
      </c>
      <c r="I391" s="197">
        <f t="shared" si="391"/>
        <v>0</v>
      </c>
      <c r="J391" s="197">
        <f t="shared" si="391"/>
        <v>0</v>
      </c>
      <c r="K391" s="197">
        <f t="shared" si="391"/>
        <v>0</v>
      </c>
      <c r="L391" s="198">
        <f t="shared" si="391"/>
        <v>0</v>
      </c>
      <c r="M391" s="200" t="s">
        <v>656</v>
      </c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196" t="s">
        <v>1040</v>
      </c>
      <c r="B392" s="113">
        <f t="shared" si="3"/>
        <v>129.5</v>
      </c>
      <c r="C392" s="197">
        <v>19.1</v>
      </c>
      <c r="D392" s="197">
        <v>5.9</v>
      </c>
      <c r="E392" s="197">
        <v>0.0</v>
      </c>
      <c r="F392" s="198">
        <v>0.0</v>
      </c>
      <c r="G392" s="199"/>
      <c r="H392" s="197">
        <f t="shared" ref="H392:L392" si="392">$G392/100*B392</f>
        <v>0</v>
      </c>
      <c r="I392" s="197">
        <f t="shared" si="392"/>
        <v>0</v>
      </c>
      <c r="J392" s="197">
        <f t="shared" si="392"/>
        <v>0</v>
      </c>
      <c r="K392" s="197">
        <f t="shared" si="392"/>
        <v>0</v>
      </c>
      <c r="L392" s="198">
        <f t="shared" si="392"/>
        <v>0</v>
      </c>
      <c r="M392" s="200" t="s">
        <v>674</v>
      </c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196" t="s">
        <v>1041</v>
      </c>
      <c r="B393" s="113">
        <f t="shared" si="3"/>
        <v>335.77</v>
      </c>
      <c r="C393" s="197">
        <v>13.2</v>
      </c>
      <c r="D393" s="197">
        <v>2.5</v>
      </c>
      <c r="E393" s="197">
        <v>72.0</v>
      </c>
      <c r="F393" s="198">
        <v>10.7</v>
      </c>
      <c r="G393" s="199"/>
      <c r="H393" s="197">
        <f t="shared" ref="H393:L393" si="393">$G393/100*B393</f>
        <v>0</v>
      </c>
      <c r="I393" s="197">
        <f t="shared" si="393"/>
        <v>0</v>
      </c>
      <c r="J393" s="197">
        <f t="shared" si="393"/>
        <v>0</v>
      </c>
      <c r="K393" s="197">
        <f t="shared" si="393"/>
        <v>0</v>
      </c>
      <c r="L393" s="198">
        <f t="shared" si="393"/>
        <v>0</v>
      </c>
      <c r="M393" s="200" t="s">
        <v>656</v>
      </c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196" t="s">
        <v>1042</v>
      </c>
      <c r="B394" s="113">
        <f t="shared" si="3"/>
        <v>349.03</v>
      </c>
      <c r="C394" s="197">
        <v>14.7</v>
      </c>
      <c r="D394" s="197">
        <v>1.1</v>
      </c>
      <c r="E394" s="197">
        <v>74.9</v>
      </c>
      <c r="F394" s="198">
        <v>6.2</v>
      </c>
      <c r="G394" s="199"/>
      <c r="H394" s="197">
        <f t="shared" ref="H394:L394" si="394">$G394/100*B394</f>
        <v>0</v>
      </c>
      <c r="I394" s="197">
        <f t="shared" si="394"/>
        <v>0</v>
      </c>
      <c r="J394" s="197">
        <f t="shared" si="394"/>
        <v>0</v>
      </c>
      <c r="K394" s="197">
        <f t="shared" si="394"/>
        <v>0</v>
      </c>
      <c r="L394" s="198">
        <f t="shared" si="394"/>
        <v>0</v>
      </c>
      <c r="M394" s="200" t="s">
        <v>656</v>
      </c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196" t="s">
        <v>1043</v>
      </c>
      <c r="B395" s="113">
        <f t="shared" si="3"/>
        <v>6.29</v>
      </c>
      <c r="C395" s="197">
        <v>0.5</v>
      </c>
      <c r="D395" s="197">
        <v>0.0</v>
      </c>
      <c r="E395" s="197">
        <v>1.1</v>
      </c>
      <c r="F395" s="198">
        <v>0.0</v>
      </c>
      <c r="G395" s="199"/>
      <c r="H395" s="197">
        <f t="shared" ref="H395:L395" si="395">$G395/100*B395</f>
        <v>0</v>
      </c>
      <c r="I395" s="197">
        <f t="shared" si="395"/>
        <v>0</v>
      </c>
      <c r="J395" s="197">
        <f t="shared" si="395"/>
        <v>0</v>
      </c>
      <c r="K395" s="197">
        <f t="shared" si="395"/>
        <v>0</v>
      </c>
      <c r="L395" s="198">
        <f t="shared" si="395"/>
        <v>0</v>
      </c>
      <c r="M395" s="200" t="s">
        <v>649</v>
      </c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196" t="s">
        <v>1044</v>
      </c>
      <c r="B396" s="113">
        <f t="shared" si="3"/>
        <v>10.54</v>
      </c>
      <c r="C396" s="197">
        <v>0.1</v>
      </c>
      <c r="D396" s="197">
        <v>0.0</v>
      </c>
      <c r="E396" s="197">
        <v>2.6</v>
      </c>
      <c r="F396" s="198">
        <v>0.0</v>
      </c>
      <c r="G396" s="199"/>
      <c r="H396" s="197">
        <f t="shared" ref="H396:L396" si="396">$G396/100*B396</f>
        <v>0</v>
      </c>
      <c r="I396" s="197">
        <f t="shared" si="396"/>
        <v>0</v>
      </c>
      <c r="J396" s="197">
        <f t="shared" si="396"/>
        <v>0</v>
      </c>
      <c r="K396" s="197">
        <f t="shared" si="396"/>
        <v>0</v>
      </c>
      <c r="L396" s="198">
        <f t="shared" si="396"/>
        <v>0</v>
      </c>
      <c r="M396" s="200" t="s">
        <v>649</v>
      </c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196" t="s">
        <v>1045</v>
      </c>
      <c r="B397" s="113">
        <f t="shared" si="3"/>
        <v>10.54</v>
      </c>
      <c r="C397" s="197">
        <v>0.1</v>
      </c>
      <c r="D397" s="197">
        <v>0.0</v>
      </c>
      <c r="E397" s="197">
        <v>2.6</v>
      </c>
      <c r="F397" s="198">
        <v>0.0</v>
      </c>
      <c r="G397" s="199"/>
      <c r="H397" s="197">
        <f t="shared" ref="H397:L397" si="397">$G397/100*B397</f>
        <v>0</v>
      </c>
      <c r="I397" s="197">
        <f t="shared" si="397"/>
        <v>0</v>
      </c>
      <c r="J397" s="197">
        <f t="shared" si="397"/>
        <v>0</v>
      </c>
      <c r="K397" s="197">
        <f t="shared" si="397"/>
        <v>0</v>
      </c>
      <c r="L397" s="198">
        <f t="shared" si="397"/>
        <v>0</v>
      </c>
      <c r="M397" s="200" t="s">
        <v>649</v>
      </c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196" t="s">
        <v>1046</v>
      </c>
      <c r="B398" s="113">
        <f t="shared" si="3"/>
        <v>108.82</v>
      </c>
      <c r="C398" s="197">
        <v>1.5</v>
      </c>
      <c r="D398" s="197">
        <v>0.2</v>
      </c>
      <c r="E398" s="197">
        <v>27.9</v>
      </c>
      <c r="F398" s="198">
        <v>4.1</v>
      </c>
      <c r="G398" s="199"/>
      <c r="H398" s="197">
        <f t="shared" ref="H398:L398" si="398">$G398/100*B398</f>
        <v>0</v>
      </c>
      <c r="I398" s="197">
        <f t="shared" si="398"/>
        <v>0</v>
      </c>
      <c r="J398" s="197">
        <f t="shared" si="398"/>
        <v>0</v>
      </c>
      <c r="K398" s="197">
        <f t="shared" si="398"/>
        <v>0</v>
      </c>
      <c r="L398" s="198">
        <f t="shared" si="398"/>
        <v>0</v>
      </c>
      <c r="M398" s="200" t="s">
        <v>662</v>
      </c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196" t="s">
        <v>1047</v>
      </c>
      <c r="B399" s="113">
        <f t="shared" si="3"/>
        <v>29.33</v>
      </c>
      <c r="C399" s="197">
        <v>1.8</v>
      </c>
      <c r="D399" s="197">
        <v>0.1</v>
      </c>
      <c r="E399" s="197">
        <v>7.1</v>
      </c>
      <c r="F399" s="198">
        <v>3.4</v>
      </c>
      <c r="G399" s="199"/>
      <c r="H399" s="197">
        <f t="shared" ref="H399:L399" si="399">$G399/100*B399</f>
        <v>0</v>
      </c>
      <c r="I399" s="197">
        <f t="shared" si="399"/>
        <v>0</v>
      </c>
      <c r="J399" s="197">
        <f t="shared" si="399"/>
        <v>0</v>
      </c>
      <c r="K399" s="197">
        <f t="shared" si="399"/>
        <v>0</v>
      </c>
      <c r="L399" s="198">
        <f t="shared" si="399"/>
        <v>0</v>
      </c>
      <c r="M399" s="200" t="s">
        <v>653</v>
      </c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196" t="s">
        <v>1048</v>
      </c>
      <c r="B400" s="113">
        <f t="shared" si="3"/>
        <v>92.22</v>
      </c>
      <c r="C400" s="197">
        <v>3.5</v>
      </c>
      <c r="D400" s="197">
        <v>1.8</v>
      </c>
      <c r="E400" s="197">
        <v>16.0</v>
      </c>
      <c r="F400" s="198">
        <v>0.2</v>
      </c>
      <c r="G400" s="199"/>
      <c r="H400" s="197">
        <f t="shared" ref="H400:L400" si="400">$G400/100*B400</f>
        <v>0</v>
      </c>
      <c r="I400" s="197">
        <f t="shared" si="400"/>
        <v>0</v>
      </c>
      <c r="J400" s="197">
        <f t="shared" si="400"/>
        <v>0</v>
      </c>
      <c r="K400" s="197">
        <f t="shared" si="400"/>
        <v>0</v>
      </c>
      <c r="L400" s="198">
        <f t="shared" si="400"/>
        <v>0</v>
      </c>
      <c r="M400" s="200" t="s">
        <v>647</v>
      </c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196" t="s">
        <v>1049</v>
      </c>
      <c r="B401" s="113">
        <f t="shared" si="3"/>
        <v>222.97</v>
      </c>
      <c r="C401" s="197">
        <v>21.3</v>
      </c>
      <c r="D401" s="197">
        <v>13.7</v>
      </c>
      <c r="E401" s="197">
        <v>4.1</v>
      </c>
      <c r="F401" s="198">
        <v>0.8</v>
      </c>
      <c r="G401" s="199"/>
      <c r="H401" s="197">
        <f t="shared" ref="H401:L401" si="401">$G401/100*B401</f>
        <v>0</v>
      </c>
      <c r="I401" s="197">
        <f t="shared" si="401"/>
        <v>0</v>
      </c>
      <c r="J401" s="197">
        <f t="shared" si="401"/>
        <v>0</v>
      </c>
      <c r="K401" s="197">
        <f t="shared" si="401"/>
        <v>0</v>
      </c>
      <c r="L401" s="198">
        <f t="shared" si="401"/>
        <v>0</v>
      </c>
      <c r="M401" s="200" t="s">
        <v>647</v>
      </c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196" t="s">
        <v>1050</v>
      </c>
      <c r="B402" s="113">
        <f t="shared" si="3"/>
        <v>17.69</v>
      </c>
      <c r="C402" s="197">
        <v>1.2</v>
      </c>
      <c r="D402" s="197">
        <v>0.3</v>
      </c>
      <c r="E402" s="197">
        <v>3.1</v>
      </c>
      <c r="F402" s="198">
        <v>1.0</v>
      </c>
      <c r="G402" s="199"/>
      <c r="H402" s="197">
        <f t="shared" ref="H402:L402" si="402">$G402/100*B402</f>
        <v>0</v>
      </c>
      <c r="I402" s="197">
        <f t="shared" si="402"/>
        <v>0</v>
      </c>
      <c r="J402" s="197">
        <f t="shared" si="402"/>
        <v>0</v>
      </c>
      <c r="K402" s="197">
        <f t="shared" si="402"/>
        <v>0</v>
      </c>
      <c r="L402" s="198">
        <f t="shared" si="402"/>
        <v>0</v>
      </c>
      <c r="M402" s="200" t="s">
        <v>653</v>
      </c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197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197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197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197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197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197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197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197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197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197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197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197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197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197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197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197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197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197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197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197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197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197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197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197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197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197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197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197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197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197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197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197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197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197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197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197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197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197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197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197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197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197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197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197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197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197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197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197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197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197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197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197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197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197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197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197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197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197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197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197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197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197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197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197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197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197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197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197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197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197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197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197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197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197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197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197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197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197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197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197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197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197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197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197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197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197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197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197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197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197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197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197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197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197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197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197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197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197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197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197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197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197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197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197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197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197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197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197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197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197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197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197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197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197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197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197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197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197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197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197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197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197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197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197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197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197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197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197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197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197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197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197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197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197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197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197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197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197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197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197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197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197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197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197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197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197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197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197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197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197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197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197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197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197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197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197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197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197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197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197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197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197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197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197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197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197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197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197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197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197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197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197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197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197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197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197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197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197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197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197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197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197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197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197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197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197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197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197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197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197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197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197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197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197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197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197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197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197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197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197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197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197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197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197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197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197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197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197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197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197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197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197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197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197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197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197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197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197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197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197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197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197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197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197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197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197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197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197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197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197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197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197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197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197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197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197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197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197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197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197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197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197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197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197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197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197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197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197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197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197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197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197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197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197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197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197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197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197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197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197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197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197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197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197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197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197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197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197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197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197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197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197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197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197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197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197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197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197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197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197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197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197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197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197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197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197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197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197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197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197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197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197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197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197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197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197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197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197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197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197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197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197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197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197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197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197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197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197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197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197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197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197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197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197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197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197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197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197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197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197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197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197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197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197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197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197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197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197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197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197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197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197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197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197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197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197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197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197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197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197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197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197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197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197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197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197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197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197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197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197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197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197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197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197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197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197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197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197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197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197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197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197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197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197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197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197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197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197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197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197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197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197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197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197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197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197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197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197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197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197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197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197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197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197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197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197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197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197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197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197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197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197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197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197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197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197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197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197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197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197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197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197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197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197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197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197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197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197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197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197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197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197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197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197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197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197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197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197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197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197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197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197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197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197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197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197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197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197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197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197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197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197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197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197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197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197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197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197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197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197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197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197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197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197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197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197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197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197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197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197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197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197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197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197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197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197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197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197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197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197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197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197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197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197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197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197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197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197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197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197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197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197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197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197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197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197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197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197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197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197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197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197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197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197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197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197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197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197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197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197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197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197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197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197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197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197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197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197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197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197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197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197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197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197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197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197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197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197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197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197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197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197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197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197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197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197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197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197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197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197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197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197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197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197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197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197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197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197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197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197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197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197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197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197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197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197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197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197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197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197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197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197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197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197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197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197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197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197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197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197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197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197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197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197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197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197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197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197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197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197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197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197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197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197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197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197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197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197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197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197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197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197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197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197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197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197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197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197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197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197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197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197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197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197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197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197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197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197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197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197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197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197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197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197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197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197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197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197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autoFilter ref="$A$2:$M$5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4.63"/>
    <col customWidth="1" min="2" max="2" width="16.38"/>
    <col customWidth="1" min="3" max="6" width="14.38" outlineLevel="1"/>
    <col customWidth="1" min="7" max="8" width="14.38"/>
    <col customWidth="1" min="9" max="9" width="19.63" outlineLevel="1"/>
    <col customWidth="1" min="10" max="10" width="18.0" outlineLevel="1"/>
    <col customWidth="1" min="11" max="11" width="23.38" outlineLevel="1"/>
    <col customWidth="1" min="12" max="12" width="22.0" outlineLevel="1"/>
    <col customWidth="1" min="13" max="13" width="28.0"/>
    <col customWidth="1" min="14" max="14" width="49.63"/>
    <col customWidth="1" min="15" max="26" width="14.38"/>
  </cols>
  <sheetData>
    <row r="1" ht="15.75" customHeight="1">
      <c r="A1" s="36"/>
      <c r="B1" s="187"/>
      <c r="C1" s="188">
        <v>4.0</v>
      </c>
      <c r="D1" s="188">
        <v>9.0</v>
      </c>
      <c r="E1" s="188">
        <v>3.9</v>
      </c>
      <c r="F1" s="188">
        <v>2.0</v>
      </c>
      <c r="G1" s="167"/>
      <c r="H1" s="189">
        <f t="shared" ref="H1:L1" si="1">SUM(H$3:H$490)</f>
        <v>329</v>
      </c>
      <c r="I1" s="189">
        <f t="shared" si="1"/>
        <v>19.9</v>
      </c>
      <c r="J1" s="189">
        <f t="shared" si="1"/>
        <v>0.5</v>
      </c>
      <c r="K1" s="189">
        <f t="shared" si="1"/>
        <v>62.9</v>
      </c>
      <c r="L1" s="189">
        <f t="shared" si="1"/>
        <v>12.7</v>
      </c>
      <c r="M1" s="1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91" t="s">
        <v>631</v>
      </c>
      <c r="B2" s="192" t="s">
        <v>632</v>
      </c>
      <c r="C2" s="192" t="s">
        <v>154</v>
      </c>
      <c r="D2" s="192" t="s">
        <v>156</v>
      </c>
      <c r="E2" s="192" t="s">
        <v>633</v>
      </c>
      <c r="F2" s="192" t="s">
        <v>158</v>
      </c>
      <c r="G2" s="192" t="s">
        <v>162</v>
      </c>
      <c r="H2" s="193" t="s">
        <v>634</v>
      </c>
      <c r="I2" s="193" t="str">
        <f>TEXT(I1*C1/$H$1," 0.00%") &amp; " protein"</f>
        <v> 24,19% protein</v>
      </c>
      <c r="J2" s="193" t="str">
        <f>TEXT(J1*D1 /$H$1,"0.00%") &amp; " fat"</f>
        <v>1,37% fat</v>
      </c>
      <c r="K2" s="193" t="str">
        <f>TEXT((K1-L1)*E1 /$H$1,"0.00%") &amp; " carbohydrate"</f>
        <v>59,51% carbohydrate</v>
      </c>
      <c r="L2" s="193" t="str">
        <f>TEXT(L1*F1/$H$1 ,"0.00%") &amp; " fiber"</f>
        <v>7,72% fiber</v>
      </c>
      <c r="M2" s="192" t="s">
        <v>635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06" t="s">
        <v>636</v>
      </c>
      <c r="B3" s="154">
        <v>105.0</v>
      </c>
      <c r="C3" s="154">
        <v>17.1</v>
      </c>
      <c r="D3" s="154">
        <v>0.8</v>
      </c>
      <c r="E3" s="154">
        <v>6.0</v>
      </c>
      <c r="F3" s="171">
        <v>0.0</v>
      </c>
      <c r="G3" s="194"/>
      <c r="H3" s="154">
        <f t="shared" ref="H3:L3" si="2">$G3/100*B3</f>
        <v>0</v>
      </c>
      <c r="I3" s="154">
        <f t="shared" si="2"/>
        <v>0</v>
      </c>
      <c r="J3" s="154">
        <f t="shared" si="2"/>
        <v>0</v>
      </c>
      <c r="K3" s="154">
        <f t="shared" si="2"/>
        <v>0</v>
      </c>
      <c r="L3" s="171">
        <f t="shared" si="2"/>
        <v>0</v>
      </c>
      <c r="M3" s="167" t="s">
        <v>637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06" t="s">
        <v>638</v>
      </c>
      <c r="B4" s="154">
        <v>533.9</v>
      </c>
      <c r="C4" s="154">
        <v>8.1</v>
      </c>
      <c r="D4" s="154">
        <v>325.0</v>
      </c>
      <c r="E4" s="154">
        <v>52.2</v>
      </c>
      <c r="F4" s="171">
        <v>44.2</v>
      </c>
      <c r="G4" s="194"/>
      <c r="H4" s="154">
        <f t="shared" ref="H4:L4" si="3">$G4/100*B4</f>
        <v>0</v>
      </c>
      <c r="I4" s="154">
        <f t="shared" si="3"/>
        <v>0</v>
      </c>
      <c r="J4" s="154">
        <f t="shared" si="3"/>
        <v>0</v>
      </c>
      <c r="K4" s="154">
        <f t="shared" si="3"/>
        <v>0</v>
      </c>
      <c r="L4" s="171">
        <f t="shared" si="3"/>
        <v>0</v>
      </c>
      <c r="M4" s="167" t="s">
        <v>639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06" t="s">
        <v>640</v>
      </c>
      <c r="B5" s="154">
        <v>387.0</v>
      </c>
      <c r="C5" s="154">
        <v>6.2</v>
      </c>
      <c r="D5" s="154">
        <v>23.9</v>
      </c>
      <c r="E5" s="154">
        <v>40.8</v>
      </c>
      <c r="F5" s="171">
        <v>0.0</v>
      </c>
      <c r="G5" s="194"/>
      <c r="H5" s="154">
        <f t="shared" ref="H5:L5" si="4">$G5/100*B5</f>
        <v>0</v>
      </c>
      <c r="I5" s="154">
        <f t="shared" si="4"/>
        <v>0</v>
      </c>
      <c r="J5" s="154">
        <f t="shared" si="4"/>
        <v>0</v>
      </c>
      <c r="K5" s="154">
        <f t="shared" si="4"/>
        <v>0</v>
      </c>
      <c r="L5" s="171">
        <f t="shared" si="4"/>
        <v>0</v>
      </c>
      <c r="M5" s="167" t="s">
        <v>641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06" t="s">
        <v>642</v>
      </c>
      <c r="B6" s="154">
        <v>26.0</v>
      </c>
      <c r="C6" s="154">
        <v>0.5</v>
      </c>
      <c r="D6" s="154">
        <v>0.0</v>
      </c>
      <c r="E6" s="154">
        <v>6.8</v>
      </c>
      <c r="F6" s="171">
        <v>0.5</v>
      </c>
      <c r="G6" s="194"/>
      <c r="H6" s="154">
        <f t="shared" ref="H6:L6" si="5">$G6/100*B6</f>
        <v>0</v>
      </c>
      <c r="I6" s="154">
        <f t="shared" si="5"/>
        <v>0</v>
      </c>
      <c r="J6" s="154">
        <f t="shared" si="5"/>
        <v>0</v>
      </c>
      <c r="K6" s="154">
        <f t="shared" si="5"/>
        <v>0</v>
      </c>
      <c r="L6" s="171">
        <f t="shared" si="5"/>
        <v>0</v>
      </c>
      <c r="M6" s="167" t="s">
        <v>643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06" t="s">
        <v>644</v>
      </c>
      <c r="B7" s="154">
        <v>68.0</v>
      </c>
      <c r="C7" s="154">
        <v>0.5</v>
      </c>
      <c r="D7" s="154">
        <v>0.2</v>
      </c>
      <c r="E7" s="154">
        <v>16.2</v>
      </c>
      <c r="F7" s="171">
        <v>6.6</v>
      </c>
      <c r="G7" s="194"/>
      <c r="H7" s="154">
        <f t="shared" ref="H7:L7" si="6">$G7/100*B7</f>
        <v>0</v>
      </c>
      <c r="I7" s="154">
        <f t="shared" si="6"/>
        <v>0</v>
      </c>
      <c r="J7" s="154">
        <f t="shared" si="6"/>
        <v>0</v>
      </c>
      <c r="K7" s="154">
        <f t="shared" si="6"/>
        <v>0</v>
      </c>
      <c r="L7" s="171">
        <f t="shared" si="6"/>
        <v>0</v>
      </c>
      <c r="M7" s="167" t="s">
        <v>645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06" t="s">
        <v>646</v>
      </c>
      <c r="B8" s="154">
        <v>329.0</v>
      </c>
      <c r="C8" s="154">
        <v>19.9</v>
      </c>
      <c r="D8" s="154">
        <v>0.5</v>
      </c>
      <c r="E8" s="154">
        <v>62.9</v>
      </c>
      <c r="F8" s="171">
        <v>12.7</v>
      </c>
      <c r="G8" s="194">
        <v>100.0</v>
      </c>
      <c r="H8" s="154">
        <f t="shared" ref="H8:L8" si="7">$G8/100*B8</f>
        <v>329</v>
      </c>
      <c r="I8" s="154">
        <f t="shared" si="7"/>
        <v>19.9</v>
      </c>
      <c r="J8" s="154">
        <f t="shared" si="7"/>
        <v>0.5</v>
      </c>
      <c r="K8" s="154">
        <f t="shared" si="7"/>
        <v>62.9</v>
      </c>
      <c r="L8" s="171">
        <f t="shared" si="7"/>
        <v>12.7</v>
      </c>
      <c r="M8" s="167" t="s">
        <v>647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06" t="s">
        <v>648</v>
      </c>
      <c r="B9" s="154">
        <v>43.0</v>
      </c>
      <c r="C9" s="154">
        <v>0.5</v>
      </c>
      <c r="D9" s="154">
        <v>0.0</v>
      </c>
      <c r="E9" s="154">
        <v>3.6</v>
      </c>
      <c r="F9" s="171">
        <v>0.0</v>
      </c>
      <c r="G9" s="194"/>
      <c r="H9" s="154">
        <f t="shared" ref="H9:L9" si="8">$G9/100*B9</f>
        <v>0</v>
      </c>
      <c r="I9" s="154">
        <f t="shared" si="8"/>
        <v>0</v>
      </c>
      <c r="J9" s="154">
        <f t="shared" si="8"/>
        <v>0</v>
      </c>
      <c r="K9" s="154">
        <f t="shared" si="8"/>
        <v>0</v>
      </c>
      <c r="L9" s="171">
        <f t="shared" si="8"/>
        <v>0</v>
      </c>
      <c r="M9" s="167" t="s">
        <v>649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06" t="s">
        <v>650</v>
      </c>
      <c r="B10" s="154">
        <v>231.0</v>
      </c>
      <c r="C10" s="154">
        <v>0.0</v>
      </c>
      <c r="D10" s="154">
        <v>0.0</v>
      </c>
      <c r="E10" s="154">
        <v>0.0</v>
      </c>
      <c r="F10" s="171">
        <v>0.0</v>
      </c>
      <c r="G10" s="194"/>
      <c r="H10" s="154">
        <f t="shared" ref="H10:L10" si="9">$G10/100*B10</f>
        <v>0</v>
      </c>
      <c r="I10" s="154">
        <f t="shared" si="9"/>
        <v>0</v>
      </c>
      <c r="J10" s="154">
        <f t="shared" si="9"/>
        <v>0</v>
      </c>
      <c r="K10" s="154">
        <f t="shared" si="9"/>
        <v>0</v>
      </c>
      <c r="L10" s="171">
        <f t="shared" si="9"/>
        <v>0</v>
      </c>
      <c r="M10" s="167" t="s">
        <v>649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06" t="s">
        <v>651</v>
      </c>
      <c r="B11" s="154">
        <v>134.0</v>
      </c>
      <c r="C11" s="154">
        <v>0.5</v>
      </c>
      <c r="D11" s="154">
        <v>0.0</v>
      </c>
      <c r="E11" s="154">
        <v>5.0</v>
      </c>
      <c r="F11" s="171">
        <v>0.0</v>
      </c>
      <c r="G11" s="194"/>
      <c r="H11" s="154">
        <f t="shared" ref="H11:L11" si="10">$G11/100*B11</f>
        <v>0</v>
      </c>
      <c r="I11" s="154">
        <f t="shared" si="10"/>
        <v>0</v>
      </c>
      <c r="J11" s="154">
        <f t="shared" si="10"/>
        <v>0</v>
      </c>
      <c r="K11" s="154">
        <f t="shared" si="10"/>
        <v>0</v>
      </c>
      <c r="L11" s="171">
        <f t="shared" si="10"/>
        <v>0</v>
      </c>
      <c r="M11" s="167" t="s">
        <v>649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06" t="s">
        <v>652</v>
      </c>
      <c r="B12" s="154">
        <v>23.0</v>
      </c>
      <c r="C12" s="154">
        <v>4.0</v>
      </c>
      <c r="D12" s="154">
        <v>0.7</v>
      </c>
      <c r="E12" s="154">
        <v>2.1</v>
      </c>
      <c r="F12" s="171">
        <v>1.9</v>
      </c>
      <c r="G12" s="194"/>
      <c r="H12" s="154">
        <f t="shared" ref="H12:L12" si="11">$G12/100*B12</f>
        <v>0</v>
      </c>
      <c r="I12" s="154">
        <f t="shared" si="11"/>
        <v>0</v>
      </c>
      <c r="J12" s="154">
        <f t="shared" si="11"/>
        <v>0</v>
      </c>
      <c r="K12" s="154">
        <f t="shared" si="11"/>
        <v>0</v>
      </c>
      <c r="L12" s="171">
        <f t="shared" si="11"/>
        <v>0</v>
      </c>
      <c r="M12" s="167" t="s">
        <v>653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06" t="s">
        <v>654</v>
      </c>
      <c r="B13" s="154">
        <v>575.0</v>
      </c>
      <c r="C13" s="154">
        <v>21.2</v>
      </c>
      <c r="D13" s="154">
        <v>49.2</v>
      </c>
      <c r="E13" s="154">
        <v>21.7</v>
      </c>
      <c r="F13" s="171">
        <v>12.2</v>
      </c>
      <c r="G13" s="194"/>
      <c r="H13" s="154">
        <f t="shared" ref="H13:L13" si="12">$G13/100*B13</f>
        <v>0</v>
      </c>
      <c r="I13" s="154">
        <f t="shared" si="12"/>
        <v>0</v>
      </c>
      <c r="J13" s="154">
        <f t="shared" si="12"/>
        <v>0</v>
      </c>
      <c r="K13" s="154">
        <f t="shared" si="12"/>
        <v>0</v>
      </c>
      <c r="L13" s="171">
        <f t="shared" si="12"/>
        <v>0</v>
      </c>
      <c r="M13" s="167" t="s">
        <v>641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06" t="s">
        <v>655</v>
      </c>
      <c r="B14" s="154">
        <v>371.0</v>
      </c>
      <c r="C14" s="154">
        <v>13.6</v>
      </c>
      <c r="D14" s="154">
        <v>7.0</v>
      </c>
      <c r="E14" s="154">
        <v>65.3</v>
      </c>
      <c r="F14" s="171">
        <v>6.7</v>
      </c>
      <c r="G14" s="194"/>
      <c r="H14" s="154">
        <f t="shared" ref="H14:L14" si="13">$G14/100*B14</f>
        <v>0</v>
      </c>
      <c r="I14" s="154">
        <f t="shared" si="13"/>
        <v>0</v>
      </c>
      <c r="J14" s="154">
        <f t="shared" si="13"/>
        <v>0</v>
      </c>
      <c r="K14" s="154">
        <f t="shared" si="13"/>
        <v>0</v>
      </c>
      <c r="L14" s="171">
        <f t="shared" si="13"/>
        <v>0</v>
      </c>
      <c r="M14" s="167" t="s">
        <v>656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06" t="s">
        <v>657</v>
      </c>
      <c r="B15" s="154">
        <v>50.0</v>
      </c>
      <c r="C15" s="154">
        <v>1.1</v>
      </c>
      <c r="D15" s="154">
        <v>0.3</v>
      </c>
      <c r="E15" s="154">
        <v>10.4</v>
      </c>
      <c r="F15" s="171">
        <v>0.3</v>
      </c>
      <c r="G15" s="194"/>
      <c r="H15" s="154">
        <f t="shared" ref="H15:L15" si="14">$G15/100*B15</f>
        <v>0</v>
      </c>
      <c r="I15" s="154">
        <f t="shared" si="14"/>
        <v>0</v>
      </c>
      <c r="J15" s="154">
        <f t="shared" si="14"/>
        <v>0</v>
      </c>
      <c r="K15" s="154">
        <f t="shared" si="14"/>
        <v>0</v>
      </c>
      <c r="L15" s="171">
        <f t="shared" si="14"/>
        <v>0</v>
      </c>
      <c r="M15" s="167" t="s">
        <v>649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06" t="s">
        <v>658</v>
      </c>
      <c r="B16" s="154">
        <v>52.0</v>
      </c>
      <c r="C16" s="154">
        <v>0.3</v>
      </c>
      <c r="D16" s="154">
        <v>0.2</v>
      </c>
      <c r="E16" s="154">
        <v>13.8</v>
      </c>
      <c r="F16" s="171">
        <v>2.4</v>
      </c>
      <c r="G16" s="194"/>
      <c r="H16" s="154">
        <f t="shared" ref="H16:L16" si="15">$G16/100*B16</f>
        <v>0</v>
      </c>
      <c r="I16" s="154">
        <f t="shared" si="15"/>
        <v>0</v>
      </c>
      <c r="J16" s="154">
        <f t="shared" si="15"/>
        <v>0</v>
      </c>
      <c r="K16" s="154">
        <f t="shared" si="15"/>
        <v>0</v>
      </c>
      <c r="L16" s="171">
        <f t="shared" si="15"/>
        <v>0</v>
      </c>
      <c r="M16" s="167" t="s">
        <v>639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06" t="s">
        <v>659</v>
      </c>
      <c r="B17" s="154">
        <v>48.0</v>
      </c>
      <c r="C17" s="154">
        <v>1.4</v>
      </c>
      <c r="D17" s="154">
        <v>0.4</v>
      </c>
      <c r="E17" s="154">
        <v>11.1</v>
      </c>
      <c r="F17" s="171">
        <v>2.0</v>
      </c>
      <c r="G17" s="194"/>
      <c r="H17" s="154">
        <f t="shared" ref="H17:L17" si="16">$G17/100*B17</f>
        <v>0</v>
      </c>
      <c r="I17" s="154">
        <f t="shared" si="16"/>
        <v>0</v>
      </c>
      <c r="J17" s="154">
        <f t="shared" si="16"/>
        <v>0</v>
      </c>
      <c r="K17" s="154">
        <f t="shared" si="16"/>
        <v>0</v>
      </c>
      <c r="L17" s="171">
        <f t="shared" si="16"/>
        <v>0</v>
      </c>
      <c r="M17" s="167" t="s">
        <v>639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06" t="s">
        <v>660</v>
      </c>
      <c r="B18" s="154">
        <v>140.0</v>
      </c>
      <c r="C18" s="154">
        <v>12.4</v>
      </c>
      <c r="D18" s="154">
        <v>0.7</v>
      </c>
      <c r="E18" s="154">
        <v>56.2</v>
      </c>
      <c r="F18" s="171">
        <v>48.0</v>
      </c>
      <c r="G18" s="194"/>
      <c r="H18" s="154">
        <f t="shared" ref="H18:L18" si="17">$G18/100*B18</f>
        <v>0</v>
      </c>
      <c r="I18" s="154">
        <f t="shared" si="17"/>
        <v>0</v>
      </c>
      <c r="J18" s="154">
        <f t="shared" si="17"/>
        <v>0</v>
      </c>
      <c r="K18" s="154">
        <f t="shared" si="17"/>
        <v>0</v>
      </c>
      <c r="L18" s="171">
        <f t="shared" si="17"/>
        <v>0</v>
      </c>
      <c r="M18" s="167" t="s">
        <v>643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06" t="s">
        <v>661</v>
      </c>
      <c r="B19" s="154">
        <v>357.0</v>
      </c>
      <c r="C19" s="154">
        <v>0.3</v>
      </c>
      <c r="D19" s="154">
        <v>0.1</v>
      </c>
      <c r="E19" s="154">
        <v>88.2</v>
      </c>
      <c r="F19" s="171">
        <v>3.4</v>
      </c>
      <c r="G19" s="194"/>
      <c r="H19" s="154">
        <f t="shared" ref="H19:L19" si="18">$G19/100*B19</f>
        <v>0</v>
      </c>
      <c r="I19" s="154">
        <f t="shared" si="18"/>
        <v>0</v>
      </c>
      <c r="J19" s="154">
        <f t="shared" si="18"/>
        <v>0</v>
      </c>
      <c r="K19" s="154">
        <f t="shared" si="18"/>
        <v>0</v>
      </c>
      <c r="L19" s="171">
        <f t="shared" si="18"/>
        <v>0</v>
      </c>
      <c r="M19" s="167" t="s">
        <v>662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6" t="s">
        <v>663</v>
      </c>
      <c r="B20" s="154">
        <v>25.0</v>
      </c>
      <c r="C20" s="154">
        <v>2.6</v>
      </c>
      <c r="D20" s="154">
        <v>0.7</v>
      </c>
      <c r="E20" s="154">
        <v>3.7</v>
      </c>
      <c r="F20" s="171">
        <v>1.6</v>
      </c>
      <c r="G20" s="194"/>
      <c r="H20" s="154">
        <f t="shared" ref="H20:L20" si="19">$G20/100*B20</f>
        <v>0</v>
      </c>
      <c r="I20" s="154">
        <f t="shared" si="19"/>
        <v>0</v>
      </c>
      <c r="J20" s="154">
        <f t="shared" si="19"/>
        <v>0</v>
      </c>
      <c r="K20" s="154">
        <f t="shared" si="19"/>
        <v>0</v>
      </c>
      <c r="L20" s="171">
        <f t="shared" si="19"/>
        <v>0</v>
      </c>
      <c r="M20" s="167" t="s">
        <v>653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06" t="s">
        <v>664</v>
      </c>
      <c r="B21" s="154">
        <v>20.0</v>
      </c>
      <c r="C21" s="154">
        <v>2.2</v>
      </c>
      <c r="D21" s="154">
        <v>0.1</v>
      </c>
      <c r="E21" s="154">
        <v>3.9</v>
      </c>
      <c r="F21" s="171">
        <v>2.1</v>
      </c>
      <c r="G21" s="194"/>
      <c r="H21" s="154">
        <f t="shared" ref="H21:L21" si="20">$G21/100*B21</f>
        <v>0</v>
      </c>
      <c r="I21" s="154">
        <f t="shared" si="20"/>
        <v>0</v>
      </c>
      <c r="J21" s="154">
        <f t="shared" si="20"/>
        <v>0</v>
      </c>
      <c r="K21" s="154">
        <f t="shared" si="20"/>
        <v>0</v>
      </c>
      <c r="L21" s="171">
        <f t="shared" si="20"/>
        <v>0</v>
      </c>
      <c r="M21" s="167" t="s">
        <v>653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06" t="s">
        <v>665</v>
      </c>
      <c r="B22" s="154">
        <v>167.0</v>
      </c>
      <c r="C22" s="154">
        <v>2.0</v>
      </c>
      <c r="D22" s="154">
        <v>15.4</v>
      </c>
      <c r="E22" s="154">
        <v>8.6</v>
      </c>
      <c r="F22" s="171">
        <v>6.8</v>
      </c>
      <c r="G22" s="194"/>
      <c r="H22" s="154">
        <f t="shared" ref="H22:L22" si="21">$G22/100*B22</f>
        <v>0</v>
      </c>
      <c r="I22" s="154">
        <f t="shared" si="21"/>
        <v>0</v>
      </c>
      <c r="J22" s="154">
        <f t="shared" si="21"/>
        <v>0</v>
      </c>
      <c r="K22" s="154">
        <f t="shared" si="21"/>
        <v>0</v>
      </c>
      <c r="L22" s="171">
        <f t="shared" si="21"/>
        <v>0</v>
      </c>
      <c r="M22" s="167" t="s">
        <v>639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6" t="s">
        <v>666</v>
      </c>
      <c r="B23" s="154">
        <v>337.0</v>
      </c>
      <c r="C23" s="154">
        <v>0.0</v>
      </c>
      <c r="D23" s="154">
        <v>36.4</v>
      </c>
      <c r="E23" s="154">
        <v>2.0</v>
      </c>
      <c r="F23" s="171">
        <v>0.0</v>
      </c>
      <c r="G23" s="194"/>
      <c r="H23" s="154">
        <f t="shared" ref="H23:L23" si="22">$G23/100*B23</f>
        <v>0</v>
      </c>
      <c r="I23" s="154">
        <f t="shared" si="22"/>
        <v>0</v>
      </c>
      <c r="J23" s="154">
        <f t="shared" si="22"/>
        <v>0</v>
      </c>
      <c r="K23" s="154">
        <f t="shared" si="22"/>
        <v>0</v>
      </c>
      <c r="L23" s="171">
        <f t="shared" si="22"/>
        <v>0</v>
      </c>
      <c r="M23" s="167" t="s">
        <v>667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06" t="s">
        <v>668</v>
      </c>
      <c r="B24" s="154">
        <v>27.0</v>
      </c>
      <c r="C24" s="154">
        <v>2.6</v>
      </c>
      <c r="D24" s="154">
        <v>0.3</v>
      </c>
      <c r="E24" s="154">
        <v>5.2</v>
      </c>
      <c r="F24" s="171">
        <v>2.2</v>
      </c>
      <c r="G24" s="194"/>
      <c r="H24" s="154">
        <f t="shared" ref="H24:L24" si="23">$G24/100*B24</f>
        <v>0</v>
      </c>
      <c r="I24" s="154">
        <f t="shared" si="23"/>
        <v>0</v>
      </c>
      <c r="J24" s="154">
        <f t="shared" si="23"/>
        <v>0</v>
      </c>
      <c r="K24" s="154">
        <f t="shared" si="23"/>
        <v>0</v>
      </c>
      <c r="L24" s="171">
        <f t="shared" si="23"/>
        <v>0</v>
      </c>
      <c r="M24" s="167" t="s">
        <v>653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06" t="s">
        <v>669</v>
      </c>
      <c r="B25" s="154">
        <v>89.0</v>
      </c>
      <c r="C25" s="154">
        <v>1.1</v>
      </c>
      <c r="D25" s="154">
        <v>0.3</v>
      </c>
      <c r="E25" s="154">
        <v>22.8</v>
      </c>
      <c r="F25" s="171">
        <v>2.6</v>
      </c>
      <c r="G25" s="194"/>
      <c r="H25" s="154">
        <f t="shared" ref="H25:L25" si="24">$G25/100*B25</f>
        <v>0</v>
      </c>
      <c r="I25" s="154">
        <f t="shared" si="24"/>
        <v>0</v>
      </c>
      <c r="J25" s="154">
        <f t="shared" si="24"/>
        <v>0</v>
      </c>
      <c r="K25" s="154">
        <f t="shared" si="24"/>
        <v>0</v>
      </c>
      <c r="L25" s="171">
        <f t="shared" si="24"/>
        <v>0</v>
      </c>
      <c r="M25" s="167" t="s">
        <v>639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06" t="s">
        <v>670</v>
      </c>
      <c r="B26" s="154">
        <v>352.0</v>
      </c>
      <c r="C26" s="154">
        <v>9.9</v>
      </c>
      <c r="D26" s="154">
        <v>1.2</v>
      </c>
      <c r="E26" s="154">
        <v>77.7</v>
      </c>
      <c r="F26" s="171">
        <v>15.6</v>
      </c>
      <c r="G26" s="194"/>
      <c r="H26" s="154">
        <f t="shared" ref="H26:L26" si="25">$G26/100*B26</f>
        <v>0</v>
      </c>
      <c r="I26" s="154">
        <f t="shared" si="25"/>
        <v>0</v>
      </c>
      <c r="J26" s="154">
        <f t="shared" si="25"/>
        <v>0</v>
      </c>
      <c r="K26" s="154">
        <f t="shared" si="25"/>
        <v>0</v>
      </c>
      <c r="L26" s="171">
        <f t="shared" si="25"/>
        <v>0</v>
      </c>
      <c r="M26" s="167" t="s">
        <v>656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06" t="s">
        <v>671</v>
      </c>
      <c r="B27" s="154">
        <v>335.0</v>
      </c>
      <c r="C27" s="154">
        <v>10.0</v>
      </c>
      <c r="D27" s="154">
        <v>1.9</v>
      </c>
      <c r="E27" s="154">
        <v>71.7</v>
      </c>
      <c r="F27" s="171">
        <v>5.2</v>
      </c>
      <c r="G27" s="194"/>
      <c r="H27" s="154">
        <f t="shared" ref="H27:L27" si="26">$G27/100*B27</f>
        <v>0</v>
      </c>
      <c r="I27" s="154">
        <f t="shared" si="26"/>
        <v>0</v>
      </c>
      <c r="J27" s="154">
        <f t="shared" si="26"/>
        <v>0</v>
      </c>
      <c r="K27" s="154">
        <f t="shared" si="26"/>
        <v>0</v>
      </c>
      <c r="L27" s="171">
        <f t="shared" si="26"/>
        <v>0</v>
      </c>
      <c r="M27" s="167" t="s">
        <v>656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06" t="s">
        <v>672</v>
      </c>
      <c r="B28" s="154">
        <v>367.0</v>
      </c>
      <c r="C28" s="154">
        <v>6.0</v>
      </c>
      <c r="D28" s="154">
        <v>0.0</v>
      </c>
      <c r="E28" s="154">
        <v>89.2</v>
      </c>
      <c r="F28" s="171">
        <v>0.0</v>
      </c>
      <c r="G28" s="194"/>
      <c r="H28" s="154">
        <f t="shared" ref="H28:L28" si="27">$G28/100*B28</f>
        <v>0</v>
      </c>
      <c r="I28" s="154">
        <f t="shared" si="27"/>
        <v>0</v>
      </c>
      <c r="J28" s="154">
        <f t="shared" si="27"/>
        <v>0</v>
      </c>
      <c r="K28" s="154">
        <f t="shared" si="27"/>
        <v>0</v>
      </c>
      <c r="L28" s="171">
        <f t="shared" si="27"/>
        <v>0</v>
      </c>
      <c r="M28" s="167" t="s">
        <v>645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06" t="s">
        <v>673</v>
      </c>
      <c r="B29" s="154">
        <v>97.0</v>
      </c>
      <c r="C29" s="154">
        <v>18.4</v>
      </c>
      <c r="D29" s="154">
        <v>2.0</v>
      </c>
      <c r="E29" s="154">
        <v>0.0</v>
      </c>
      <c r="F29" s="171">
        <v>0.0</v>
      </c>
      <c r="G29" s="194"/>
      <c r="H29" s="154">
        <f t="shared" ref="H29:L29" si="28">$G29/100*B29</f>
        <v>0</v>
      </c>
      <c r="I29" s="154">
        <f t="shared" si="28"/>
        <v>0</v>
      </c>
      <c r="J29" s="154">
        <f t="shared" si="28"/>
        <v>0</v>
      </c>
      <c r="K29" s="154">
        <f t="shared" si="28"/>
        <v>0</v>
      </c>
      <c r="L29" s="171">
        <f t="shared" si="28"/>
        <v>0</v>
      </c>
      <c r="M29" s="167" t="s">
        <v>674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06" t="s">
        <v>675</v>
      </c>
      <c r="B30" s="154">
        <v>293.0</v>
      </c>
      <c r="C30" s="154">
        <v>15.8</v>
      </c>
      <c r="D30" s="154">
        <v>25.0</v>
      </c>
      <c r="E30" s="154">
        <v>0.0</v>
      </c>
      <c r="F30" s="171">
        <v>0.0</v>
      </c>
      <c r="G30" s="194"/>
      <c r="H30" s="154">
        <f t="shared" ref="H30:L30" si="29">$G30/100*B30</f>
        <v>0</v>
      </c>
      <c r="I30" s="154">
        <f t="shared" si="29"/>
        <v>0</v>
      </c>
      <c r="J30" s="154">
        <f t="shared" si="29"/>
        <v>0</v>
      </c>
      <c r="K30" s="154">
        <f t="shared" si="29"/>
        <v>0</v>
      </c>
      <c r="L30" s="171">
        <f t="shared" si="29"/>
        <v>0</v>
      </c>
      <c r="M30" s="167" t="s">
        <v>676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06" t="s">
        <v>677</v>
      </c>
      <c r="B31" s="154">
        <v>214.0</v>
      </c>
      <c r="C31" s="154">
        <v>19.9</v>
      </c>
      <c r="D31" s="154">
        <v>14.3</v>
      </c>
      <c r="E31" s="154">
        <v>0.0</v>
      </c>
      <c r="F31" s="171">
        <v>0.0</v>
      </c>
      <c r="G31" s="194"/>
      <c r="H31" s="154">
        <f t="shared" ref="H31:L31" si="30">$G31/100*B31</f>
        <v>0</v>
      </c>
      <c r="I31" s="154">
        <f t="shared" si="30"/>
        <v>0</v>
      </c>
      <c r="J31" s="154">
        <f t="shared" si="30"/>
        <v>0</v>
      </c>
      <c r="K31" s="154">
        <f t="shared" si="30"/>
        <v>0</v>
      </c>
      <c r="L31" s="171">
        <f t="shared" si="30"/>
        <v>0</v>
      </c>
      <c r="M31" s="167" t="s">
        <v>676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06" t="s">
        <v>678</v>
      </c>
      <c r="B32" s="154">
        <v>22.0</v>
      </c>
      <c r="C32" s="154">
        <v>2.2</v>
      </c>
      <c r="D32" s="154">
        <v>0.1</v>
      </c>
      <c r="E32" s="154">
        <v>4.3</v>
      </c>
      <c r="F32" s="171">
        <v>3.7</v>
      </c>
      <c r="G32" s="194"/>
      <c r="H32" s="154">
        <f t="shared" ref="H32:L32" si="31">$G32/100*B32</f>
        <v>0</v>
      </c>
      <c r="I32" s="154">
        <f t="shared" si="31"/>
        <v>0</v>
      </c>
      <c r="J32" s="154">
        <f t="shared" si="31"/>
        <v>0</v>
      </c>
      <c r="K32" s="154">
        <f t="shared" si="31"/>
        <v>0</v>
      </c>
      <c r="L32" s="171">
        <f t="shared" si="31"/>
        <v>0</v>
      </c>
      <c r="M32" s="167" t="s">
        <v>653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06" t="s">
        <v>679</v>
      </c>
      <c r="B33" s="154">
        <v>43.0</v>
      </c>
      <c r="C33" s="154">
        <v>1.6</v>
      </c>
      <c r="D33" s="154">
        <v>0.2</v>
      </c>
      <c r="E33" s="154">
        <v>9.6</v>
      </c>
      <c r="F33" s="171">
        <v>2.8</v>
      </c>
      <c r="G33" s="194"/>
      <c r="H33" s="154">
        <f t="shared" ref="H33:L33" si="32">$G33/100*B33</f>
        <v>0</v>
      </c>
      <c r="I33" s="154">
        <f t="shared" si="32"/>
        <v>0</v>
      </c>
      <c r="J33" s="154">
        <f t="shared" si="32"/>
        <v>0</v>
      </c>
      <c r="K33" s="154">
        <f t="shared" si="32"/>
        <v>0</v>
      </c>
      <c r="L33" s="171">
        <f t="shared" si="32"/>
        <v>0</v>
      </c>
      <c r="M33" s="167" t="s">
        <v>653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6" t="s">
        <v>680</v>
      </c>
      <c r="B34" s="154">
        <v>71.0</v>
      </c>
      <c r="C34" s="154">
        <v>1.0</v>
      </c>
      <c r="D34" s="154">
        <v>0.1</v>
      </c>
      <c r="E34" s="154">
        <v>3.0</v>
      </c>
      <c r="F34" s="171">
        <v>2.6</v>
      </c>
      <c r="G34" s="194"/>
      <c r="H34" s="154">
        <f t="shared" ref="H34:L34" si="33">$G34/100*B34</f>
        <v>0</v>
      </c>
      <c r="I34" s="154">
        <f t="shared" si="33"/>
        <v>0</v>
      </c>
      <c r="J34" s="154">
        <f t="shared" si="33"/>
        <v>0</v>
      </c>
      <c r="K34" s="154">
        <f t="shared" si="33"/>
        <v>0</v>
      </c>
      <c r="L34" s="171">
        <f t="shared" si="33"/>
        <v>0</v>
      </c>
      <c r="M34" s="167" t="s">
        <v>653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6" t="s">
        <v>681</v>
      </c>
      <c r="B35" s="154">
        <v>341.0</v>
      </c>
      <c r="C35" s="154">
        <v>21.6</v>
      </c>
      <c r="D35" s="154">
        <v>1.4</v>
      </c>
      <c r="E35" s="154">
        <v>62.3</v>
      </c>
      <c r="F35" s="171">
        <v>15.2</v>
      </c>
      <c r="G35" s="194"/>
      <c r="H35" s="154">
        <f t="shared" ref="H35:L35" si="34">$G35/100*B35</f>
        <v>0</v>
      </c>
      <c r="I35" s="154">
        <f t="shared" si="34"/>
        <v>0</v>
      </c>
      <c r="J35" s="154">
        <f t="shared" si="34"/>
        <v>0</v>
      </c>
      <c r="K35" s="154">
        <f t="shared" si="34"/>
        <v>0</v>
      </c>
      <c r="L35" s="171">
        <f t="shared" si="34"/>
        <v>0</v>
      </c>
      <c r="M35" s="167" t="s">
        <v>647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06" t="s">
        <v>682</v>
      </c>
      <c r="B36" s="154">
        <v>43.0</v>
      </c>
      <c r="C36" s="154">
        <v>1.4</v>
      </c>
      <c r="D36" s="154">
        <v>0.5</v>
      </c>
      <c r="E36" s="154">
        <v>9.6</v>
      </c>
      <c r="F36" s="171">
        <v>5.3</v>
      </c>
      <c r="G36" s="194"/>
      <c r="H36" s="154">
        <f t="shared" ref="H36:L36" si="35">$G36/100*B36</f>
        <v>0</v>
      </c>
      <c r="I36" s="154">
        <f t="shared" si="35"/>
        <v>0</v>
      </c>
      <c r="J36" s="154">
        <f t="shared" si="35"/>
        <v>0</v>
      </c>
      <c r="K36" s="154">
        <f t="shared" si="35"/>
        <v>0</v>
      </c>
      <c r="L36" s="171">
        <f t="shared" si="35"/>
        <v>0</v>
      </c>
      <c r="M36" s="167" t="s">
        <v>639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06" t="s">
        <v>683</v>
      </c>
      <c r="B37" s="154">
        <v>57.0</v>
      </c>
      <c r="C37" s="154">
        <v>0.7</v>
      </c>
      <c r="D37" s="154">
        <v>0.3</v>
      </c>
      <c r="E37" s="154">
        <v>14.5</v>
      </c>
      <c r="F37" s="171">
        <v>2.4</v>
      </c>
      <c r="G37" s="194"/>
      <c r="H37" s="154">
        <f t="shared" ref="H37:L37" si="36">$G37/100*B37</f>
        <v>0</v>
      </c>
      <c r="I37" s="154">
        <f t="shared" si="36"/>
        <v>0</v>
      </c>
      <c r="J37" s="154">
        <f t="shared" si="36"/>
        <v>0</v>
      </c>
      <c r="K37" s="154">
        <f t="shared" si="36"/>
        <v>0</v>
      </c>
      <c r="L37" s="171">
        <f t="shared" si="36"/>
        <v>0</v>
      </c>
      <c r="M37" s="167" t="s">
        <v>639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06" t="s">
        <v>684</v>
      </c>
      <c r="B38" s="154">
        <v>124.0</v>
      </c>
      <c r="C38" s="154">
        <v>20.0</v>
      </c>
      <c r="D38" s="154">
        <v>4.2</v>
      </c>
      <c r="E38" s="154">
        <v>0.0</v>
      </c>
      <c r="F38" s="171">
        <v>0.0</v>
      </c>
      <c r="G38" s="194"/>
      <c r="H38" s="154">
        <f t="shared" ref="H38:L38" si="37">$G38/100*B38</f>
        <v>0</v>
      </c>
      <c r="I38" s="154">
        <f t="shared" si="37"/>
        <v>0</v>
      </c>
      <c r="J38" s="154">
        <f t="shared" si="37"/>
        <v>0</v>
      </c>
      <c r="K38" s="154">
        <f t="shared" si="37"/>
        <v>0</v>
      </c>
      <c r="L38" s="171">
        <f t="shared" si="37"/>
        <v>0</v>
      </c>
      <c r="M38" s="167" t="s">
        <v>674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06" t="s">
        <v>685</v>
      </c>
      <c r="B39" s="154">
        <v>188.0</v>
      </c>
      <c r="C39" s="154">
        <v>24.0</v>
      </c>
      <c r="D39" s="154">
        <v>7.3</v>
      </c>
      <c r="E39" s="154">
        <v>0.0</v>
      </c>
      <c r="F39" s="171">
        <v>0.0</v>
      </c>
      <c r="G39" s="194"/>
      <c r="H39" s="154">
        <f t="shared" ref="H39:L39" si="38">$G39/100*B39</f>
        <v>0</v>
      </c>
      <c r="I39" s="154">
        <f t="shared" si="38"/>
        <v>0</v>
      </c>
      <c r="J39" s="154">
        <f t="shared" si="38"/>
        <v>0</v>
      </c>
      <c r="K39" s="154">
        <f t="shared" si="38"/>
        <v>0</v>
      </c>
      <c r="L39" s="171">
        <f t="shared" si="38"/>
        <v>0</v>
      </c>
      <c r="M39" s="167" t="s">
        <v>674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06" t="s">
        <v>686</v>
      </c>
      <c r="B40" s="154">
        <v>656.0</v>
      </c>
      <c r="C40" s="154">
        <v>14.3</v>
      </c>
      <c r="D40" s="154">
        <v>66.4</v>
      </c>
      <c r="E40" s="154">
        <v>12.3</v>
      </c>
      <c r="F40" s="171">
        <v>7.5</v>
      </c>
      <c r="G40" s="194"/>
      <c r="H40" s="154">
        <f t="shared" ref="H40:L40" si="39">$G40/100*B40</f>
        <v>0</v>
      </c>
      <c r="I40" s="154">
        <f t="shared" si="39"/>
        <v>0</v>
      </c>
      <c r="J40" s="154">
        <f t="shared" si="39"/>
        <v>0</v>
      </c>
      <c r="K40" s="154">
        <f t="shared" si="39"/>
        <v>0</v>
      </c>
      <c r="L40" s="171">
        <f t="shared" si="39"/>
        <v>0</v>
      </c>
      <c r="M40" s="167" t="s">
        <v>641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06" t="s">
        <v>687</v>
      </c>
      <c r="B41" s="154">
        <v>341.0</v>
      </c>
      <c r="C41" s="154">
        <v>26.1</v>
      </c>
      <c r="D41" s="154">
        <v>1.5</v>
      </c>
      <c r="E41" s="154">
        <v>58.3</v>
      </c>
      <c r="F41" s="171">
        <v>25.0</v>
      </c>
      <c r="G41" s="194"/>
      <c r="H41" s="154">
        <f t="shared" ref="H41:L41" si="40">$G41/100*B41</f>
        <v>0</v>
      </c>
      <c r="I41" s="154">
        <f t="shared" si="40"/>
        <v>0</v>
      </c>
      <c r="J41" s="154">
        <f t="shared" si="40"/>
        <v>0</v>
      </c>
      <c r="K41" s="154">
        <f t="shared" si="40"/>
        <v>0</v>
      </c>
      <c r="L41" s="171">
        <f t="shared" si="40"/>
        <v>0</v>
      </c>
      <c r="M41" s="167" t="s">
        <v>653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06" t="s">
        <v>688</v>
      </c>
      <c r="B42" s="154">
        <v>34.0</v>
      </c>
      <c r="C42" s="154">
        <v>2.8</v>
      </c>
      <c r="D42" s="154">
        <v>0.4</v>
      </c>
      <c r="E42" s="154">
        <v>6.6</v>
      </c>
      <c r="F42" s="171">
        <v>2.6</v>
      </c>
      <c r="G42" s="194"/>
      <c r="H42" s="154">
        <f t="shared" ref="H42:L42" si="41">$G42/100*B42</f>
        <v>0</v>
      </c>
      <c r="I42" s="154">
        <f t="shared" si="41"/>
        <v>0</v>
      </c>
      <c r="J42" s="154">
        <f t="shared" si="41"/>
        <v>0</v>
      </c>
      <c r="K42" s="154">
        <f t="shared" si="41"/>
        <v>0</v>
      </c>
      <c r="L42" s="171">
        <f t="shared" si="41"/>
        <v>0</v>
      </c>
      <c r="M42" s="167" t="s">
        <v>653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06" t="s">
        <v>689</v>
      </c>
      <c r="B43" s="154">
        <v>22.0</v>
      </c>
      <c r="C43" s="154">
        <v>3.2</v>
      </c>
      <c r="D43" s="154">
        <v>0.5</v>
      </c>
      <c r="E43" s="154">
        <v>2.9</v>
      </c>
      <c r="F43" s="171">
        <v>2.7</v>
      </c>
      <c r="G43" s="194"/>
      <c r="H43" s="154">
        <f t="shared" ref="H43:L43" si="42">$G43/100*B43</f>
        <v>0</v>
      </c>
      <c r="I43" s="154">
        <f t="shared" si="42"/>
        <v>0</v>
      </c>
      <c r="J43" s="154">
        <f t="shared" si="42"/>
        <v>0</v>
      </c>
      <c r="K43" s="154">
        <f t="shared" si="42"/>
        <v>0</v>
      </c>
      <c r="L43" s="171">
        <f t="shared" si="42"/>
        <v>0</v>
      </c>
      <c r="M43" s="167" t="s">
        <v>653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06" t="s">
        <v>690</v>
      </c>
      <c r="B44" s="154">
        <v>43.0</v>
      </c>
      <c r="C44" s="154">
        <v>3.9</v>
      </c>
      <c r="D44" s="154">
        <v>0.3</v>
      </c>
      <c r="E44" s="154">
        <v>9.0</v>
      </c>
      <c r="F44" s="171">
        <v>3.8</v>
      </c>
      <c r="G44" s="194"/>
      <c r="H44" s="154">
        <f t="shared" ref="H44:L44" si="43">$G44/100*B44</f>
        <v>0</v>
      </c>
      <c r="I44" s="154">
        <f t="shared" si="43"/>
        <v>0</v>
      </c>
      <c r="J44" s="154">
        <f t="shared" si="43"/>
        <v>0</v>
      </c>
      <c r="K44" s="154">
        <f t="shared" si="43"/>
        <v>0</v>
      </c>
      <c r="L44" s="171">
        <f t="shared" si="43"/>
        <v>0</v>
      </c>
      <c r="M44" s="167" t="s">
        <v>653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06" t="s">
        <v>691</v>
      </c>
      <c r="B45" s="154">
        <v>335.0</v>
      </c>
      <c r="C45" s="154">
        <v>6.6</v>
      </c>
      <c r="D45" s="154">
        <v>2.0</v>
      </c>
      <c r="E45" s="154">
        <v>76.1</v>
      </c>
      <c r="F45" s="171">
        <v>1.9</v>
      </c>
      <c r="G45" s="194"/>
      <c r="H45" s="154">
        <f t="shared" ref="H45:L45" si="44">$G45/100*B45</f>
        <v>0</v>
      </c>
      <c r="I45" s="154">
        <f t="shared" si="44"/>
        <v>0</v>
      </c>
      <c r="J45" s="154">
        <f t="shared" si="44"/>
        <v>0</v>
      </c>
      <c r="K45" s="154">
        <f t="shared" si="44"/>
        <v>0</v>
      </c>
      <c r="L45" s="171">
        <f t="shared" si="44"/>
        <v>0</v>
      </c>
      <c r="M45" s="167" t="s">
        <v>656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06" t="s">
        <v>692</v>
      </c>
      <c r="B46" s="154">
        <v>343.0</v>
      </c>
      <c r="C46" s="154">
        <v>13.3</v>
      </c>
      <c r="D46" s="154">
        <v>3.4</v>
      </c>
      <c r="E46" s="154">
        <v>71.5</v>
      </c>
      <c r="F46" s="171">
        <v>10.0</v>
      </c>
      <c r="G46" s="194"/>
      <c r="H46" s="154">
        <f t="shared" ref="H46:L46" si="45">$G46/100*B46</f>
        <v>0</v>
      </c>
      <c r="I46" s="154">
        <f t="shared" si="45"/>
        <v>0</v>
      </c>
      <c r="J46" s="154">
        <f t="shared" si="45"/>
        <v>0</v>
      </c>
      <c r="K46" s="154">
        <f t="shared" si="45"/>
        <v>0</v>
      </c>
      <c r="L46" s="171">
        <f t="shared" si="45"/>
        <v>0</v>
      </c>
      <c r="M46" s="167" t="s">
        <v>656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06" t="s">
        <v>693</v>
      </c>
      <c r="B47" s="154">
        <v>342.0</v>
      </c>
      <c r="C47" s="154">
        <v>12.3</v>
      </c>
      <c r="D47" s="154">
        <v>1.3</v>
      </c>
      <c r="E47" s="154">
        <v>75.9</v>
      </c>
      <c r="F47" s="171">
        <v>18.3</v>
      </c>
      <c r="G47" s="194"/>
      <c r="H47" s="154">
        <f t="shared" ref="H47:L47" si="46">$G47/100*B47</f>
        <v>0</v>
      </c>
      <c r="I47" s="154">
        <f t="shared" si="46"/>
        <v>0</v>
      </c>
      <c r="J47" s="154">
        <f t="shared" si="46"/>
        <v>0</v>
      </c>
      <c r="K47" s="154">
        <f t="shared" si="46"/>
        <v>0</v>
      </c>
      <c r="L47" s="171">
        <f t="shared" si="46"/>
        <v>0</v>
      </c>
      <c r="M47" s="167" t="s">
        <v>656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06" t="s">
        <v>694</v>
      </c>
      <c r="B48" s="154">
        <v>72.0</v>
      </c>
      <c r="C48" s="154">
        <v>1.5</v>
      </c>
      <c r="D48" s="154">
        <v>0.2</v>
      </c>
      <c r="E48" s="154">
        <v>17.3</v>
      </c>
      <c r="F48" s="171">
        <v>3.3</v>
      </c>
      <c r="G48" s="194"/>
      <c r="H48" s="154">
        <f t="shared" ref="H48:L48" si="47">$G48/100*B48</f>
        <v>0</v>
      </c>
      <c r="I48" s="154">
        <f t="shared" si="47"/>
        <v>0</v>
      </c>
      <c r="J48" s="154">
        <f t="shared" si="47"/>
        <v>0</v>
      </c>
      <c r="K48" s="154">
        <f t="shared" si="47"/>
        <v>0</v>
      </c>
      <c r="L48" s="171">
        <f t="shared" si="47"/>
        <v>0</v>
      </c>
      <c r="M48" s="167" t="s">
        <v>653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06" t="s">
        <v>695</v>
      </c>
      <c r="B49" s="154">
        <v>509.0</v>
      </c>
      <c r="C49" s="154">
        <v>3.3</v>
      </c>
      <c r="D49" s="154">
        <v>55.1</v>
      </c>
      <c r="E49" s="154">
        <v>0.0</v>
      </c>
      <c r="F49" s="171">
        <v>0.0</v>
      </c>
      <c r="G49" s="194"/>
      <c r="H49" s="154">
        <f t="shared" ref="H49:L49" si="48">$G49/100*B49</f>
        <v>0</v>
      </c>
      <c r="I49" s="154">
        <f t="shared" si="48"/>
        <v>0</v>
      </c>
      <c r="J49" s="154">
        <f t="shared" si="48"/>
        <v>0</v>
      </c>
      <c r="K49" s="154">
        <f t="shared" si="48"/>
        <v>0</v>
      </c>
      <c r="L49" s="171">
        <f t="shared" si="48"/>
        <v>0</v>
      </c>
      <c r="M49" s="167" t="s">
        <v>667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06" t="s">
        <v>696</v>
      </c>
      <c r="B50" s="154">
        <v>13.0</v>
      </c>
      <c r="C50" s="154">
        <v>1.5</v>
      </c>
      <c r="D50" s="154">
        <v>0.2</v>
      </c>
      <c r="E50" s="154">
        <v>2.2</v>
      </c>
      <c r="F50" s="171">
        <v>1.0</v>
      </c>
      <c r="G50" s="194"/>
      <c r="H50" s="154">
        <f t="shared" ref="H50:L50" si="49">$G50/100*B50</f>
        <v>0</v>
      </c>
      <c r="I50" s="154">
        <f t="shared" si="49"/>
        <v>0</v>
      </c>
      <c r="J50" s="154">
        <f t="shared" si="49"/>
        <v>0</v>
      </c>
      <c r="K50" s="154">
        <f t="shared" si="49"/>
        <v>0</v>
      </c>
      <c r="L50" s="171">
        <f t="shared" si="49"/>
        <v>0</v>
      </c>
      <c r="M50" s="167" t="s">
        <v>653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06" t="s">
        <v>697</v>
      </c>
      <c r="B51" s="154">
        <v>31.0</v>
      </c>
      <c r="C51" s="154">
        <v>1.4</v>
      </c>
      <c r="D51" s="154">
        <v>0.6</v>
      </c>
      <c r="E51" s="154">
        <v>7.4</v>
      </c>
      <c r="F51" s="171">
        <v>2.1</v>
      </c>
      <c r="G51" s="194"/>
      <c r="H51" s="154">
        <f t="shared" ref="H51:L51" si="50">$G51/100*B51</f>
        <v>0</v>
      </c>
      <c r="I51" s="154">
        <f t="shared" si="50"/>
        <v>0</v>
      </c>
      <c r="J51" s="154">
        <f t="shared" si="50"/>
        <v>0</v>
      </c>
      <c r="K51" s="154">
        <f t="shared" si="50"/>
        <v>0</v>
      </c>
      <c r="L51" s="171">
        <f t="shared" si="50"/>
        <v>0</v>
      </c>
      <c r="M51" s="167" t="s">
        <v>653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06" t="s">
        <v>698</v>
      </c>
      <c r="B52" s="154">
        <v>27.0</v>
      </c>
      <c r="C52" s="154">
        <v>2.0</v>
      </c>
      <c r="D52" s="154">
        <v>0.1</v>
      </c>
      <c r="E52" s="154">
        <v>6.1</v>
      </c>
      <c r="F52" s="171">
        <v>3.1</v>
      </c>
      <c r="G52" s="194"/>
      <c r="H52" s="154">
        <f t="shared" ref="H52:L52" si="51">$G52/100*B52</f>
        <v>0</v>
      </c>
      <c r="I52" s="154">
        <f t="shared" si="51"/>
        <v>0</v>
      </c>
      <c r="J52" s="154">
        <f t="shared" si="51"/>
        <v>0</v>
      </c>
      <c r="K52" s="154">
        <f t="shared" si="51"/>
        <v>0</v>
      </c>
      <c r="L52" s="171">
        <f t="shared" si="51"/>
        <v>0</v>
      </c>
      <c r="M52" s="167" t="s">
        <v>653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06" t="s">
        <v>699</v>
      </c>
      <c r="B53" s="154">
        <v>25.0</v>
      </c>
      <c r="C53" s="154">
        <v>1.3</v>
      </c>
      <c r="D53" s="154">
        <v>0.1</v>
      </c>
      <c r="E53" s="154">
        <v>5.8</v>
      </c>
      <c r="F53" s="171">
        <v>2.5</v>
      </c>
      <c r="G53" s="194"/>
      <c r="H53" s="154">
        <f t="shared" ref="H53:L53" si="52">$G53/100*B53</f>
        <v>0</v>
      </c>
      <c r="I53" s="154">
        <f t="shared" si="52"/>
        <v>0</v>
      </c>
      <c r="J53" s="154">
        <f t="shared" si="52"/>
        <v>0</v>
      </c>
      <c r="K53" s="154">
        <f t="shared" si="52"/>
        <v>0</v>
      </c>
      <c r="L53" s="171">
        <f t="shared" si="52"/>
        <v>0</v>
      </c>
      <c r="M53" s="167" t="s">
        <v>653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06" t="s">
        <v>700</v>
      </c>
      <c r="B54" s="154">
        <v>884.0</v>
      </c>
      <c r="C54" s="154">
        <v>0.0</v>
      </c>
      <c r="D54" s="154">
        <v>100.0</v>
      </c>
      <c r="E54" s="154">
        <v>0.0</v>
      </c>
      <c r="F54" s="171">
        <v>0.0</v>
      </c>
      <c r="G54" s="194"/>
      <c r="H54" s="154">
        <f t="shared" ref="H54:L54" si="53">$G54/100*B54</f>
        <v>0</v>
      </c>
      <c r="I54" s="154">
        <f t="shared" si="53"/>
        <v>0</v>
      </c>
      <c r="J54" s="154">
        <f t="shared" si="53"/>
        <v>0</v>
      </c>
      <c r="K54" s="154">
        <f t="shared" si="53"/>
        <v>0</v>
      </c>
      <c r="L54" s="171">
        <f t="shared" si="53"/>
        <v>0</v>
      </c>
      <c r="M54" s="167" t="s">
        <v>667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06" t="s">
        <v>701</v>
      </c>
      <c r="B55" s="154">
        <v>34.0</v>
      </c>
      <c r="C55" s="154">
        <v>0.8</v>
      </c>
      <c r="D55" s="154">
        <v>0.2</v>
      </c>
      <c r="E55" s="154">
        <v>8.2</v>
      </c>
      <c r="F55" s="171">
        <v>0.9</v>
      </c>
      <c r="G55" s="194"/>
      <c r="H55" s="154">
        <f t="shared" ref="H55:L55" si="54">$G55/100*B55</f>
        <v>0</v>
      </c>
      <c r="I55" s="154">
        <f t="shared" si="54"/>
        <v>0</v>
      </c>
      <c r="J55" s="154">
        <f t="shared" si="54"/>
        <v>0</v>
      </c>
      <c r="K55" s="154">
        <f t="shared" si="54"/>
        <v>0</v>
      </c>
      <c r="L55" s="171">
        <f t="shared" si="54"/>
        <v>0</v>
      </c>
      <c r="M55" s="167" t="s">
        <v>639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06" t="s">
        <v>702</v>
      </c>
      <c r="B56" s="154">
        <v>222.0</v>
      </c>
      <c r="C56" s="154">
        <v>4.6</v>
      </c>
      <c r="D56" s="154">
        <v>0.7</v>
      </c>
      <c r="E56" s="154">
        <v>88.9</v>
      </c>
      <c r="F56" s="171">
        <v>39.8</v>
      </c>
      <c r="G56" s="194"/>
      <c r="H56" s="154">
        <f t="shared" ref="H56:L56" si="55">$G56/100*B56</f>
        <v>0</v>
      </c>
      <c r="I56" s="154">
        <f t="shared" si="55"/>
        <v>0</v>
      </c>
      <c r="J56" s="154">
        <f t="shared" si="55"/>
        <v>0</v>
      </c>
      <c r="K56" s="154">
        <f t="shared" si="55"/>
        <v>0</v>
      </c>
      <c r="L56" s="171">
        <f t="shared" si="55"/>
        <v>0</v>
      </c>
      <c r="M56" s="167" t="s">
        <v>645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06" t="s">
        <v>703</v>
      </c>
      <c r="B57" s="154">
        <v>127.0</v>
      </c>
      <c r="C57" s="154">
        <v>17.8</v>
      </c>
      <c r="D57" s="154">
        <v>5.6</v>
      </c>
      <c r="E57" s="154">
        <v>0.0</v>
      </c>
      <c r="F57" s="171">
        <v>0.0</v>
      </c>
      <c r="G57" s="194"/>
      <c r="H57" s="154">
        <f t="shared" ref="H57:L57" si="56">$G57/100*B57</f>
        <v>0</v>
      </c>
      <c r="I57" s="154">
        <f t="shared" si="56"/>
        <v>0</v>
      </c>
      <c r="J57" s="154">
        <f t="shared" si="56"/>
        <v>0</v>
      </c>
      <c r="K57" s="154">
        <f t="shared" si="56"/>
        <v>0</v>
      </c>
      <c r="L57" s="171">
        <f t="shared" si="56"/>
        <v>0</v>
      </c>
      <c r="M57" s="167" t="s">
        <v>674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06" t="s">
        <v>704</v>
      </c>
      <c r="B58" s="154">
        <v>41.0</v>
      </c>
      <c r="C58" s="154">
        <v>0.9</v>
      </c>
      <c r="D58" s="154">
        <v>0.2</v>
      </c>
      <c r="E58" s="154">
        <v>9.6</v>
      </c>
      <c r="F58" s="171">
        <v>2.8</v>
      </c>
      <c r="G58" s="194"/>
      <c r="H58" s="154">
        <f t="shared" ref="H58:L58" si="57">$G58/100*B58</f>
        <v>0</v>
      </c>
      <c r="I58" s="154">
        <f t="shared" si="57"/>
        <v>0</v>
      </c>
      <c r="J58" s="154">
        <f t="shared" si="57"/>
        <v>0</v>
      </c>
      <c r="K58" s="154">
        <f t="shared" si="57"/>
        <v>0</v>
      </c>
      <c r="L58" s="171">
        <f t="shared" si="57"/>
        <v>0</v>
      </c>
      <c r="M58" s="167" t="s">
        <v>653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06" t="s">
        <v>705</v>
      </c>
      <c r="B59" s="154">
        <v>28.0</v>
      </c>
      <c r="C59" s="154">
        <v>1.1</v>
      </c>
      <c r="D59" s="154">
        <v>0.1</v>
      </c>
      <c r="E59" s="154">
        <v>6.6</v>
      </c>
      <c r="F59" s="171">
        <v>0.9</v>
      </c>
      <c r="G59" s="194"/>
      <c r="H59" s="154">
        <f t="shared" ref="H59:L59" si="58">$G59/100*B59</f>
        <v>0</v>
      </c>
      <c r="I59" s="154">
        <f t="shared" si="58"/>
        <v>0</v>
      </c>
      <c r="J59" s="154">
        <f t="shared" si="58"/>
        <v>0</v>
      </c>
      <c r="K59" s="154">
        <f t="shared" si="58"/>
        <v>0</v>
      </c>
      <c r="L59" s="171">
        <f t="shared" si="58"/>
        <v>0</v>
      </c>
      <c r="M59" s="167" t="s">
        <v>639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06" t="s">
        <v>706</v>
      </c>
      <c r="B60" s="154">
        <v>553.0</v>
      </c>
      <c r="C60" s="154">
        <v>18.2</v>
      </c>
      <c r="D60" s="154">
        <v>43.9</v>
      </c>
      <c r="E60" s="154">
        <v>30.2</v>
      </c>
      <c r="F60" s="171">
        <v>3.3</v>
      </c>
      <c r="G60" s="194"/>
      <c r="H60" s="154">
        <f t="shared" ref="H60:L60" si="59">$G60/100*B60</f>
        <v>0</v>
      </c>
      <c r="I60" s="154">
        <f t="shared" si="59"/>
        <v>0</v>
      </c>
      <c r="J60" s="154">
        <f t="shared" si="59"/>
        <v>0</v>
      </c>
      <c r="K60" s="154">
        <f t="shared" si="59"/>
        <v>0</v>
      </c>
      <c r="L60" s="171">
        <f t="shared" si="59"/>
        <v>0</v>
      </c>
      <c r="M60" s="167" t="s">
        <v>641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06" t="s">
        <v>707</v>
      </c>
      <c r="B61" s="154">
        <v>263.0</v>
      </c>
      <c r="C61" s="154">
        <v>1.1</v>
      </c>
      <c r="D61" s="154">
        <v>0.3</v>
      </c>
      <c r="E61" s="154">
        <v>38.1</v>
      </c>
      <c r="F61" s="171">
        <v>1.8</v>
      </c>
      <c r="G61" s="194"/>
      <c r="H61" s="154">
        <f t="shared" ref="H61:L61" si="60">$G61/100*B61</f>
        <v>0</v>
      </c>
      <c r="I61" s="154">
        <f t="shared" si="60"/>
        <v>0</v>
      </c>
      <c r="J61" s="154">
        <f t="shared" si="60"/>
        <v>0</v>
      </c>
      <c r="K61" s="154">
        <f t="shared" si="60"/>
        <v>0</v>
      </c>
      <c r="L61" s="171">
        <f t="shared" si="60"/>
        <v>0</v>
      </c>
      <c r="M61" s="167" t="s">
        <v>662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06" t="s">
        <v>708</v>
      </c>
      <c r="B62" s="154">
        <v>95.0</v>
      </c>
      <c r="C62" s="154">
        <v>16.4</v>
      </c>
      <c r="D62" s="154">
        <v>2.8</v>
      </c>
      <c r="E62" s="154">
        <v>0.0</v>
      </c>
      <c r="F62" s="171">
        <v>0.0</v>
      </c>
      <c r="G62" s="194"/>
      <c r="H62" s="154">
        <f t="shared" ref="H62:L62" si="61">$G62/100*B62</f>
        <v>0</v>
      </c>
      <c r="I62" s="154">
        <f t="shared" si="61"/>
        <v>0</v>
      </c>
      <c r="J62" s="154">
        <f t="shared" si="61"/>
        <v>0</v>
      </c>
      <c r="K62" s="154">
        <f t="shared" si="61"/>
        <v>0</v>
      </c>
      <c r="L62" s="171">
        <f t="shared" si="61"/>
        <v>0</v>
      </c>
      <c r="M62" s="167" t="s">
        <v>674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06" t="s">
        <v>709</v>
      </c>
      <c r="B63" s="154">
        <v>97.0</v>
      </c>
      <c r="C63" s="154">
        <v>1.7</v>
      </c>
      <c r="D63" s="154">
        <v>0.3</v>
      </c>
      <c r="E63" s="154">
        <v>25.2</v>
      </c>
      <c r="F63" s="171">
        <v>0.3</v>
      </c>
      <c r="G63" s="194"/>
      <c r="H63" s="154">
        <f t="shared" ref="H63:L63" si="62">$G63/100*B63</f>
        <v>0</v>
      </c>
      <c r="I63" s="154">
        <f t="shared" si="62"/>
        <v>0</v>
      </c>
      <c r="J63" s="154">
        <f t="shared" si="62"/>
        <v>0</v>
      </c>
      <c r="K63" s="154">
        <f t="shared" si="62"/>
        <v>0</v>
      </c>
      <c r="L63" s="171">
        <f t="shared" si="62"/>
        <v>0</v>
      </c>
      <c r="M63" s="167" t="s">
        <v>710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06" t="s">
        <v>711</v>
      </c>
      <c r="B64" s="154">
        <v>25.0</v>
      </c>
      <c r="C64" s="154">
        <v>1.9</v>
      </c>
      <c r="D64" s="154">
        <v>0.3</v>
      </c>
      <c r="E64" s="154">
        <v>5.0</v>
      </c>
      <c r="F64" s="171">
        <v>2.0</v>
      </c>
      <c r="G64" s="194"/>
      <c r="H64" s="154">
        <f t="shared" ref="H64:L64" si="63">$G64/100*B64</f>
        <v>0</v>
      </c>
      <c r="I64" s="154">
        <f t="shared" si="63"/>
        <v>0</v>
      </c>
      <c r="J64" s="154">
        <f t="shared" si="63"/>
        <v>0</v>
      </c>
      <c r="K64" s="154">
        <f t="shared" si="63"/>
        <v>0</v>
      </c>
      <c r="L64" s="171">
        <f t="shared" si="63"/>
        <v>0</v>
      </c>
      <c r="M64" s="167" t="s">
        <v>653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06" t="s">
        <v>712</v>
      </c>
      <c r="B65" s="154">
        <v>42.0</v>
      </c>
      <c r="C65" s="154">
        <v>1.8</v>
      </c>
      <c r="D65" s="154">
        <v>0.3</v>
      </c>
      <c r="E65" s="154">
        <v>4.3</v>
      </c>
      <c r="F65" s="171">
        <v>3.9</v>
      </c>
      <c r="G65" s="194"/>
      <c r="H65" s="154">
        <f t="shared" ref="H65:L65" si="64">$G65/100*B65</f>
        <v>0</v>
      </c>
      <c r="I65" s="154">
        <f t="shared" si="64"/>
        <v>0</v>
      </c>
      <c r="J65" s="154">
        <f t="shared" si="64"/>
        <v>0</v>
      </c>
      <c r="K65" s="154">
        <f t="shared" si="64"/>
        <v>0</v>
      </c>
      <c r="L65" s="171">
        <f t="shared" si="64"/>
        <v>0</v>
      </c>
      <c r="M65" s="167" t="s">
        <v>653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06" t="s">
        <v>713</v>
      </c>
      <c r="B66" s="154">
        <v>16.0</v>
      </c>
      <c r="C66" s="154">
        <v>0.7</v>
      </c>
      <c r="D66" s="154">
        <v>0.2</v>
      </c>
      <c r="E66" s="154">
        <v>3.0</v>
      </c>
      <c r="F66" s="171">
        <v>1.6</v>
      </c>
      <c r="G66" s="194"/>
      <c r="H66" s="154">
        <f t="shared" ref="H66:L66" si="65">$G66/100*B66</f>
        <v>0</v>
      </c>
      <c r="I66" s="154">
        <f t="shared" si="65"/>
        <v>0</v>
      </c>
      <c r="J66" s="154">
        <f t="shared" si="65"/>
        <v>0</v>
      </c>
      <c r="K66" s="154">
        <f t="shared" si="65"/>
        <v>0</v>
      </c>
      <c r="L66" s="171">
        <f t="shared" si="65"/>
        <v>0</v>
      </c>
      <c r="M66" s="167" t="s">
        <v>653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06" t="s">
        <v>714</v>
      </c>
      <c r="B67" s="154">
        <v>403.0</v>
      </c>
      <c r="C67" s="154">
        <v>24.9</v>
      </c>
      <c r="D67" s="154">
        <v>33.1</v>
      </c>
      <c r="E67" s="154">
        <v>1.3</v>
      </c>
      <c r="F67" s="171">
        <v>0.0</v>
      </c>
      <c r="G67" s="194"/>
      <c r="H67" s="154">
        <f t="shared" ref="H67:L67" si="66">$G67/100*B67</f>
        <v>0</v>
      </c>
      <c r="I67" s="154">
        <f t="shared" si="66"/>
        <v>0</v>
      </c>
      <c r="J67" s="154">
        <f t="shared" si="66"/>
        <v>0</v>
      </c>
      <c r="K67" s="154">
        <f t="shared" si="66"/>
        <v>0</v>
      </c>
      <c r="L67" s="171">
        <f t="shared" si="66"/>
        <v>0</v>
      </c>
      <c r="M67" s="167" t="s">
        <v>715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06" t="s">
        <v>716</v>
      </c>
      <c r="B68" s="154">
        <v>96.0</v>
      </c>
      <c r="C68" s="154">
        <v>11.1</v>
      </c>
      <c r="D68" s="154">
        <v>4.3</v>
      </c>
      <c r="E68" s="154">
        <v>3.4</v>
      </c>
      <c r="F68" s="171">
        <v>0.0</v>
      </c>
      <c r="G68" s="194"/>
      <c r="H68" s="154">
        <f t="shared" ref="H68:L68" si="67">$G68/100*B68</f>
        <v>0</v>
      </c>
      <c r="I68" s="154">
        <f t="shared" si="67"/>
        <v>0</v>
      </c>
      <c r="J68" s="154">
        <f t="shared" si="67"/>
        <v>0</v>
      </c>
      <c r="K68" s="154">
        <f t="shared" si="67"/>
        <v>0</v>
      </c>
      <c r="L68" s="171">
        <f t="shared" si="67"/>
        <v>0</v>
      </c>
      <c r="M68" s="167" t="s">
        <v>715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06" t="s">
        <v>717</v>
      </c>
      <c r="B69" s="154">
        <v>264.0</v>
      </c>
      <c r="C69" s="154">
        <v>14.2</v>
      </c>
      <c r="D69" s="154">
        <v>21.3</v>
      </c>
      <c r="E69" s="154">
        <v>4.1</v>
      </c>
      <c r="F69" s="171">
        <v>0.0</v>
      </c>
      <c r="G69" s="194"/>
      <c r="H69" s="154">
        <f t="shared" ref="H69:L69" si="68">$G69/100*B69</f>
        <v>0</v>
      </c>
      <c r="I69" s="154">
        <f t="shared" si="68"/>
        <v>0</v>
      </c>
      <c r="J69" s="154">
        <f t="shared" si="68"/>
        <v>0</v>
      </c>
      <c r="K69" s="154">
        <f t="shared" si="68"/>
        <v>0</v>
      </c>
      <c r="L69" s="171">
        <f t="shared" si="68"/>
        <v>0</v>
      </c>
      <c r="M69" s="167" t="s">
        <v>715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06" t="s">
        <v>718</v>
      </c>
      <c r="B70" s="154">
        <v>300.0</v>
      </c>
      <c r="C70" s="154">
        <v>22.2</v>
      </c>
      <c r="D70" s="154">
        <v>22.4</v>
      </c>
      <c r="E70" s="154">
        <v>2.2</v>
      </c>
      <c r="F70" s="171">
        <v>0.0</v>
      </c>
      <c r="G70" s="194"/>
      <c r="H70" s="154">
        <f t="shared" ref="H70:L70" si="69">$G70/100*B70</f>
        <v>0</v>
      </c>
      <c r="I70" s="154">
        <f t="shared" si="69"/>
        <v>0</v>
      </c>
      <c r="J70" s="154">
        <f t="shared" si="69"/>
        <v>0</v>
      </c>
      <c r="K70" s="154">
        <f t="shared" si="69"/>
        <v>0</v>
      </c>
      <c r="L70" s="171">
        <f t="shared" si="69"/>
        <v>0</v>
      </c>
      <c r="M70" s="167" t="s">
        <v>715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06" t="s">
        <v>719</v>
      </c>
      <c r="B71" s="154">
        <v>326.0</v>
      </c>
      <c r="C71" s="154">
        <v>19.6</v>
      </c>
      <c r="D71" s="154">
        <v>24.6</v>
      </c>
      <c r="E71" s="154">
        <v>7.3</v>
      </c>
      <c r="F71" s="171">
        <v>0.0</v>
      </c>
      <c r="G71" s="194"/>
      <c r="H71" s="154">
        <f t="shared" ref="H71:L71" si="70">$G71/100*B71</f>
        <v>0</v>
      </c>
      <c r="I71" s="154">
        <f t="shared" si="70"/>
        <v>0</v>
      </c>
      <c r="J71" s="154">
        <f t="shared" si="70"/>
        <v>0</v>
      </c>
      <c r="K71" s="154">
        <f t="shared" si="70"/>
        <v>0</v>
      </c>
      <c r="L71" s="171">
        <f t="shared" si="70"/>
        <v>0</v>
      </c>
      <c r="M71" s="167" t="s">
        <v>715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06" t="s">
        <v>720</v>
      </c>
      <c r="B72" s="154">
        <v>380.0</v>
      </c>
      <c r="C72" s="154">
        <v>26.9</v>
      </c>
      <c r="D72" s="154">
        <v>27.8</v>
      </c>
      <c r="E72" s="154">
        <v>5.4</v>
      </c>
      <c r="F72" s="171">
        <v>0.0</v>
      </c>
      <c r="G72" s="194"/>
      <c r="H72" s="154">
        <f t="shared" ref="H72:L72" si="71">$G72/100*B72</f>
        <v>0</v>
      </c>
      <c r="I72" s="154">
        <f t="shared" si="71"/>
        <v>0</v>
      </c>
      <c r="J72" s="154">
        <f t="shared" si="71"/>
        <v>0</v>
      </c>
      <c r="K72" s="154">
        <f t="shared" si="71"/>
        <v>0</v>
      </c>
      <c r="L72" s="171">
        <f t="shared" si="71"/>
        <v>0</v>
      </c>
      <c r="M72" s="167" t="s">
        <v>715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06" t="s">
        <v>721</v>
      </c>
      <c r="B73" s="154">
        <v>32.0</v>
      </c>
      <c r="C73" s="154">
        <v>0.4</v>
      </c>
      <c r="D73" s="154">
        <v>0.3</v>
      </c>
      <c r="E73" s="154">
        <v>7.7</v>
      </c>
      <c r="F73" s="171">
        <v>1.1</v>
      </c>
      <c r="G73" s="194"/>
      <c r="H73" s="154">
        <f t="shared" ref="H73:L73" si="72">$G73/100*B73</f>
        <v>0</v>
      </c>
      <c r="I73" s="154">
        <f t="shared" si="72"/>
        <v>0</v>
      </c>
      <c r="J73" s="154">
        <f t="shared" si="72"/>
        <v>0</v>
      </c>
      <c r="K73" s="154">
        <f t="shared" si="72"/>
        <v>0</v>
      </c>
      <c r="L73" s="171">
        <f t="shared" si="72"/>
        <v>0</v>
      </c>
      <c r="M73" s="167" t="s">
        <v>639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06" t="s">
        <v>722</v>
      </c>
      <c r="B74" s="154">
        <v>374.0</v>
      </c>
      <c r="C74" s="154">
        <v>6.4</v>
      </c>
      <c r="D74" s="154">
        <v>4.5</v>
      </c>
      <c r="E74" s="154">
        <v>77.3</v>
      </c>
      <c r="F74" s="171">
        <v>11.7</v>
      </c>
      <c r="G74" s="194"/>
      <c r="H74" s="154">
        <f t="shared" ref="H74:L74" si="73">$G74/100*B74</f>
        <v>0</v>
      </c>
      <c r="I74" s="154">
        <f t="shared" si="73"/>
        <v>0</v>
      </c>
      <c r="J74" s="154">
        <f t="shared" si="73"/>
        <v>0</v>
      </c>
      <c r="K74" s="154">
        <f t="shared" si="73"/>
        <v>0</v>
      </c>
      <c r="L74" s="171">
        <f t="shared" si="73"/>
        <v>0</v>
      </c>
      <c r="M74" s="167" t="s">
        <v>641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06" t="s">
        <v>723</v>
      </c>
      <c r="B75" s="154">
        <v>196.0</v>
      </c>
      <c r="C75" s="154">
        <v>1.6</v>
      </c>
      <c r="D75" s="154">
        <v>1.3</v>
      </c>
      <c r="E75" s="154">
        <v>44.2</v>
      </c>
      <c r="F75" s="171">
        <v>0.0</v>
      </c>
      <c r="G75" s="194"/>
      <c r="H75" s="154">
        <f t="shared" ref="H75:L75" si="74">$G75/100*B75</f>
        <v>0</v>
      </c>
      <c r="I75" s="154">
        <f t="shared" si="74"/>
        <v>0</v>
      </c>
      <c r="J75" s="154">
        <f t="shared" si="74"/>
        <v>0</v>
      </c>
      <c r="K75" s="154">
        <f t="shared" si="74"/>
        <v>0</v>
      </c>
      <c r="L75" s="171">
        <f t="shared" si="74"/>
        <v>0</v>
      </c>
      <c r="M75" s="167" t="s">
        <v>641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06" t="s">
        <v>724</v>
      </c>
      <c r="B76" s="154">
        <v>490.0</v>
      </c>
      <c r="C76" s="154">
        <v>15.6</v>
      </c>
      <c r="D76" s="154">
        <v>30.8</v>
      </c>
      <c r="E76" s="154">
        <v>43.9</v>
      </c>
      <c r="F76" s="171">
        <v>37.7</v>
      </c>
      <c r="G76" s="194"/>
      <c r="H76" s="154">
        <f t="shared" ref="H76:L76" si="75">$G76/100*B76</f>
        <v>0</v>
      </c>
      <c r="I76" s="154">
        <f t="shared" si="75"/>
        <v>0</v>
      </c>
      <c r="J76" s="154">
        <f t="shared" si="75"/>
        <v>0</v>
      </c>
      <c r="K76" s="154">
        <f t="shared" si="75"/>
        <v>0</v>
      </c>
      <c r="L76" s="171">
        <f t="shared" si="75"/>
        <v>0</v>
      </c>
      <c r="M76" s="167" t="s">
        <v>725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06" t="s">
        <v>726</v>
      </c>
      <c r="B77" s="154">
        <v>215.0</v>
      </c>
      <c r="C77" s="154">
        <v>18.6</v>
      </c>
      <c r="D77" s="154">
        <v>15.1</v>
      </c>
      <c r="E77" s="154">
        <v>0.0</v>
      </c>
      <c r="F77" s="171">
        <v>0.0</v>
      </c>
      <c r="G77" s="194"/>
      <c r="H77" s="154">
        <f t="shared" ref="H77:L77" si="76">$G77/100*B77</f>
        <v>0</v>
      </c>
      <c r="I77" s="154">
        <f t="shared" si="76"/>
        <v>0</v>
      </c>
      <c r="J77" s="154">
        <f t="shared" si="76"/>
        <v>0</v>
      </c>
      <c r="K77" s="154">
        <f t="shared" si="76"/>
        <v>0</v>
      </c>
      <c r="L77" s="171">
        <f t="shared" si="76"/>
        <v>0</v>
      </c>
      <c r="M77" s="167" t="s">
        <v>727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06" t="s">
        <v>728</v>
      </c>
      <c r="B78" s="154">
        <v>364.0</v>
      </c>
      <c r="C78" s="154">
        <v>19.3</v>
      </c>
      <c r="D78" s="154">
        <v>6.0</v>
      </c>
      <c r="E78" s="154">
        <v>60.6</v>
      </c>
      <c r="F78" s="171">
        <v>17.4</v>
      </c>
      <c r="G78" s="194"/>
      <c r="H78" s="154">
        <f t="shared" ref="H78:L78" si="77">$G78/100*B78</f>
        <v>0</v>
      </c>
      <c r="I78" s="154">
        <f t="shared" si="77"/>
        <v>0</v>
      </c>
      <c r="J78" s="154">
        <f t="shared" si="77"/>
        <v>0</v>
      </c>
      <c r="K78" s="154">
        <f t="shared" si="77"/>
        <v>0</v>
      </c>
      <c r="L78" s="171">
        <f t="shared" si="77"/>
        <v>0</v>
      </c>
      <c r="M78" s="167" t="s">
        <v>647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06" t="s">
        <v>729</v>
      </c>
      <c r="B79" s="154">
        <v>387.0</v>
      </c>
      <c r="C79" s="154">
        <v>22.4</v>
      </c>
      <c r="D79" s="154">
        <v>6.7</v>
      </c>
      <c r="E79" s="154">
        <v>57.8</v>
      </c>
      <c r="F79" s="171">
        <v>10.8</v>
      </c>
      <c r="G79" s="194"/>
      <c r="H79" s="154">
        <f t="shared" ref="H79:L79" si="78">$G79/100*B79</f>
        <v>0</v>
      </c>
      <c r="I79" s="154">
        <f t="shared" si="78"/>
        <v>0</v>
      </c>
      <c r="J79" s="154">
        <f t="shared" si="78"/>
        <v>0</v>
      </c>
      <c r="K79" s="154">
        <f t="shared" si="78"/>
        <v>0</v>
      </c>
      <c r="L79" s="171">
        <f t="shared" si="78"/>
        <v>0</v>
      </c>
      <c r="M79" s="167" t="s">
        <v>647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06" t="s">
        <v>730</v>
      </c>
      <c r="B80" s="154">
        <v>598.0</v>
      </c>
      <c r="C80" s="154">
        <v>7.8</v>
      </c>
      <c r="D80" s="154">
        <v>42.6</v>
      </c>
      <c r="E80" s="154">
        <v>45.9</v>
      </c>
      <c r="F80" s="171">
        <v>10.9</v>
      </c>
      <c r="G80" s="194"/>
      <c r="H80" s="154">
        <f t="shared" ref="H80:L80" si="79">$G80/100*B80</f>
        <v>0</v>
      </c>
      <c r="I80" s="154">
        <f t="shared" si="79"/>
        <v>0</v>
      </c>
      <c r="J80" s="154">
        <f t="shared" si="79"/>
        <v>0</v>
      </c>
      <c r="K80" s="154">
        <f t="shared" si="79"/>
        <v>0</v>
      </c>
      <c r="L80" s="171">
        <f t="shared" si="79"/>
        <v>0</v>
      </c>
      <c r="M80" s="167" t="s">
        <v>645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06" t="s">
        <v>731</v>
      </c>
      <c r="B81" s="154">
        <v>86.0</v>
      </c>
      <c r="C81" s="154">
        <v>14.7</v>
      </c>
      <c r="D81" s="154">
        <v>1.0</v>
      </c>
      <c r="E81" s="154">
        <v>3.6</v>
      </c>
      <c r="F81" s="171">
        <v>0.0</v>
      </c>
      <c r="G81" s="194"/>
      <c r="H81" s="154">
        <f t="shared" ref="H81:L81" si="80">$G81/100*B81</f>
        <v>0</v>
      </c>
      <c r="I81" s="154">
        <f t="shared" si="80"/>
        <v>0</v>
      </c>
      <c r="J81" s="154">
        <f t="shared" si="80"/>
        <v>0</v>
      </c>
      <c r="K81" s="154">
        <f t="shared" si="80"/>
        <v>0</v>
      </c>
      <c r="L81" s="171">
        <f t="shared" si="80"/>
        <v>0</v>
      </c>
      <c r="M81" s="167" t="s">
        <v>637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06" t="s">
        <v>732</v>
      </c>
      <c r="B82" s="154">
        <v>77.0</v>
      </c>
      <c r="C82" s="154">
        <v>3.5</v>
      </c>
      <c r="D82" s="154">
        <v>2.3</v>
      </c>
      <c r="E82" s="154">
        <v>10.7</v>
      </c>
      <c r="F82" s="171">
        <v>1.0</v>
      </c>
      <c r="G82" s="194"/>
      <c r="H82" s="154">
        <f t="shared" ref="H82:L82" si="81">$G82/100*B82</f>
        <v>0</v>
      </c>
      <c r="I82" s="154">
        <f t="shared" si="81"/>
        <v>0</v>
      </c>
      <c r="J82" s="154">
        <f t="shared" si="81"/>
        <v>0</v>
      </c>
      <c r="K82" s="154">
        <f t="shared" si="81"/>
        <v>0</v>
      </c>
      <c r="L82" s="171">
        <f t="shared" si="81"/>
        <v>0</v>
      </c>
      <c r="M82" s="167" t="s">
        <v>715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06" t="s">
        <v>733</v>
      </c>
      <c r="B83" s="154">
        <v>354.0</v>
      </c>
      <c r="C83" s="154">
        <v>3.3</v>
      </c>
      <c r="D83" s="154">
        <v>33.5</v>
      </c>
      <c r="E83" s="154">
        <v>15.2</v>
      </c>
      <c r="F83" s="171">
        <v>9.0</v>
      </c>
      <c r="G83" s="194"/>
      <c r="H83" s="154">
        <f t="shared" ref="H83:L83" si="82">$G83/100*B83</f>
        <v>0</v>
      </c>
      <c r="I83" s="154">
        <f t="shared" si="82"/>
        <v>0</v>
      </c>
      <c r="J83" s="154">
        <f t="shared" si="82"/>
        <v>0</v>
      </c>
      <c r="K83" s="154">
        <f t="shared" si="82"/>
        <v>0</v>
      </c>
      <c r="L83" s="171">
        <f t="shared" si="82"/>
        <v>0</v>
      </c>
      <c r="M83" s="167" t="s">
        <v>641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06" t="s">
        <v>734</v>
      </c>
      <c r="B84" s="154">
        <v>862.0</v>
      </c>
      <c r="C84" s="154">
        <v>0.0</v>
      </c>
      <c r="D84" s="154">
        <v>100.0</v>
      </c>
      <c r="E84" s="154">
        <v>0.0</v>
      </c>
      <c r="F84" s="171">
        <v>0.0</v>
      </c>
      <c r="G84" s="194"/>
      <c r="H84" s="154">
        <f t="shared" ref="H84:L84" si="83">$G84/100*B84</f>
        <v>0</v>
      </c>
      <c r="I84" s="154">
        <f t="shared" si="83"/>
        <v>0</v>
      </c>
      <c r="J84" s="154">
        <f t="shared" si="83"/>
        <v>0</v>
      </c>
      <c r="K84" s="154">
        <f t="shared" si="83"/>
        <v>0</v>
      </c>
      <c r="L84" s="171">
        <f t="shared" si="83"/>
        <v>0</v>
      </c>
      <c r="M84" s="167" t="s">
        <v>667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06" t="s">
        <v>735</v>
      </c>
      <c r="B85" s="154">
        <v>82.0</v>
      </c>
      <c r="C85" s="154">
        <v>17.8</v>
      </c>
      <c r="D85" s="154">
        <v>0.7</v>
      </c>
      <c r="E85" s="154">
        <v>0.0</v>
      </c>
      <c r="F85" s="171">
        <v>0.0</v>
      </c>
      <c r="G85" s="194"/>
      <c r="H85" s="154">
        <f t="shared" ref="H85:L85" si="84">$G85/100*B85</f>
        <v>0</v>
      </c>
      <c r="I85" s="154">
        <f t="shared" si="84"/>
        <v>0</v>
      </c>
      <c r="J85" s="154">
        <f t="shared" si="84"/>
        <v>0</v>
      </c>
      <c r="K85" s="154">
        <f t="shared" si="84"/>
        <v>0</v>
      </c>
      <c r="L85" s="171">
        <f t="shared" si="84"/>
        <v>0</v>
      </c>
      <c r="M85" s="167" t="s">
        <v>674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06" t="s">
        <v>736</v>
      </c>
      <c r="B86" s="154">
        <v>0.0</v>
      </c>
      <c r="C86" s="154">
        <v>14.6</v>
      </c>
      <c r="D86" s="154">
        <v>15.4</v>
      </c>
      <c r="E86" s="154">
        <v>50.2</v>
      </c>
      <c r="F86" s="171">
        <v>19.8</v>
      </c>
      <c r="G86" s="194"/>
      <c r="H86" s="154">
        <f t="shared" ref="H86:L86" si="85">$G86/100*B86</f>
        <v>0</v>
      </c>
      <c r="I86" s="154">
        <f t="shared" si="85"/>
        <v>0</v>
      </c>
      <c r="J86" s="154">
        <f t="shared" si="85"/>
        <v>0</v>
      </c>
      <c r="K86" s="154">
        <f t="shared" si="85"/>
        <v>0</v>
      </c>
      <c r="L86" s="171">
        <f t="shared" si="85"/>
        <v>0</v>
      </c>
      <c r="M86" s="167" t="s">
        <v>649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06" t="s">
        <v>737</v>
      </c>
      <c r="B87" s="154">
        <v>1.0</v>
      </c>
      <c r="C87" s="154">
        <v>0.1</v>
      </c>
      <c r="D87" s="154">
        <v>2.0</v>
      </c>
      <c r="E87" s="154">
        <v>0.0</v>
      </c>
      <c r="F87" s="171">
        <v>0.0</v>
      </c>
      <c r="G87" s="194"/>
      <c r="H87" s="154">
        <f t="shared" ref="H87:L87" si="86">$G87/100*B87</f>
        <v>0</v>
      </c>
      <c r="I87" s="154">
        <f t="shared" si="86"/>
        <v>0</v>
      </c>
      <c r="J87" s="154">
        <f t="shared" si="86"/>
        <v>0</v>
      </c>
      <c r="K87" s="154">
        <f t="shared" si="86"/>
        <v>0</v>
      </c>
      <c r="L87" s="171">
        <f t="shared" si="86"/>
        <v>0</v>
      </c>
      <c r="M87" s="167" t="s">
        <v>649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06" t="s">
        <v>738</v>
      </c>
      <c r="B88" s="154">
        <v>0.0</v>
      </c>
      <c r="C88" s="154">
        <v>0.1</v>
      </c>
      <c r="D88" s="154">
        <v>0.0</v>
      </c>
      <c r="E88" s="154">
        <v>0.0</v>
      </c>
      <c r="F88" s="171">
        <v>0.0</v>
      </c>
      <c r="G88" s="194"/>
      <c r="H88" s="154">
        <f t="shared" ref="H88:L88" si="87">$G88/100*B88</f>
        <v>0</v>
      </c>
      <c r="I88" s="154">
        <f t="shared" si="87"/>
        <v>0</v>
      </c>
      <c r="J88" s="154">
        <f t="shared" si="87"/>
        <v>0</v>
      </c>
      <c r="K88" s="154">
        <f t="shared" si="87"/>
        <v>0</v>
      </c>
      <c r="L88" s="171">
        <f t="shared" si="87"/>
        <v>0</v>
      </c>
      <c r="M88" s="167" t="s">
        <v>649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06" t="s">
        <v>739</v>
      </c>
      <c r="B89" s="154">
        <v>360.0</v>
      </c>
      <c r="C89" s="154">
        <v>6.0</v>
      </c>
      <c r="D89" s="154">
        <v>2.5</v>
      </c>
      <c r="E89" s="154">
        <v>78.4</v>
      </c>
      <c r="F89" s="171">
        <v>23.3</v>
      </c>
      <c r="G89" s="194"/>
      <c r="H89" s="154">
        <f t="shared" ref="H89:L89" si="88">$G89/100*B89</f>
        <v>0</v>
      </c>
      <c r="I89" s="154">
        <f t="shared" si="88"/>
        <v>0</v>
      </c>
      <c r="J89" s="154">
        <f t="shared" si="88"/>
        <v>0</v>
      </c>
      <c r="K89" s="154">
        <f t="shared" si="88"/>
        <v>0</v>
      </c>
      <c r="L89" s="171">
        <f t="shared" si="88"/>
        <v>0</v>
      </c>
      <c r="M89" s="167" t="s">
        <v>649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06" t="s">
        <v>740</v>
      </c>
      <c r="B90" s="154">
        <v>41.0</v>
      </c>
      <c r="C90" s="154">
        <v>0.0</v>
      </c>
      <c r="D90" s="154">
        <v>0.0</v>
      </c>
      <c r="E90" s="154">
        <v>10.6</v>
      </c>
      <c r="F90" s="171">
        <v>0.0</v>
      </c>
      <c r="G90" s="194"/>
      <c r="H90" s="154">
        <f t="shared" ref="H90:L90" si="89">$G90/100*B90</f>
        <v>0</v>
      </c>
      <c r="I90" s="154">
        <f t="shared" si="89"/>
        <v>0</v>
      </c>
      <c r="J90" s="154">
        <f t="shared" si="89"/>
        <v>0</v>
      </c>
      <c r="K90" s="154">
        <f t="shared" si="89"/>
        <v>0</v>
      </c>
      <c r="L90" s="171">
        <f t="shared" si="89"/>
        <v>0</v>
      </c>
      <c r="M90" s="167" t="s">
        <v>649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06" t="s">
        <v>741</v>
      </c>
      <c r="B91" s="154">
        <v>30.0</v>
      </c>
      <c r="C91" s="154">
        <v>2.5</v>
      </c>
      <c r="D91" s="154">
        <v>0.4</v>
      </c>
      <c r="E91" s="154">
        <v>5.6</v>
      </c>
      <c r="F91" s="171">
        <v>3.6</v>
      </c>
      <c r="G91" s="194"/>
      <c r="H91" s="154">
        <f t="shared" ref="H91:L91" si="90">$G91/100*B91</f>
        <v>0</v>
      </c>
      <c r="I91" s="154">
        <f t="shared" si="90"/>
        <v>0</v>
      </c>
      <c r="J91" s="154">
        <f t="shared" si="90"/>
        <v>0</v>
      </c>
      <c r="K91" s="154">
        <f t="shared" si="90"/>
        <v>0</v>
      </c>
      <c r="L91" s="171">
        <f t="shared" si="90"/>
        <v>0</v>
      </c>
      <c r="M91" s="167" t="s">
        <v>653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06" t="s">
        <v>742</v>
      </c>
      <c r="B92" s="154">
        <v>365.0</v>
      </c>
      <c r="C92" s="154">
        <v>9.4</v>
      </c>
      <c r="D92" s="154">
        <v>4.7</v>
      </c>
      <c r="E92" s="154">
        <v>74.3</v>
      </c>
      <c r="F92" s="171">
        <v>7.3</v>
      </c>
      <c r="G92" s="194"/>
      <c r="H92" s="154">
        <f t="shared" ref="H92:L92" si="91">$G92/100*B92</f>
        <v>0</v>
      </c>
      <c r="I92" s="154">
        <f t="shared" si="91"/>
        <v>0</v>
      </c>
      <c r="J92" s="154">
        <f t="shared" si="91"/>
        <v>0</v>
      </c>
      <c r="K92" s="154">
        <f t="shared" si="91"/>
        <v>0</v>
      </c>
      <c r="L92" s="171">
        <f t="shared" si="91"/>
        <v>0</v>
      </c>
      <c r="M92" s="167" t="s">
        <v>656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06" t="s">
        <v>743</v>
      </c>
      <c r="B93" s="154">
        <v>884.0</v>
      </c>
      <c r="C93" s="154">
        <v>0.0</v>
      </c>
      <c r="D93" s="154">
        <v>100.0</v>
      </c>
      <c r="E93" s="154">
        <v>0.0</v>
      </c>
      <c r="F93" s="171">
        <v>0.0</v>
      </c>
      <c r="G93" s="194"/>
      <c r="H93" s="154">
        <f t="shared" ref="H93:L93" si="92">$G93/100*B93</f>
        <v>0</v>
      </c>
      <c r="I93" s="154">
        <f t="shared" si="92"/>
        <v>0</v>
      </c>
      <c r="J93" s="154">
        <f t="shared" si="92"/>
        <v>0</v>
      </c>
      <c r="K93" s="154">
        <f t="shared" si="92"/>
        <v>0</v>
      </c>
      <c r="L93" s="171">
        <f t="shared" si="92"/>
        <v>0</v>
      </c>
      <c r="M93" s="167" t="s">
        <v>667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06" t="s">
        <v>744</v>
      </c>
      <c r="B94" s="154">
        <v>362.0</v>
      </c>
      <c r="C94" s="154">
        <v>8.1</v>
      </c>
      <c r="D94" s="154">
        <v>3.6</v>
      </c>
      <c r="E94" s="154">
        <v>76.9</v>
      </c>
      <c r="F94" s="171">
        <v>7.3</v>
      </c>
      <c r="G94" s="194"/>
      <c r="H94" s="154">
        <f t="shared" ref="H94:L94" si="93">$G94/100*B94</f>
        <v>0</v>
      </c>
      <c r="I94" s="154">
        <f t="shared" si="93"/>
        <v>0</v>
      </c>
      <c r="J94" s="154">
        <f t="shared" si="93"/>
        <v>0</v>
      </c>
      <c r="K94" s="154">
        <f t="shared" si="93"/>
        <v>0</v>
      </c>
      <c r="L94" s="171">
        <f t="shared" si="93"/>
        <v>0</v>
      </c>
      <c r="M94" s="167" t="s">
        <v>656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06" t="s">
        <v>745</v>
      </c>
      <c r="B95" s="154">
        <v>381.0</v>
      </c>
      <c r="C95" s="154">
        <v>0.3</v>
      </c>
      <c r="D95" s="154">
        <v>0.1</v>
      </c>
      <c r="E95" s="154">
        <v>91.3</v>
      </c>
      <c r="F95" s="171">
        <v>0.9</v>
      </c>
      <c r="G95" s="194"/>
      <c r="H95" s="154">
        <f t="shared" ref="H95:L95" si="94">$G95/100*B95</f>
        <v>0</v>
      </c>
      <c r="I95" s="154">
        <f t="shared" si="94"/>
        <v>0</v>
      </c>
      <c r="J95" s="154">
        <f t="shared" si="94"/>
        <v>0</v>
      </c>
      <c r="K95" s="154">
        <f t="shared" si="94"/>
        <v>0</v>
      </c>
      <c r="L95" s="171">
        <f t="shared" si="94"/>
        <v>0</v>
      </c>
      <c r="M95" s="167" t="s">
        <v>662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06" t="s">
        <v>746</v>
      </c>
      <c r="B96" s="154">
        <v>376.0</v>
      </c>
      <c r="C96" s="154">
        <v>12.7</v>
      </c>
      <c r="D96" s="154">
        <v>0.6</v>
      </c>
      <c r="E96" s="154">
        <v>77.4</v>
      </c>
      <c r="F96" s="171">
        <v>5.0</v>
      </c>
      <c r="G96" s="194"/>
      <c r="H96" s="154">
        <f t="shared" ref="H96:L96" si="95">$G96/100*B96</f>
        <v>0</v>
      </c>
      <c r="I96" s="154">
        <f t="shared" si="95"/>
        <v>0</v>
      </c>
      <c r="J96" s="154">
        <f t="shared" si="95"/>
        <v>0</v>
      </c>
      <c r="K96" s="154">
        <f t="shared" si="95"/>
        <v>0</v>
      </c>
      <c r="L96" s="171">
        <f t="shared" si="95"/>
        <v>0</v>
      </c>
      <c r="M96" s="167" t="s">
        <v>656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06" t="s">
        <v>747</v>
      </c>
      <c r="B97" s="154">
        <v>46.0</v>
      </c>
      <c r="C97" s="154">
        <v>0.4</v>
      </c>
      <c r="D97" s="154">
        <v>0.1</v>
      </c>
      <c r="E97" s="154">
        <v>12.2</v>
      </c>
      <c r="F97" s="171">
        <v>4.6</v>
      </c>
      <c r="G97" s="194"/>
      <c r="H97" s="154">
        <f t="shared" ref="H97:L97" si="96">$G97/100*B97</f>
        <v>0</v>
      </c>
      <c r="I97" s="154">
        <f t="shared" si="96"/>
        <v>0</v>
      </c>
      <c r="J97" s="154">
        <f t="shared" si="96"/>
        <v>0</v>
      </c>
      <c r="K97" s="154">
        <f t="shared" si="96"/>
        <v>0</v>
      </c>
      <c r="L97" s="171">
        <f t="shared" si="96"/>
        <v>0</v>
      </c>
      <c r="M97" s="167" t="s">
        <v>639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06" t="s">
        <v>748</v>
      </c>
      <c r="B98" s="154">
        <v>195.0</v>
      </c>
      <c r="C98" s="154">
        <v>2.7</v>
      </c>
      <c r="D98" s="154">
        <v>19.3</v>
      </c>
      <c r="E98" s="154">
        <v>3.7</v>
      </c>
      <c r="F98" s="171">
        <v>0.0</v>
      </c>
      <c r="G98" s="194"/>
      <c r="H98" s="154">
        <f t="shared" ref="H98:L98" si="97">$G98/100*B98</f>
        <v>0</v>
      </c>
      <c r="I98" s="154">
        <f t="shared" si="97"/>
        <v>0</v>
      </c>
      <c r="J98" s="154">
        <f t="shared" si="97"/>
        <v>0</v>
      </c>
      <c r="K98" s="154">
        <f t="shared" si="97"/>
        <v>0</v>
      </c>
      <c r="L98" s="171">
        <f t="shared" si="97"/>
        <v>0</v>
      </c>
      <c r="M98" s="167" t="s">
        <v>715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06" t="s">
        <v>749</v>
      </c>
      <c r="B99" s="154">
        <v>138.0</v>
      </c>
      <c r="C99" s="154">
        <v>3.5</v>
      </c>
      <c r="D99" s="154">
        <v>10.6</v>
      </c>
      <c r="E99" s="154">
        <v>7.1</v>
      </c>
      <c r="F99" s="171">
        <v>0.0</v>
      </c>
      <c r="G99" s="194"/>
      <c r="H99" s="154">
        <f t="shared" ref="H99:L99" si="98">$G99/100*B99</f>
        <v>0</v>
      </c>
      <c r="I99" s="154">
        <f t="shared" si="98"/>
        <v>0</v>
      </c>
      <c r="J99" s="154">
        <f t="shared" si="98"/>
        <v>0</v>
      </c>
      <c r="K99" s="154">
        <f t="shared" si="98"/>
        <v>0</v>
      </c>
      <c r="L99" s="171">
        <f t="shared" si="98"/>
        <v>0</v>
      </c>
      <c r="M99" s="167" t="s">
        <v>715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06" t="s">
        <v>750</v>
      </c>
      <c r="B100" s="154">
        <v>257.0</v>
      </c>
      <c r="C100" s="154">
        <v>3.2</v>
      </c>
      <c r="D100" s="154">
        <v>22.2</v>
      </c>
      <c r="E100" s="154">
        <v>12.5</v>
      </c>
      <c r="F100" s="171">
        <v>0.0</v>
      </c>
      <c r="G100" s="194"/>
      <c r="H100" s="154">
        <f t="shared" ref="H100:L100" si="99">$G100/100*B100</f>
        <v>0</v>
      </c>
      <c r="I100" s="154">
        <f t="shared" si="99"/>
        <v>0</v>
      </c>
      <c r="J100" s="154">
        <f t="shared" si="99"/>
        <v>0</v>
      </c>
      <c r="K100" s="154">
        <f t="shared" si="99"/>
        <v>0</v>
      </c>
      <c r="L100" s="171">
        <f t="shared" si="99"/>
        <v>0</v>
      </c>
      <c r="M100" s="167" t="s">
        <v>715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06" t="s">
        <v>751</v>
      </c>
      <c r="B101" s="154">
        <v>15.0</v>
      </c>
      <c r="C101" s="154">
        <v>0.7</v>
      </c>
      <c r="D101" s="154">
        <v>0.1</v>
      </c>
      <c r="E101" s="154">
        <v>3.6</v>
      </c>
      <c r="F101" s="171">
        <v>0.5</v>
      </c>
      <c r="G101" s="194"/>
      <c r="H101" s="154">
        <f t="shared" ref="H101:L101" si="100">$G101/100*B101</f>
        <v>0</v>
      </c>
      <c r="I101" s="154">
        <f t="shared" si="100"/>
        <v>0</v>
      </c>
      <c r="J101" s="154">
        <f t="shared" si="100"/>
        <v>0</v>
      </c>
      <c r="K101" s="154">
        <f t="shared" si="100"/>
        <v>0</v>
      </c>
      <c r="L101" s="171">
        <f t="shared" si="100"/>
        <v>0</v>
      </c>
      <c r="M101" s="167" t="s">
        <v>653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06" t="s">
        <v>752</v>
      </c>
      <c r="B102" s="154">
        <v>56.0</v>
      </c>
      <c r="C102" s="154">
        <v>1.4</v>
      </c>
      <c r="D102" s="154">
        <v>0.2</v>
      </c>
      <c r="E102" s="154">
        <v>13.8</v>
      </c>
      <c r="F102" s="171">
        <v>4.3</v>
      </c>
      <c r="G102" s="194"/>
      <c r="H102" s="154">
        <f t="shared" ref="H102:L102" si="101">$G102/100*B102</f>
        <v>0</v>
      </c>
      <c r="I102" s="154">
        <f t="shared" si="101"/>
        <v>0</v>
      </c>
      <c r="J102" s="154">
        <f t="shared" si="101"/>
        <v>0</v>
      </c>
      <c r="K102" s="154">
        <f t="shared" si="101"/>
        <v>0</v>
      </c>
      <c r="L102" s="171">
        <f t="shared" si="101"/>
        <v>0</v>
      </c>
      <c r="M102" s="167" t="s">
        <v>639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06" t="s">
        <v>753</v>
      </c>
      <c r="B103" s="154">
        <v>0.0</v>
      </c>
      <c r="C103" s="154">
        <v>12.7</v>
      </c>
      <c r="D103" s="154">
        <v>13.8</v>
      </c>
      <c r="E103" s="154">
        <v>33.2</v>
      </c>
      <c r="F103" s="171">
        <v>25.2</v>
      </c>
      <c r="G103" s="194"/>
      <c r="H103" s="154">
        <f t="shared" ref="H103:L103" si="102">$G103/100*B103</f>
        <v>0</v>
      </c>
      <c r="I103" s="154">
        <f t="shared" si="102"/>
        <v>0</v>
      </c>
      <c r="J103" s="154">
        <f t="shared" si="102"/>
        <v>0</v>
      </c>
      <c r="K103" s="154">
        <f t="shared" si="102"/>
        <v>0</v>
      </c>
      <c r="L103" s="171">
        <f t="shared" si="102"/>
        <v>0</v>
      </c>
      <c r="M103" s="167" t="s">
        <v>710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06" t="s">
        <v>754</v>
      </c>
      <c r="B104" s="154">
        <v>25.0</v>
      </c>
      <c r="C104" s="154">
        <v>2.2</v>
      </c>
      <c r="D104" s="154">
        <v>0.1</v>
      </c>
      <c r="E104" s="154">
        <v>5.2</v>
      </c>
      <c r="F104" s="171">
        <v>4.0</v>
      </c>
      <c r="G104" s="194"/>
      <c r="H104" s="154">
        <f t="shared" ref="H104:L104" si="103">$G104/100*B104</f>
        <v>0</v>
      </c>
      <c r="I104" s="154">
        <f t="shared" si="103"/>
        <v>0</v>
      </c>
      <c r="J104" s="154">
        <f t="shared" si="103"/>
        <v>0</v>
      </c>
      <c r="K104" s="154">
        <f t="shared" si="103"/>
        <v>0</v>
      </c>
      <c r="L104" s="171">
        <f t="shared" si="103"/>
        <v>0</v>
      </c>
      <c r="M104" s="167" t="s">
        <v>653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06" t="s">
        <v>755</v>
      </c>
      <c r="B105" s="154">
        <v>18.0</v>
      </c>
      <c r="C105" s="154">
        <v>0.6</v>
      </c>
      <c r="D105" s="154">
        <v>0.1</v>
      </c>
      <c r="E105" s="154">
        <v>4.1</v>
      </c>
      <c r="F105" s="171">
        <v>1.6</v>
      </c>
      <c r="G105" s="194"/>
      <c r="H105" s="154">
        <f t="shared" ref="H105:L105" si="104">$G105/100*B105</f>
        <v>0</v>
      </c>
      <c r="I105" s="154">
        <f t="shared" si="104"/>
        <v>0</v>
      </c>
      <c r="J105" s="154">
        <f t="shared" si="104"/>
        <v>0</v>
      </c>
      <c r="K105" s="154">
        <f t="shared" si="104"/>
        <v>0</v>
      </c>
      <c r="L105" s="171">
        <f t="shared" si="104"/>
        <v>0</v>
      </c>
      <c r="M105" s="167" t="s">
        <v>653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06" t="s">
        <v>756</v>
      </c>
      <c r="B106" s="154">
        <v>45.0</v>
      </c>
      <c r="C106" s="154">
        <v>2.7</v>
      </c>
      <c r="D106" s="154">
        <v>0.7</v>
      </c>
      <c r="E106" s="154">
        <v>9.2</v>
      </c>
      <c r="F106" s="171">
        <v>3.5</v>
      </c>
      <c r="G106" s="194"/>
      <c r="H106" s="154">
        <f t="shared" ref="H106:L106" si="105">$G106/100*B106</f>
        <v>0</v>
      </c>
      <c r="I106" s="154">
        <f t="shared" si="105"/>
        <v>0</v>
      </c>
      <c r="J106" s="154">
        <f t="shared" si="105"/>
        <v>0</v>
      </c>
      <c r="K106" s="154">
        <f t="shared" si="105"/>
        <v>0</v>
      </c>
      <c r="L106" s="171">
        <f t="shared" si="105"/>
        <v>0</v>
      </c>
      <c r="M106" s="167" t="s">
        <v>653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06" t="s">
        <v>757</v>
      </c>
      <c r="B107" s="154">
        <v>277.0</v>
      </c>
      <c r="C107" s="154">
        <v>1.8</v>
      </c>
      <c r="D107" s="154">
        <v>0.2</v>
      </c>
      <c r="E107" s="154">
        <v>75.0</v>
      </c>
      <c r="F107" s="171">
        <v>6.7</v>
      </c>
      <c r="G107" s="194"/>
      <c r="H107" s="154">
        <f t="shared" ref="H107:L107" si="106">$G107/100*B107</f>
        <v>0</v>
      </c>
      <c r="I107" s="154">
        <f t="shared" si="106"/>
        <v>0</v>
      </c>
      <c r="J107" s="154">
        <f t="shared" si="106"/>
        <v>0</v>
      </c>
      <c r="K107" s="154">
        <f t="shared" si="106"/>
        <v>0</v>
      </c>
      <c r="L107" s="171">
        <f t="shared" si="106"/>
        <v>0</v>
      </c>
      <c r="M107" s="167" t="s">
        <v>639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06" t="s">
        <v>758</v>
      </c>
      <c r="B108" s="154">
        <v>43.0</v>
      </c>
      <c r="C108" s="154">
        <v>3.5</v>
      </c>
      <c r="D108" s="154">
        <v>1.1</v>
      </c>
      <c r="E108" s="154">
        <v>4.9</v>
      </c>
      <c r="F108" s="171">
        <v>2.1</v>
      </c>
      <c r="G108" s="194"/>
      <c r="H108" s="154">
        <f t="shared" ref="H108:L108" si="107">$G108/100*B108</f>
        <v>0</v>
      </c>
      <c r="I108" s="154">
        <f t="shared" si="107"/>
        <v>0</v>
      </c>
      <c r="J108" s="154">
        <f t="shared" si="107"/>
        <v>0</v>
      </c>
      <c r="K108" s="154">
        <f t="shared" si="107"/>
        <v>0</v>
      </c>
      <c r="L108" s="171">
        <f t="shared" si="107"/>
        <v>0</v>
      </c>
      <c r="M108" s="167" t="s">
        <v>653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06" t="s">
        <v>759</v>
      </c>
      <c r="B109" s="154">
        <v>211.0</v>
      </c>
      <c r="C109" s="154">
        <v>17.4</v>
      </c>
      <c r="D109" s="154">
        <v>15.2</v>
      </c>
      <c r="E109" s="154">
        <v>0.0</v>
      </c>
      <c r="F109" s="171">
        <v>0.0</v>
      </c>
      <c r="G109" s="194"/>
      <c r="H109" s="154">
        <f t="shared" ref="H109:L109" si="108">$G109/100*B109</f>
        <v>0</v>
      </c>
      <c r="I109" s="154">
        <f t="shared" si="108"/>
        <v>0</v>
      </c>
      <c r="J109" s="154">
        <f t="shared" si="108"/>
        <v>0</v>
      </c>
      <c r="K109" s="154">
        <f t="shared" si="108"/>
        <v>0</v>
      </c>
      <c r="L109" s="171">
        <f t="shared" si="108"/>
        <v>0</v>
      </c>
      <c r="M109" s="167" t="s">
        <v>727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06" t="s">
        <v>760</v>
      </c>
      <c r="B110" s="154">
        <v>0.0</v>
      </c>
      <c r="C110" s="154">
        <v>0.0</v>
      </c>
      <c r="D110" s="154">
        <v>3.0</v>
      </c>
      <c r="E110" s="154">
        <v>0.0</v>
      </c>
      <c r="F110" s="171">
        <v>0.7</v>
      </c>
      <c r="G110" s="194"/>
      <c r="H110" s="154">
        <f t="shared" ref="H110:L110" si="109">$G110/100*B110</f>
        <v>0</v>
      </c>
      <c r="I110" s="154">
        <f t="shared" si="109"/>
        <v>0</v>
      </c>
      <c r="J110" s="154">
        <f t="shared" si="109"/>
        <v>0</v>
      </c>
      <c r="K110" s="154">
        <f t="shared" si="109"/>
        <v>0</v>
      </c>
      <c r="L110" s="171">
        <f t="shared" si="109"/>
        <v>0</v>
      </c>
      <c r="M110" s="167" t="s">
        <v>643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06" t="s">
        <v>761</v>
      </c>
      <c r="B111" s="154">
        <v>184.0</v>
      </c>
      <c r="C111" s="154">
        <v>18.4</v>
      </c>
      <c r="D111" s="154">
        <v>11.7</v>
      </c>
      <c r="E111" s="154">
        <v>0.0</v>
      </c>
      <c r="F111" s="171">
        <v>0.0</v>
      </c>
      <c r="G111" s="194"/>
      <c r="H111" s="154">
        <f t="shared" ref="H111:L111" si="110">$G111/100*B111</f>
        <v>0</v>
      </c>
      <c r="I111" s="154">
        <f t="shared" si="110"/>
        <v>0</v>
      </c>
      <c r="J111" s="154">
        <f t="shared" si="110"/>
        <v>0</v>
      </c>
      <c r="K111" s="154">
        <f t="shared" si="110"/>
        <v>0</v>
      </c>
      <c r="L111" s="171">
        <f t="shared" si="110"/>
        <v>0</v>
      </c>
      <c r="M111" s="167" t="s">
        <v>674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06" t="s">
        <v>762</v>
      </c>
      <c r="B112" s="154">
        <v>24.0</v>
      </c>
      <c r="C112" s="154">
        <v>1.0</v>
      </c>
      <c r="D112" s="154">
        <v>0.2</v>
      </c>
      <c r="E112" s="154">
        <v>5.7</v>
      </c>
      <c r="F112" s="171">
        <v>3.4</v>
      </c>
      <c r="G112" s="194"/>
      <c r="H112" s="154">
        <f t="shared" ref="H112:L112" si="111">$G112/100*B112</f>
        <v>0</v>
      </c>
      <c r="I112" s="154">
        <f t="shared" si="111"/>
        <v>0</v>
      </c>
      <c r="J112" s="154">
        <f t="shared" si="111"/>
        <v>0</v>
      </c>
      <c r="K112" s="154">
        <f t="shared" si="111"/>
        <v>0</v>
      </c>
      <c r="L112" s="171">
        <f t="shared" si="111"/>
        <v>0</v>
      </c>
      <c r="M112" s="167" t="s">
        <v>653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06" t="s">
        <v>763</v>
      </c>
      <c r="B113" s="154">
        <v>52.0</v>
      </c>
      <c r="C113" s="154">
        <v>10.9</v>
      </c>
      <c r="D113" s="154">
        <v>0.2</v>
      </c>
      <c r="E113" s="154">
        <v>0.7</v>
      </c>
      <c r="F113" s="171">
        <v>0.0</v>
      </c>
      <c r="G113" s="194"/>
      <c r="H113" s="154">
        <f t="shared" ref="H113:L113" si="112">$G113/100*B113</f>
        <v>0</v>
      </c>
      <c r="I113" s="154">
        <f t="shared" si="112"/>
        <v>0</v>
      </c>
      <c r="J113" s="154">
        <f t="shared" si="112"/>
        <v>0</v>
      </c>
      <c r="K113" s="154">
        <f t="shared" si="112"/>
        <v>0</v>
      </c>
      <c r="L113" s="171">
        <f t="shared" si="112"/>
        <v>0</v>
      </c>
      <c r="M113" s="167" t="s">
        <v>727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06" t="s">
        <v>764</v>
      </c>
      <c r="B114" s="154">
        <v>143.0</v>
      </c>
      <c r="C114" s="154">
        <v>12.6</v>
      </c>
      <c r="D114" s="154">
        <v>9.5</v>
      </c>
      <c r="E114" s="154">
        <v>0.7</v>
      </c>
      <c r="F114" s="171">
        <v>0.0</v>
      </c>
      <c r="G114" s="194"/>
      <c r="H114" s="154">
        <f t="shared" ref="H114:L114" si="113">$G114/100*B114</f>
        <v>0</v>
      </c>
      <c r="I114" s="154">
        <f t="shared" si="113"/>
        <v>0</v>
      </c>
      <c r="J114" s="154">
        <f t="shared" si="113"/>
        <v>0</v>
      </c>
      <c r="K114" s="154">
        <f t="shared" si="113"/>
        <v>0</v>
      </c>
      <c r="L114" s="171">
        <f t="shared" si="113"/>
        <v>0</v>
      </c>
      <c r="M114" s="167" t="s">
        <v>727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06" t="s">
        <v>765</v>
      </c>
      <c r="B115" s="154">
        <v>322.0</v>
      </c>
      <c r="C115" s="154">
        <v>15.9</v>
      </c>
      <c r="D115" s="154">
        <v>26.4</v>
      </c>
      <c r="E115" s="154">
        <v>3.6</v>
      </c>
      <c r="F115" s="171">
        <v>0.0</v>
      </c>
      <c r="G115" s="194"/>
      <c r="H115" s="154">
        <f t="shared" ref="H115:L115" si="114">$G115/100*B115</f>
        <v>0</v>
      </c>
      <c r="I115" s="154">
        <f t="shared" si="114"/>
        <v>0</v>
      </c>
      <c r="J115" s="154">
        <f t="shared" si="114"/>
        <v>0</v>
      </c>
      <c r="K115" s="154">
        <f t="shared" si="114"/>
        <v>0</v>
      </c>
      <c r="L115" s="171">
        <f t="shared" si="114"/>
        <v>0</v>
      </c>
      <c r="M115" s="167" t="s">
        <v>727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06" t="s">
        <v>766</v>
      </c>
      <c r="B116" s="154">
        <v>0.0</v>
      </c>
      <c r="C116" s="154">
        <v>0.7</v>
      </c>
      <c r="D116" s="154">
        <v>0.5</v>
      </c>
      <c r="E116" s="154">
        <v>11.4</v>
      </c>
      <c r="F116" s="171">
        <v>7.0</v>
      </c>
      <c r="G116" s="194"/>
      <c r="H116" s="154">
        <f t="shared" ref="H116:L116" si="115">$G116/100*B116</f>
        <v>0</v>
      </c>
      <c r="I116" s="154">
        <f t="shared" si="115"/>
        <v>0</v>
      </c>
      <c r="J116" s="154">
        <f t="shared" si="115"/>
        <v>0</v>
      </c>
      <c r="K116" s="154">
        <f t="shared" si="115"/>
        <v>0</v>
      </c>
      <c r="L116" s="171">
        <f t="shared" si="115"/>
        <v>0</v>
      </c>
      <c r="M116" s="167" t="s">
        <v>639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06" t="s">
        <v>767</v>
      </c>
      <c r="B117" s="154">
        <v>17.0</v>
      </c>
      <c r="C117" s="154">
        <v>1.3</v>
      </c>
      <c r="D117" s="154">
        <v>0.2</v>
      </c>
      <c r="E117" s="154">
        <v>3.4</v>
      </c>
      <c r="F117" s="171">
        <v>3.1</v>
      </c>
      <c r="G117" s="194"/>
      <c r="H117" s="154">
        <f t="shared" ref="H117:L117" si="116">$G117/100*B117</f>
        <v>0</v>
      </c>
      <c r="I117" s="154">
        <f t="shared" si="116"/>
        <v>0</v>
      </c>
      <c r="J117" s="154">
        <f t="shared" si="116"/>
        <v>0</v>
      </c>
      <c r="K117" s="154">
        <f t="shared" si="116"/>
        <v>0</v>
      </c>
      <c r="L117" s="171">
        <f t="shared" si="116"/>
        <v>0</v>
      </c>
      <c r="M117" s="167" t="s">
        <v>653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06" t="s">
        <v>768</v>
      </c>
      <c r="B118" s="154">
        <v>333.0</v>
      </c>
      <c r="C118" s="154">
        <v>13.3</v>
      </c>
      <c r="D118" s="154">
        <v>17.8</v>
      </c>
      <c r="E118" s="154">
        <v>31.8</v>
      </c>
      <c r="F118" s="171">
        <v>0.0</v>
      </c>
      <c r="G118" s="194"/>
      <c r="H118" s="154">
        <f t="shared" ref="H118:L118" si="117">$G118/100*B118</f>
        <v>0</v>
      </c>
      <c r="I118" s="154">
        <f t="shared" si="117"/>
        <v>0</v>
      </c>
      <c r="J118" s="154">
        <f t="shared" si="117"/>
        <v>0</v>
      </c>
      <c r="K118" s="154">
        <f t="shared" si="117"/>
        <v>0</v>
      </c>
      <c r="L118" s="171">
        <f t="shared" si="117"/>
        <v>0</v>
      </c>
      <c r="M118" s="167" t="s">
        <v>647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06" t="s">
        <v>769</v>
      </c>
      <c r="B119" s="154">
        <v>31.0</v>
      </c>
      <c r="C119" s="154">
        <v>1.2</v>
      </c>
      <c r="D119" s="154">
        <v>0.2</v>
      </c>
      <c r="E119" s="154">
        <v>7.3</v>
      </c>
      <c r="F119" s="171">
        <v>3.1</v>
      </c>
      <c r="G119" s="194"/>
      <c r="H119" s="154">
        <f t="shared" ref="H119:L119" si="118">$G119/100*B119</f>
        <v>0</v>
      </c>
      <c r="I119" s="154">
        <f t="shared" si="118"/>
        <v>0</v>
      </c>
      <c r="J119" s="154">
        <f t="shared" si="118"/>
        <v>0</v>
      </c>
      <c r="K119" s="154">
        <f t="shared" si="118"/>
        <v>0</v>
      </c>
      <c r="L119" s="171">
        <f t="shared" si="118"/>
        <v>0</v>
      </c>
      <c r="M119" s="167" t="s">
        <v>653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06" t="s">
        <v>770</v>
      </c>
      <c r="B120" s="154">
        <v>74.0</v>
      </c>
      <c r="C120" s="154">
        <v>0.8</v>
      </c>
      <c r="D120" s="154">
        <v>0.3</v>
      </c>
      <c r="E120" s="154">
        <v>19.2</v>
      </c>
      <c r="F120" s="171">
        <v>2.9</v>
      </c>
      <c r="G120" s="194"/>
      <c r="H120" s="154">
        <f t="shared" ref="H120:L120" si="119">$G120/100*B120</f>
        <v>0</v>
      </c>
      <c r="I120" s="154">
        <f t="shared" si="119"/>
        <v>0</v>
      </c>
      <c r="J120" s="154">
        <f t="shared" si="119"/>
        <v>0</v>
      </c>
      <c r="K120" s="154">
        <f t="shared" si="119"/>
        <v>0</v>
      </c>
      <c r="L120" s="171">
        <f t="shared" si="119"/>
        <v>0</v>
      </c>
      <c r="M120" s="167" t="s">
        <v>639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06" t="s">
        <v>771</v>
      </c>
      <c r="B121" s="154">
        <v>534.0</v>
      </c>
      <c r="C121" s="154">
        <v>18.3</v>
      </c>
      <c r="D121" s="154">
        <v>42.2</v>
      </c>
      <c r="E121" s="154">
        <v>28.9</v>
      </c>
      <c r="F121" s="171">
        <v>27.3</v>
      </c>
      <c r="G121" s="194"/>
      <c r="H121" s="154">
        <f t="shared" ref="H121:L121" si="120">$G121/100*B121</f>
        <v>0</v>
      </c>
      <c r="I121" s="154">
        <f t="shared" si="120"/>
        <v>0</v>
      </c>
      <c r="J121" s="154">
        <f t="shared" si="120"/>
        <v>0</v>
      </c>
      <c r="K121" s="154">
        <f t="shared" si="120"/>
        <v>0</v>
      </c>
      <c r="L121" s="171">
        <f t="shared" si="120"/>
        <v>0</v>
      </c>
      <c r="M121" s="167" t="s">
        <v>725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06" t="s">
        <v>772</v>
      </c>
      <c r="B122" s="154">
        <v>884.0</v>
      </c>
      <c r="C122" s="154">
        <v>0.0</v>
      </c>
      <c r="D122" s="154">
        <v>100.0</v>
      </c>
      <c r="E122" s="154">
        <v>0.0</v>
      </c>
      <c r="F122" s="171">
        <v>0.0</v>
      </c>
      <c r="G122" s="194"/>
      <c r="H122" s="154">
        <f t="shared" ref="H122:L122" si="121">$G122/100*B122</f>
        <v>0</v>
      </c>
      <c r="I122" s="154">
        <f t="shared" si="121"/>
        <v>0</v>
      </c>
      <c r="J122" s="154">
        <f t="shared" si="121"/>
        <v>0</v>
      </c>
      <c r="K122" s="154">
        <f t="shared" si="121"/>
        <v>0</v>
      </c>
      <c r="L122" s="171">
        <f t="shared" si="121"/>
        <v>0</v>
      </c>
      <c r="M122" s="167" t="s">
        <v>667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06" t="s">
        <v>773</v>
      </c>
      <c r="B123" s="154">
        <v>70.0</v>
      </c>
      <c r="C123" s="154">
        <v>12.4</v>
      </c>
      <c r="D123" s="154">
        <v>1.9</v>
      </c>
      <c r="E123" s="154">
        <v>0.0</v>
      </c>
      <c r="F123" s="171">
        <v>0.0</v>
      </c>
      <c r="G123" s="194"/>
      <c r="H123" s="154">
        <f t="shared" ref="H123:L123" si="122">$G123/100*B123</f>
        <v>0</v>
      </c>
      <c r="I123" s="154">
        <f t="shared" si="122"/>
        <v>0</v>
      </c>
      <c r="J123" s="154">
        <f t="shared" si="122"/>
        <v>0</v>
      </c>
      <c r="K123" s="154">
        <f t="shared" si="122"/>
        <v>0</v>
      </c>
      <c r="L123" s="171">
        <f t="shared" si="122"/>
        <v>0</v>
      </c>
      <c r="M123" s="167" t="s">
        <v>674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06" t="s">
        <v>774</v>
      </c>
      <c r="B124" s="154">
        <v>363.0</v>
      </c>
      <c r="C124" s="154">
        <v>7.2</v>
      </c>
      <c r="D124" s="154">
        <v>2.8</v>
      </c>
      <c r="E124" s="154">
        <v>76.5</v>
      </c>
      <c r="F124" s="171">
        <v>4.6</v>
      </c>
      <c r="G124" s="194"/>
      <c r="H124" s="154">
        <f t="shared" ref="H124:L124" si="123">$G124/100*B124</f>
        <v>0</v>
      </c>
      <c r="I124" s="154">
        <f t="shared" si="123"/>
        <v>0</v>
      </c>
      <c r="J124" s="154">
        <f t="shared" si="123"/>
        <v>0</v>
      </c>
      <c r="K124" s="154">
        <f t="shared" si="123"/>
        <v>0</v>
      </c>
      <c r="L124" s="171">
        <f t="shared" si="123"/>
        <v>0</v>
      </c>
      <c r="M124" s="167" t="s">
        <v>656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06" t="s">
        <v>775</v>
      </c>
      <c r="B125" s="154">
        <v>364.0</v>
      </c>
      <c r="C125" s="154">
        <v>8.8</v>
      </c>
      <c r="D125" s="154">
        <v>5.1</v>
      </c>
      <c r="E125" s="154">
        <v>73.9</v>
      </c>
      <c r="F125" s="171">
        <v>8.4</v>
      </c>
      <c r="G125" s="194"/>
      <c r="H125" s="154">
        <f t="shared" ref="H125:L125" si="124">$G125/100*B125</f>
        <v>0</v>
      </c>
      <c r="I125" s="154">
        <f t="shared" si="124"/>
        <v>0</v>
      </c>
      <c r="J125" s="154">
        <f t="shared" si="124"/>
        <v>0</v>
      </c>
      <c r="K125" s="154">
        <f t="shared" si="124"/>
        <v>0</v>
      </c>
      <c r="L125" s="171">
        <f t="shared" si="124"/>
        <v>0</v>
      </c>
      <c r="M125" s="167" t="s">
        <v>656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06" t="s">
        <v>776</v>
      </c>
      <c r="B126" s="154">
        <v>279.0</v>
      </c>
      <c r="C126" s="154">
        <v>0.0</v>
      </c>
      <c r="D126" s="154">
        <v>0.0</v>
      </c>
      <c r="E126" s="154">
        <v>76.1</v>
      </c>
      <c r="F126" s="171">
        <v>0.1</v>
      </c>
      <c r="G126" s="194"/>
      <c r="H126" s="154">
        <f t="shared" ref="H126:L126" si="125">$G126/100*B126</f>
        <v>0</v>
      </c>
      <c r="I126" s="154">
        <f t="shared" si="125"/>
        <v>0</v>
      </c>
      <c r="J126" s="154">
        <f t="shared" si="125"/>
        <v>0</v>
      </c>
      <c r="K126" s="154">
        <f t="shared" si="125"/>
        <v>0</v>
      </c>
      <c r="L126" s="171">
        <f t="shared" si="125"/>
        <v>0</v>
      </c>
      <c r="M126" s="167" t="s">
        <v>645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06" t="s">
        <v>777</v>
      </c>
      <c r="B127" s="154">
        <v>163.0</v>
      </c>
      <c r="C127" s="154">
        <v>12.7</v>
      </c>
      <c r="D127" s="154">
        <v>0.2</v>
      </c>
      <c r="E127" s="154">
        <v>26.2</v>
      </c>
      <c r="F127" s="171">
        <v>0.5</v>
      </c>
      <c r="G127" s="194"/>
      <c r="H127" s="154">
        <f t="shared" ref="H127:L127" si="126">$G127/100*B127</f>
        <v>0</v>
      </c>
      <c r="I127" s="154">
        <f t="shared" si="126"/>
        <v>0</v>
      </c>
      <c r="J127" s="154">
        <f t="shared" si="126"/>
        <v>0</v>
      </c>
      <c r="K127" s="154">
        <f t="shared" si="126"/>
        <v>0</v>
      </c>
      <c r="L127" s="171">
        <f t="shared" si="126"/>
        <v>0</v>
      </c>
      <c r="M127" s="167" t="s">
        <v>656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06" t="s">
        <v>778</v>
      </c>
      <c r="B128" s="154">
        <v>149.0</v>
      </c>
      <c r="C128" s="154">
        <v>6.4</v>
      </c>
      <c r="D128" s="154">
        <v>0.5</v>
      </c>
      <c r="E128" s="154">
        <v>33.1</v>
      </c>
      <c r="F128" s="171">
        <v>2.1</v>
      </c>
      <c r="G128" s="194"/>
      <c r="H128" s="154">
        <f t="shared" ref="H128:L128" si="127">$G128/100*B128</f>
        <v>0</v>
      </c>
      <c r="I128" s="154">
        <f t="shared" si="127"/>
        <v>0</v>
      </c>
      <c r="J128" s="154">
        <f t="shared" si="127"/>
        <v>0</v>
      </c>
      <c r="K128" s="154">
        <f t="shared" si="127"/>
        <v>0</v>
      </c>
      <c r="L128" s="171">
        <f t="shared" si="127"/>
        <v>0</v>
      </c>
      <c r="M128" s="167" t="s">
        <v>653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06" t="s">
        <v>779</v>
      </c>
      <c r="B129" s="154">
        <v>80.0</v>
      </c>
      <c r="C129" s="154">
        <v>1.8</v>
      </c>
      <c r="D129" s="154">
        <v>0.8</v>
      </c>
      <c r="E129" s="154">
        <v>17.8</v>
      </c>
      <c r="F129" s="171">
        <v>2.0</v>
      </c>
      <c r="G129" s="194"/>
      <c r="H129" s="154">
        <f t="shared" ref="H129:L129" si="128">$G129/100*B129</f>
        <v>0</v>
      </c>
      <c r="I129" s="154">
        <f t="shared" si="128"/>
        <v>0</v>
      </c>
      <c r="J129" s="154">
        <f t="shared" si="128"/>
        <v>0</v>
      </c>
      <c r="K129" s="154">
        <f t="shared" si="128"/>
        <v>0</v>
      </c>
      <c r="L129" s="171">
        <f t="shared" si="128"/>
        <v>0</v>
      </c>
      <c r="M129" s="167" t="s">
        <v>653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06" t="s">
        <v>780</v>
      </c>
      <c r="B130" s="154">
        <v>112.0</v>
      </c>
      <c r="C130" s="154">
        <v>10.6</v>
      </c>
      <c r="D130" s="154">
        <v>0.0</v>
      </c>
      <c r="E130" s="154">
        <v>21.0</v>
      </c>
      <c r="F130" s="171">
        <v>7.7</v>
      </c>
      <c r="G130" s="194"/>
      <c r="H130" s="154">
        <f t="shared" ref="H130:L130" si="129">$G130/100*B130</f>
        <v>0</v>
      </c>
      <c r="I130" s="154">
        <f t="shared" si="129"/>
        <v>0</v>
      </c>
      <c r="J130" s="154">
        <f t="shared" si="129"/>
        <v>0</v>
      </c>
      <c r="K130" s="154">
        <f t="shared" si="129"/>
        <v>0</v>
      </c>
      <c r="L130" s="171">
        <f t="shared" si="129"/>
        <v>0</v>
      </c>
      <c r="M130" s="167" t="s">
        <v>639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06" t="s">
        <v>781</v>
      </c>
      <c r="B131" s="154">
        <v>371.0</v>
      </c>
      <c r="C131" s="154">
        <v>15.9</v>
      </c>
      <c r="D131" s="154">
        <v>33.6</v>
      </c>
      <c r="E131" s="154">
        <v>0.0</v>
      </c>
      <c r="F131" s="171">
        <v>0.0</v>
      </c>
      <c r="G131" s="194"/>
      <c r="H131" s="154">
        <f t="shared" ref="H131:L131" si="130">$G131/100*B131</f>
        <v>0</v>
      </c>
      <c r="I131" s="154">
        <f t="shared" si="130"/>
        <v>0</v>
      </c>
      <c r="J131" s="154">
        <f t="shared" si="130"/>
        <v>0</v>
      </c>
      <c r="K131" s="154">
        <f t="shared" si="130"/>
        <v>0</v>
      </c>
      <c r="L131" s="171">
        <f t="shared" si="130"/>
        <v>0</v>
      </c>
      <c r="M131" s="167" t="s">
        <v>727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06" t="s">
        <v>782</v>
      </c>
      <c r="B132" s="154">
        <v>61.0</v>
      </c>
      <c r="C132" s="154">
        <v>0.9</v>
      </c>
      <c r="D132" s="154">
        <v>0.6</v>
      </c>
      <c r="E132" s="154">
        <v>6.9</v>
      </c>
      <c r="F132" s="171">
        <v>3.2</v>
      </c>
      <c r="G132" s="194"/>
      <c r="H132" s="154">
        <f t="shared" ref="H132:L132" si="131">$G132/100*B132</f>
        <v>0</v>
      </c>
      <c r="I132" s="154">
        <f t="shared" si="131"/>
        <v>0</v>
      </c>
      <c r="J132" s="154">
        <f t="shared" si="131"/>
        <v>0</v>
      </c>
      <c r="K132" s="154">
        <f t="shared" si="131"/>
        <v>0</v>
      </c>
      <c r="L132" s="171">
        <f t="shared" si="131"/>
        <v>0</v>
      </c>
      <c r="M132" s="167" t="s">
        <v>639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06" t="s">
        <v>783</v>
      </c>
      <c r="B133" s="154">
        <v>57.0</v>
      </c>
      <c r="C133" s="154">
        <v>0.8</v>
      </c>
      <c r="D133" s="154">
        <v>0.5</v>
      </c>
      <c r="E133" s="154">
        <v>13.9</v>
      </c>
      <c r="F133" s="171">
        <v>3.9</v>
      </c>
      <c r="G133" s="194"/>
      <c r="H133" s="154">
        <f t="shared" ref="H133:L133" si="132">$G133/100*B133</f>
        <v>0</v>
      </c>
      <c r="I133" s="154">
        <f t="shared" si="132"/>
        <v>0</v>
      </c>
      <c r="J133" s="154">
        <f t="shared" si="132"/>
        <v>0</v>
      </c>
      <c r="K133" s="154">
        <f t="shared" si="132"/>
        <v>0</v>
      </c>
      <c r="L133" s="171">
        <f t="shared" si="132"/>
        <v>0</v>
      </c>
      <c r="M133" s="167" t="s">
        <v>639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06" t="s">
        <v>784</v>
      </c>
      <c r="B134" s="154">
        <v>93.0</v>
      </c>
      <c r="C134" s="154">
        <v>5.6</v>
      </c>
      <c r="D134" s="154">
        <v>2.1</v>
      </c>
      <c r="E134" s="154">
        <v>17.3</v>
      </c>
      <c r="F134" s="171">
        <v>11.0</v>
      </c>
      <c r="G134" s="194"/>
      <c r="H134" s="154">
        <f t="shared" ref="H134:L134" si="133">$G134/100*B134</f>
        <v>0</v>
      </c>
      <c r="I134" s="154">
        <f t="shared" si="133"/>
        <v>0</v>
      </c>
      <c r="J134" s="154">
        <f t="shared" si="133"/>
        <v>0</v>
      </c>
      <c r="K134" s="154">
        <f t="shared" si="133"/>
        <v>0</v>
      </c>
      <c r="L134" s="171">
        <f t="shared" si="133"/>
        <v>0</v>
      </c>
      <c r="M134" s="167" t="s">
        <v>653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06" t="s">
        <v>785</v>
      </c>
      <c r="B135" s="154">
        <v>32.0</v>
      </c>
      <c r="C135" s="154">
        <v>0.6</v>
      </c>
      <c r="D135" s="154">
        <v>0.1</v>
      </c>
      <c r="E135" s="154">
        <v>8.1</v>
      </c>
      <c r="F135" s="171">
        <v>1.1</v>
      </c>
      <c r="G135" s="194"/>
      <c r="H135" s="154">
        <f t="shared" ref="H135:L135" si="134">$G135/100*B135</f>
        <v>0</v>
      </c>
      <c r="I135" s="154">
        <f t="shared" si="134"/>
        <v>0</v>
      </c>
      <c r="J135" s="154">
        <f t="shared" si="134"/>
        <v>0</v>
      </c>
      <c r="K135" s="154">
        <f t="shared" si="134"/>
        <v>0</v>
      </c>
      <c r="L135" s="171">
        <f t="shared" si="134"/>
        <v>0</v>
      </c>
      <c r="M135" s="167" t="s">
        <v>639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06" t="s">
        <v>786</v>
      </c>
      <c r="B136" s="154">
        <v>31.0</v>
      </c>
      <c r="C136" s="154">
        <v>1.8</v>
      </c>
      <c r="D136" s="154">
        <v>0.2</v>
      </c>
      <c r="E136" s="154">
        <v>7.0</v>
      </c>
      <c r="F136" s="171">
        <v>2.7</v>
      </c>
      <c r="G136" s="194"/>
      <c r="H136" s="154">
        <f t="shared" ref="H136:L136" si="135">$G136/100*B136</f>
        <v>0</v>
      </c>
      <c r="I136" s="154">
        <f t="shared" si="135"/>
        <v>0</v>
      </c>
      <c r="J136" s="154">
        <f t="shared" si="135"/>
        <v>0</v>
      </c>
      <c r="K136" s="154">
        <f t="shared" si="135"/>
        <v>0</v>
      </c>
      <c r="L136" s="171">
        <f t="shared" si="135"/>
        <v>0</v>
      </c>
      <c r="M136" s="167" t="s">
        <v>653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06" t="s">
        <v>787</v>
      </c>
      <c r="B137" s="154">
        <v>68.0</v>
      </c>
      <c r="C137" s="154">
        <v>2.6</v>
      </c>
      <c r="D137" s="154">
        <v>1.0</v>
      </c>
      <c r="E137" s="154">
        <v>14.3</v>
      </c>
      <c r="F137" s="171">
        <v>5.4</v>
      </c>
      <c r="G137" s="194"/>
      <c r="H137" s="154">
        <f t="shared" ref="H137:L137" si="136">$G137/100*B137</f>
        <v>0</v>
      </c>
      <c r="I137" s="154">
        <f t="shared" si="136"/>
        <v>0</v>
      </c>
      <c r="J137" s="154">
        <f t="shared" si="136"/>
        <v>0</v>
      </c>
      <c r="K137" s="154">
        <f t="shared" si="136"/>
        <v>0</v>
      </c>
      <c r="L137" s="171">
        <f t="shared" si="136"/>
        <v>0</v>
      </c>
      <c r="M137" s="167" t="s">
        <v>639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06" t="s">
        <v>788</v>
      </c>
      <c r="B138" s="154">
        <v>74.0</v>
      </c>
      <c r="C138" s="154">
        <v>16.3</v>
      </c>
      <c r="D138" s="154">
        <v>0.5</v>
      </c>
      <c r="E138" s="154">
        <v>0.0</v>
      </c>
      <c r="F138" s="171">
        <v>0.0</v>
      </c>
      <c r="G138" s="194"/>
      <c r="H138" s="154">
        <f t="shared" ref="H138:L138" si="137">$G138/100*B138</f>
        <v>0</v>
      </c>
      <c r="I138" s="154">
        <f t="shared" si="137"/>
        <v>0</v>
      </c>
      <c r="J138" s="154">
        <f t="shared" si="137"/>
        <v>0</v>
      </c>
      <c r="K138" s="154">
        <f t="shared" si="137"/>
        <v>0</v>
      </c>
      <c r="L138" s="171">
        <f t="shared" si="137"/>
        <v>0</v>
      </c>
      <c r="M138" s="167" t="s">
        <v>674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06" t="s">
        <v>789</v>
      </c>
      <c r="B139" s="154">
        <v>91.0</v>
      </c>
      <c r="C139" s="154">
        <v>18.6</v>
      </c>
      <c r="D139" s="154">
        <v>1.3</v>
      </c>
      <c r="E139" s="154">
        <v>0.0</v>
      </c>
      <c r="F139" s="171">
        <v>0.0</v>
      </c>
      <c r="G139" s="194"/>
      <c r="H139" s="154">
        <f t="shared" ref="H139:L139" si="138">$G139/100*B139</f>
        <v>0</v>
      </c>
      <c r="I139" s="154">
        <f t="shared" si="138"/>
        <v>0</v>
      </c>
      <c r="J139" s="154">
        <f t="shared" si="138"/>
        <v>0</v>
      </c>
      <c r="K139" s="154">
        <f t="shared" si="138"/>
        <v>0</v>
      </c>
      <c r="L139" s="171">
        <f t="shared" si="138"/>
        <v>0</v>
      </c>
      <c r="M139" s="167" t="s">
        <v>674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06" t="s">
        <v>790</v>
      </c>
      <c r="B140" s="154">
        <v>380.0</v>
      </c>
      <c r="C140" s="154">
        <v>13.3</v>
      </c>
      <c r="D140" s="154">
        <v>1.3</v>
      </c>
      <c r="E140" s="154">
        <v>72.2</v>
      </c>
      <c r="F140" s="171">
        <v>0.6</v>
      </c>
      <c r="G140" s="194"/>
      <c r="H140" s="154">
        <f t="shared" ref="H140:L140" si="139">$G140/100*B140</f>
        <v>0</v>
      </c>
      <c r="I140" s="154">
        <f t="shared" si="139"/>
        <v>0</v>
      </c>
      <c r="J140" s="154">
        <f t="shared" si="139"/>
        <v>0</v>
      </c>
      <c r="K140" s="154">
        <f t="shared" si="139"/>
        <v>0</v>
      </c>
      <c r="L140" s="171">
        <f t="shared" si="139"/>
        <v>0</v>
      </c>
      <c r="M140" s="167" t="s">
        <v>656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06" t="s">
        <v>791</v>
      </c>
      <c r="B141" s="154">
        <v>628.0</v>
      </c>
      <c r="C141" s="154">
        <v>15.0</v>
      </c>
      <c r="D141" s="154">
        <v>60.8</v>
      </c>
      <c r="E141" s="154">
        <v>16.7</v>
      </c>
      <c r="F141" s="171">
        <v>9.7</v>
      </c>
      <c r="G141" s="194"/>
      <c r="H141" s="154">
        <f t="shared" ref="H141:L141" si="140">$G141/100*B141</f>
        <v>0</v>
      </c>
      <c r="I141" s="154">
        <f t="shared" si="140"/>
        <v>0</v>
      </c>
      <c r="J141" s="154">
        <f t="shared" si="140"/>
        <v>0</v>
      </c>
      <c r="K141" s="154">
        <f t="shared" si="140"/>
        <v>0</v>
      </c>
      <c r="L141" s="171">
        <f t="shared" si="140"/>
        <v>0</v>
      </c>
      <c r="M141" s="167" t="s">
        <v>641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06" t="s">
        <v>792</v>
      </c>
      <c r="B142" s="154">
        <v>158.0</v>
      </c>
      <c r="C142" s="154">
        <v>18.0</v>
      </c>
      <c r="D142" s="154">
        <v>9.0</v>
      </c>
      <c r="E142" s="154">
        <v>0.0</v>
      </c>
      <c r="F142" s="171">
        <v>0.0</v>
      </c>
      <c r="G142" s="194"/>
      <c r="H142" s="154">
        <f t="shared" ref="H142:L142" si="141">$G142/100*B142</f>
        <v>0</v>
      </c>
      <c r="I142" s="154">
        <f t="shared" si="141"/>
        <v>0</v>
      </c>
      <c r="J142" s="154">
        <f t="shared" si="141"/>
        <v>0</v>
      </c>
      <c r="K142" s="154">
        <f t="shared" si="141"/>
        <v>0</v>
      </c>
      <c r="L142" s="171">
        <f t="shared" si="141"/>
        <v>0</v>
      </c>
      <c r="M142" s="167" t="s">
        <v>674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06" t="s">
        <v>793</v>
      </c>
      <c r="B143" s="154">
        <v>139.0</v>
      </c>
      <c r="C143" s="154">
        <v>10.6</v>
      </c>
      <c r="D143" s="154">
        <v>1.3</v>
      </c>
      <c r="E143" s="154">
        <v>56.2</v>
      </c>
      <c r="F143" s="171">
        <v>43.3</v>
      </c>
      <c r="G143" s="194"/>
      <c r="H143" s="154">
        <f t="shared" ref="H143:L143" si="142">$G143/100*B143</f>
        <v>0</v>
      </c>
      <c r="I143" s="154">
        <f t="shared" si="142"/>
        <v>0</v>
      </c>
      <c r="J143" s="154">
        <f t="shared" si="142"/>
        <v>0</v>
      </c>
      <c r="K143" s="154">
        <f t="shared" si="142"/>
        <v>0</v>
      </c>
      <c r="L143" s="171">
        <f t="shared" si="142"/>
        <v>0</v>
      </c>
      <c r="M143" s="167" t="s">
        <v>643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06" t="s">
        <v>794</v>
      </c>
      <c r="B144" s="154">
        <v>304.0</v>
      </c>
      <c r="C144" s="154">
        <v>0.3</v>
      </c>
      <c r="D144" s="154">
        <v>0.0</v>
      </c>
      <c r="E144" s="154">
        <v>82.4</v>
      </c>
      <c r="F144" s="171">
        <v>0.2</v>
      </c>
      <c r="G144" s="194"/>
      <c r="H144" s="154">
        <f t="shared" ref="H144:L144" si="143">$G144/100*B144</f>
        <v>0</v>
      </c>
      <c r="I144" s="154">
        <f t="shared" si="143"/>
        <v>0</v>
      </c>
      <c r="J144" s="154">
        <f t="shared" si="143"/>
        <v>0</v>
      </c>
      <c r="K144" s="154">
        <f t="shared" si="143"/>
        <v>0</v>
      </c>
      <c r="L144" s="171">
        <f t="shared" si="143"/>
        <v>0</v>
      </c>
      <c r="M144" s="167" t="s">
        <v>645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06" t="s">
        <v>795</v>
      </c>
      <c r="B145" s="154">
        <v>36.0</v>
      </c>
      <c r="C145" s="154">
        <v>0.5</v>
      </c>
      <c r="D145" s="154">
        <v>0.1</v>
      </c>
      <c r="E145" s="154">
        <v>9.1</v>
      </c>
      <c r="F145" s="171">
        <v>0.8</v>
      </c>
      <c r="G145" s="194"/>
      <c r="H145" s="154">
        <f t="shared" ref="H145:L145" si="144">$G145/100*B145</f>
        <v>0</v>
      </c>
      <c r="I145" s="154">
        <f t="shared" si="144"/>
        <v>0</v>
      </c>
      <c r="J145" s="154">
        <f t="shared" si="144"/>
        <v>0</v>
      </c>
      <c r="K145" s="154">
        <f t="shared" si="144"/>
        <v>0</v>
      </c>
      <c r="L145" s="171">
        <f t="shared" si="144"/>
        <v>0</v>
      </c>
      <c r="M145" s="167" t="s">
        <v>639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06" t="s">
        <v>796</v>
      </c>
      <c r="B146" s="154">
        <v>37.0</v>
      </c>
      <c r="C146" s="154">
        <v>2.1</v>
      </c>
      <c r="D146" s="154">
        <v>0.2</v>
      </c>
      <c r="E146" s="154">
        <v>8.5</v>
      </c>
      <c r="F146" s="171">
        <v>3.2</v>
      </c>
      <c r="G146" s="194"/>
      <c r="H146" s="154">
        <f t="shared" ref="H146:L146" si="145">$G146/100*B146</f>
        <v>0</v>
      </c>
      <c r="I146" s="154">
        <f t="shared" si="145"/>
        <v>0</v>
      </c>
      <c r="J146" s="154">
        <f t="shared" si="145"/>
        <v>0</v>
      </c>
      <c r="K146" s="154">
        <f t="shared" si="145"/>
        <v>0</v>
      </c>
      <c r="L146" s="171">
        <f t="shared" si="145"/>
        <v>0</v>
      </c>
      <c r="M146" s="167" t="s">
        <v>653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06" t="s">
        <v>797</v>
      </c>
      <c r="B147" s="154">
        <v>177.0</v>
      </c>
      <c r="C147" s="154">
        <v>4.9</v>
      </c>
      <c r="D147" s="154">
        <v>8.6</v>
      </c>
      <c r="E147" s="154">
        <v>16.1</v>
      </c>
      <c r="F147" s="171">
        <v>4.0</v>
      </c>
      <c r="G147" s="194"/>
      <c r="H147" s="154">
        <f t="shared" ref="H147:L147" si="146">$G147/100*B147</f>
        <v>0</v>
      </c>
      <c r="I147" s="154">
        <f t="shared" si="146"/>
        <v>0</v>
      </c>
      <c r="J147" s="154">
        <f t="shared" si="146"/>
        <v>0</v>
      </c>
      <c r="K147" s="154">
        <f t="shared" si="146"/>
        <v>0</v>
      </c>
      <c r="L147" s="171">
        <f t="shared" si="146"/>
        <v>0</v>
      </c>
      <c r="M147" s="167" t="s">
        <v>647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06" t="s">
        <v>798</v>
      </c>
      <c r="B148" s="154">
        <v>207.0</v>
      </c>
      <c r="C148" s="154">
        <v>3.5</v>
      </c>
      <c r="D148" s="154">
        <v>11.0</v>
      </c>
      <c r="E148" s="154">
        <v>23.6</v>
      </c>
      <c r="F148" s="171">
        <v>0.7</v>
      </c>
      <c r="G148" s="194"/>
      <c r="H148" s="154">
        <f t="shared" ref="H148:L148" si="147">$G148/100*B148</f>
        <v>0</v>
      </c>
      <c r="I148" s="154">
        <f t="shared" si="147"/>
        <v>0</v>
      </c>
      <c r="J148" s="154">
        <f t="shared" si="147"/>
        <v>0</v>
      </c>
      <c r="K148" s="154">
        <f t="shared" si="147"/>
        <v>0</v>
      </c>
      <c r="L148" s="171">
        <f t="shared" si="147"/>
        <v>0</v>
      </c>
      <c r="M148" s="167" t="s">
        <v>715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06" t="s">
        <v>799</v>
      </c>
      <c r="B149" s="154">
        <v>327.0</v>
      </c>
      <c r="C149" s="154">
        <v>68.2</v>
      </c>
      <c r="D149" s="154">
        <v>4.0</v>
      </c>
      <c r="E149" s="154">
        <v>0.0</v>
      </c>
      <c r="F149" s="171">
        <v>0.0</v>
      </c>
      <c r="G149" s="194"/>
      <c r="H149" s="154">
        <f t="shared" ref="H149:L149" si="148">$G149/100*B149</f>
        <v>0</v>
      </c>
      <c r="I149" s="154">
        <f t="shared" si="148"/>
        <v>0</v>
      </c>
      <c r="J149" s="154">
        <f t="shared" si="148"/>
        <v>0</v>
      </c>
      <c r="K149" s="154">
        <f t="shared" si="148"/>
        <v>0</v>
      </c>
      <c r="L149" s="171">
        <f t="shared" si="148"/>
        <v>0</v>
      </c>
      <c r="M149" s="167" t="s">
        <v>674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06" t="s">
        <v>800</v>
      </c>
      <c r="B150" s="154">
        <v>49.0</v>
      </c>
      <c r="C150" s="154">
        <v>1.5</v>
      </c>
      <c r="D150" s="154">
        <v>0.2</v>
      </c>
      <c r="E150" s="154">
        <v>12.3</v>
      </c>
      <c r="F150" s="171">
        <v>1.3</v>
      </c>
      <c r="G150" s="194"/>
      <c r="H150" s="154">
        <f t="shared" ref="H150:L150" si="149">$G150/100*B150</f>
        <v>0</v>
      </c>
      <c r="I150" s="154">
        <f t="shared" si="149"/>
        <v>0</v>
      </c>
      <c r="J150" s="154">
        <f t="shared" si="149"/>
        <v>0</v>
      </c>
      <c r="K150" s="154">
        <f t="shared" si="149"/>
        <v>0</v>
      </c>
      <c r="L150" s="171">
        <f t="shared" si="149"/>
        <v>0</v>
      </c>
      <c r="M150" s="167" t="s">
        <v>643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06" t="s">
        <v>801</v>
      </c>
      <c r="B151" s="154">
        <v>0.0</v>
      </c>
      <c r="C151" s="154">
        <v>2.1</v>
      </c>
      <c r="D151" s="154">
        <v>0.6</v>
      </c>
      <c r="E151" s="154">
        <v>11.5</v>
      </c>
      <c r="F151" s="171">
        <v>2.6</v>
      </c>
      <c r="G151" s="194"/>
      <c r="H151" s="154">
        <f t="shared" ref="H151:L151" si="150">$G151/100*B151</f>
        <v>0</v>
      </c>
      <c r="I151" s="154">
        <f t="shared" si="150"/>
        <v>0</v>
      </c>
      <c r="J151" s="154">
        <f t="shared" si="150"/>
        <v>0</v>
      </c>
      <c r="K151" s="154">
        <f t="shared" si="150"/>
        <v>0</v>
      </c>
      <c r="L151" s="171">
        <f t="shared" si="150"/>
        <v>0</v>
      </c>
      <c r="M151" s="167" t="s">
        <v>653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06" t="s">
        <v>802</v>
      </c>
      <c r="B152" s="154">
        <v>121.0</v>
      </c>
      <c r="C152" s="154">
        <v>2.8</v>
      </c>
      <c r="D152" s="154">
        <v>0.7</v>
      </c>
      <c r="E152" s="154">
        <v>26.7</v>
      </c>
      <c r="F152" s="171">
        <v>2.0</v>
      </c>
      <c r="G152" s="194"/>
      <c r="H152" s="154">
        <f t="shared" ref="H152:L152" si="151">$G152/100*B152</f>
        <v>0</v>
      </c>
      <c r="I152" s="154">
        <f t="shared" si="151"/>
        <v>0</v>
      </c>
      <c r="J152" s="154">
        <f t="shared" si="151"/>
        <v>0</v>
      </c>
      <c r="K152" s="154">
        <f t="shared" si="151"/>
        <v>0</v>
      </c>
      <c r="L152" s="171">
        <f t="shared" si="151"/>
        <v>0</v>
      </c>
      <c r="M152" s="167" t="s">
        <v>662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06" t="s">
        <v>803</v>
      </c>
      <c r="B153" s="154">
        <v>46.0</v>
      </c>
      <c r="C153" s="154">
        <v>0.1</v>
      </c>
      <c r="D153" s="154">
        <v>0.1</v>
      </c>
      <c r="E153" s="154">
        <v>11.3</v>
      </c>
      <c r="F153" s="171">
        <v>0.2</v>
      </c>
      <c r="G153" s="194"/>
      <c r="H153" s="154">
        <f t="shared" ref="H153:L153" si="152">$G153/100*B153</f>
        <v>0</v>
      </c>
      <c r="I153" s="154">
        <f t="shared" si="152"/>
        <v>0</v>
      </c>
      <c r="J153" s="154">
        <f t="shared" si="152"/>
        <v>0</v>
      </c>
      <c r="K153" s="154">
        <f t="shared" si="152"/>
        <v>0</v>
      </c>
      <c r="L153" s="171">
        <f t="shared" si="152"/>
        <v>0</v>
      </c>
      <c r="M153" s="167" t="s">
        <v>649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06" t="s">
        <v>804</v>
      </c>
      <c r="B154" s="154">
        <v>48.0</v>
      </c>
      <c r="C154" s="154">
        <v>0.6</v>
      </c>
      <c r="D154" s="154">
        <v>4.0</v>
      </c>
      <c r="E154" s="154">
        <v>12.3</v>
      </c>
      <c r="F154" s="171">
        <v>1.6</v>
      </c>
      <c r="G154" s="194"/>
      <c r="H154" s="154">
        <f t="shared" ref="H154:L154" si="153">$G154/100*B154</f>
        <v>0</v>
      </c>
      <c r="I154" s="154">
        <f t="shared" si="153"/>
        <v>0</v>
      </c>
      <c r="J154" s="154">
        <f t="shared" si="153"/>
        <v>0</v>
      </c>
      <c r="K154" s="154">
        <f t="shared" si="153"/>
        <v>0</v>
      </c>
      <c r="L154" s="171">
        <f t="shared" si="153"/>
        <v>0</v>
      </c>
      <c r="M154" s="167" t="s">
        <v>649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06" t="s">
        <v>805</v>
      </c>
      <c r="B155" s="154">
        <v>40.0</v>
      </c>
      <c r="C155" s="154">
        <v>1.0</v>
      </c>
      <c r="D155" s="154">
        <v>0.2</v>
      </c>
      <c r="E155" s="154">
        <v>9.3</v>
      </c>
      <c r="F155" s="171">
        <v>0.8</v>
      </c>
      <c r="G155" s="194"/>
      <c r="H155" s="154">
        <f t="shared" ref="H155:L155" si="154">$G155/100*B155</f>
        <v>0</v>
      </c>
      <c r="I155" s="154">
        <f t="shared" si="154"/>
        <v>0</v>
      </c>
      <c r="J155" s="154">
        <f t="shared" si="154"/>
        <v>0</v>
      </c>
      <c r="K155" s="154">
        <f t="shared" si="154"/>
        <v>0</v>
      </c>
      <c r="L155" s="171">
        <f t="shared" si="154"/>
        <v>0</v>
      </c>
      <c r="M155" s="167" t="s">
        <v>649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06" t="s">
        <v>806</v>
      </c>
      <c r="B156" s="154">
        <v>18.0</v>
      </c>
      <c r="C156" s="154">
        <v>0.8</v>
      </c>
      <c r="D156" s="154">
        <v>0.2</v>
      </c>
      <c r="E156" s="154">
        <v>4.0</v>
      </c>
      <c r="F156" s="171">
        <v>1.6</v>
      </c>
      <c r="G156" s="194"/>
      <c r="H156" s="154">
        <f t="shared" ref="H156:L156" si="155">$G156/100*B156</f>
        <v>0</v>
      </c>
      <c r="I156" s="154">
        <f t="shared" si="155"/>
        <v>0</v>
      </c>
      <c r="J156" s="154">
        <f t="shared" si="155"/>
        <v>0</v>
      </c>
      <c r="K156" s="154">
        <f t="shared" si="155"/>
        <v>0</v>
      </c>
      <c r="L156" s="171">
        <f t="shared" si="155"/>
        <v>0</v>
      </c>
      <c r="M156" s="167" t="s">
        <v>649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06" t="s">
        <v>807</v>
      </c>
      <c r="B157" s="154">
        <v>46.0</v>
      </c>
      <c r="C157" s="154">
        <v>0.4</v>
      </c>
      <c r="D157" s="154">
        <v>0.1</v>
      </c>
      <c r="E157" s="154">
        <v>12.2</v>
      </c>
      <c r="F157" s="171">
        <v>0.1</v>
      </c>
      <c r="G157" s="194"/>
      <c r="H157" s="154">
        <f t="shared" ref="H157:L157" si="156">$G157/100*B157</f>
        <v>0</v>
      </c>
      <c r="I157" s="154">
        <f t="shared" si="156"/>
        <v>0</v>
      </c>
      <c r="J157" s="154">
        <f t="shared" si="156"/>
        <v>0</v>
      </c>
      <c r="K157" s="154">
        <f t="shared" si="156"/>
        <v>0</v>
      </c>
      <c r="L157" s="171">
        <f t="shared" si="156"/>
        <v>0</v>
      </c>
      <c r="M157" s="167" t="s">
        <v>649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06" t="s">
        <v>808</v>
      </c>
      <c r="B158" s="154">
        <v>60.0</v>
      </c>
      <c r="C158" s="154">
        <v>0.4</v>
      </c>
      <c r="D158" s="154">
        <v>0.1</v>
      </c>
      <c r="E158" s="154">
        <v>14.8</v>
      </c>
      <c r="F158" s="171">
        <v>0.2</v>
      </c>
      <c r="G158" s="194"/>
      <c r="H158" s="154">
        <f t="shared" ref="H158:L158" si="157">$G158/100*B158</f>
        <v>0</v>
      </c>
      <c r="I158" s="154">
        <f t="shared" si="157"/>
        <v>0</v>
      </c>
      <c r="J158" s="154">
        <f t="shared" si="157"/>
        <v>0</v>
      </c>
      <c r="K158" s="154">
        <f t="shared" si="157"/>
        <v>0</v>
      </c>
      <c r="L158" s="171">
        <f t="shared" si="157"/>
        <v>0</v>
      </c>
      <c r="M158" s="167" t="s">
        <v>649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06" t="s">
        <v>809</v>
      </c>
      <c r="B159" s="154">
        <v>39.0</v>
      </c>
      <c r="C159" s="154">
        <v>0.5</v>
      </c>
      <c r="D159" s="154">
        <v>0.1</v>
      </c>
      <c r="E159" s="154">
        <v>9.2</v>
      </c>
      <c r="F159" s="171">
        <v>0.0</v>
      </c>
      <c r="G159" s="194"/>
      <c r="H159" s="154">
        <f t="shared" ref="H159:L159" si="158">$G159/100*B159</f>
        <v>0</v>
      </c>
      <c r="I159" s="154">
        <f t="shared" si="158"/>
        <v>0</v>
      </c>
      <c r="J159" s="154">
        <f t="shared" si="158"/>
        <v>0</v>
      </c>
      <c r="K159" s="154">
        <f t="shared" si="158"/>
        <v>0</v>
      </c>
      <c r="L159" s="171">
        <f t="shared" si="158"/>
        <v>0</v>
      </c>
      <c r="M159" s="167" t="s">
        <v>649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06" t="s">
        <v>810</v>
      </c>
      <c r="B160" s="154">
        <v>22.0</v>
      </c>
      <c r="C160" s="154">
        <v>0.4</v>
      </c>
      <c r="D160" s="154">
        <v>0.2</v>
      </c>
      <c r="E160" s="154">
        <v>6.9</v>
      </c>
      <c r="F160" s="171">
        <v>0.3</v>
      </c>
      <c r="G160" s="194"/>
      <c r="H160" s="154">
        <f t="shared" ref="H160:L160" si="159">$G160/100*B160</f>
        <v>0</v>
      </c>
      <c r="I160" s="154">
        <f t="shared" si="159"/>
        <v>0</v>
      </c>
      <c r="J160" s="154">
        <f t="shared" si="159"/>
        <v>0</v>
      </c>
      <c r="K160" s="154">
        <f t="shared" si="159"/>
        <v>0</v>
      </c>
      <c r="L160" s="171">
        <f t="shared" si="159"/>
        <v>0</v>
      </c>
      <c r="M160" s="167" t="s">
        <v>649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06" t="s">
        <v>811</v>
      </c>
      <c r="B161" s="154">
        <v>45.0</v>
      </c>
      <c r="C161" s="154">
        <v>0.7</v>
      </c>
      <c r="D161" s="154">
        <v>0.2</v>
      </c>
      <c r="E161" s="154">
        <v>10.4</v>
      </c>
      <c r="F161" s="171">
        <v>0.2</v>
      </c>
      <c r="G161" s="194"/>
      <c r="H161" s="154">
        <f t="shared" ref="H161:L161" si="160">$G161/100*B161</f>
        <v>0</v>
      </c>
      <c r="I161" s="154">
        <f t="shared" si="160"/>
        <v>0</v>
      </c>
      <c r="J161" s="154">
        <f t="shared" si="160"/>
        <v>0</v>
      </c>
      <c r="K161" s="154">
        <f t="shared" si="160"/>
        <v>0</v>
      </c>
      <c r="L161" s="171">
        <f t="shared" si="160"/>
        <v>0</v>
      </c>
      <c r="M161" s="167" t="s">
        <v>649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06" t="s">
        <v>812</v>
      </c>
      <c r="B162" s="154">
        <v>51.0</v>
      </c>
      <c r="C162" s="154">
        <v>0.4</v>
      </c>
      <c r="D162" s="154">
        <v>0.1</v>
      </c>
      <c r="E162" s="154">
        <v>13.6</v>
      </c>
      <c r="F162" s="171">
        <v>0.2</v>
      </c>
      <c r="G162" s="194"/>
      <c r="H162" s="154">
        <f t="shared" ref="H162:L162" si="161">$G162/100*B162</f>
        <v>0</v>
      </c>
      <c r="I162" s="154">
        <f t="shared" si="161"/>
        <v>0</v>
      </c>
      <c r="J162" s="154">
        <f t="shared" si="161"/>
        <v>0</v>
      </c>
      <c r="K162" s="154">
        <f t="shared" si="161"/>
        <v>0</v>
      </c>
      <c r="L162" s="171">
        <f t="shared" si="161"/>
        <v>0</v>
      </c>
      <c r="M162" s="167" t="s">
        <v>649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06" t="s">
        <v>813</v>
      </c>
      <c r="B163" s="154">
        <v>44.0</v>
      </c>
      <c r="C163" s="154">
        <v>0.6</v>
      </c>
      <c r="D163" s="154">
        <v>0.3</v>
      </c>
      <c r="E163" s="154">
        <v>11.6</v>
      </c>
      <c r="F163" s="171">
        <v>1.3</v>
      </c>
      <c r="G163" s="194"/>
      <c r="H163" s="154">
        <f t="shared" ref="H163:L163" si="162">$G163/100*B163</f>
        <v>0</v>
      </c>
      <c r="I163" s="154">
        <f t="shared" si="162"/>
        <v>0</v>
      </c>
      <c r="J163" s="154">
        <f t="shared" si="162"/>
        <v>0</v>
      </c>
      <c r="K163" s="154">
        <f t="shared" si="162"/>
        <v>0</v>
      </c>
      <c r="L163" s="171">
        <f t="shared" si="162"/>
        <v>0</v>
      </c>
      <c r="M163" s="167" t="s">
        <v>649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06" t="s">
        <v>814</v>
      </c>
      <c r="B164" s="154">
        <v>50.0</v>
      </c>
      <c r="C164" s="154">
        <v>0.3</v>
      </c>
      <c r="D164" s="154">
        <v>0.1</v>
      </c>
      <c r="E164" s="154">
        <v>12.9</v>
      </c>
      <c r="F164" s="171">
        <v>1.6</v>
      </c>
      <c r="G164" s="194"/>
      <c r="H164" s="154">
        <f t="shared" ref="H164:L164" si="163">$G164/100*B164</f>
        <v>0</v>
      </c>
      <c r="I164" s="154">
        <f t="shared" si="163"/>
        <v>0</v>
      </c>
      <c r="J164" s="154">
        <f t="shared" si="163"/>
        <v>0</v>
      </c>
      <c r="K164" s="154">
        <f t="shared" si="163"/>
        <v>0</v>
      </c>
      <c r="L164" s="171">
        <f t="shared" si="163"/>
        <v>0</v>
      </c>
      <c r="M164" s="167" t="s">
        <v>649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06" t="s">
        <v>815</v>
      </c>
      <c r="B165" s="154">
        <v>54.0</v>
      </c>
      <c r="C165" s="154">
        <v>0.2</v>
      </c>
      <c r="D165" s="154">
        <v>0.3</v>
      </c>
      <c r="E165" s="154">
        <v>13.1</v>
      </c>
      <c r="F165" s="171">
        <v>0.1</v>
      </c>
      <c r="G165" s="194"/>
      <c r="H165" s="154">
        <f t="shared" ref="H165:L165" si="164">$G165/100*B165</f>
        <v>0</v>
      </c>
      <c r="I165" s="154">
        <f t="shared" si="164"/>
        <v>0</v>
      </c>
      <c r="J165" s="154">
        <f t="shared" si="164"/>
        <v>0</v>
      </c>
      <c r="K165" s="154">
        <f t="shared" si="164"/>
        <v>0</v>
      </c>
      <c r="L165" s="171">
        <f t="shared" si="164"/>
        <v>0</v>
      </c>
      <c r="M165" s="167" t="s">
        <v>649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06" t="s">
        <v>816</v>
      </c>
      <c r="B166" s="154">
        <v>71.0</v>
      </c>
      <c r="C166" s="154">
        <v>0.6</v>
      </c>
      <c r="D166" s="154">
        <v>0.3</v>
      </c>
      <c r="E166" s="154">
        <v>17.5</v>
      </c>
      <c r="F166" s="171">
        <v>1.0</v>
      </c>
      <c r="G166" s="194"/>
      <c r="H166" s="154">
        <f t="shared" ref="H166:L166" si="165">$G166/100*B166</f>
        <v>0</v>
      </c>
      <c r="I166" s="154">
        <f t="shared" si="165"/>
        <v>0</v>
      </c>
      <c r="J166" s="154">
        <f t="shared" si="165"/>
        <v>0</v>
      </c>
      <c r="K166" s="154">
        <f t="shared" si="165"/>
        <v>0</v>
      </c>
      <c r="L166" s="171">
        <f t="shared" si="165"/>
        <v>0</v>
      </c>
      <c r="M166" s="167" t="s">
        <v>649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06" t="s">
        <v>817</v>
      </c>
      <c r="B167" s="154">
        <v>50.0</v>
      </c>
      <c r="C167" s="154">
        <v>3.3</v>
      </c>
      <c r="D167" s="154">
        <v>0.7</v>
      </c>
      <c r="E167" s="154">
        <v>10.0</v>
      </c>
      <c r="F167" s="171">
        <v>2.0</v>
      </c>
      <c r="G167" s="194"/>
      <c r="H167" s="154">
        <f t="shared" ref="H167:L167" si="166">$G167/100*B167</f>
        <v>0</v>
      </c>
      <c r="I167" s="154">
        <f t="shared" si="166"/>
        <v>0</v>
      </c>
      <c r="J167" s="154">
        <f t="shared" si="166"/>
        <v>0</v>
      </c>
      <c r="K167" s="154">
        <f t="shared" si="166"/>
        <v>0</v>
      </c>
      <c r="L167" s="171">
        <f t="shared" si="166"/>
        <v>0</v>
      </c>
      <c r="M167" s="167" t="s">
        <v>653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06" t="s">
        <v>818</v>
      </c>
      <c r="B168" s="154">
        <v>281.0</v>
      </c>
      <c r="C168" s="154">
        <v>7.1</v>
      </c>
      <c r="D168" s="154">
        <v>0.2</v>
      </c>
      <c r="E168" s="154">
        <v>67.9</v>
      </c>
      <c r="F168" s="171">
        <v>30.1</v>
      </c>
      <c r="G168" s="194"/>
      <c r="H168" s="154">
        <f t="shared" ref="H168:L168" si="167">$G168/100*B168</f>
        <v>0</v>
      </c>
      <c r="I168" s="154">
        <f t="shared" si="167"/>
        <v>0</v>
      </c>
      <c r="J168" s="154">
        <f t="shared" si="167"/>
        <v>0</v>
      </c>
      <c r="K168" s="154">
        <f t="shared" si="167"/>
        <v>0</v>
      </c>
      <c r="L168" s="171">
        <f t="shared" si="167"/>
        <v>0</v>
      </c>
      <c r="M168" s="167" t="s">
        <v>653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06" t="s">
        <v>819</v>
      </c>
      <c r="B169" s="154">
        <v>337.0</v>
      </c>
      <c r="C169" s="154">
        <v>14.7</v>
      </c>
      <c r="D169" s="154">
        <v>2.2</v>
      </c>
      <c r="E169" s="154">
        <v>70.4</v>
      </c>
      <c r="F169" s="171">
        <v>9.1</v>
      </c>
      <c r="G169" s="194"/>
      <c r="H169" s="154">
        <f t="shared" ref="H169:L169" si="168">$G169/100*B169</f>
        <v>0</v>
      </c>
      <c r="I169" s="154">
        <f t="shared" si="168"/>
        <v>0</v>
      </c>
      <c r="J169" s="154">
        <f t="shared" si="168"/>
        <v>0</v>
      </c>
      <c r="K169" s="154">
        <f t="shared" si="168"/>
        <v>0</v>
      </c>
      <c r="L169" s="171">
        <f t="shared" si="168"/>
        <v>0</v>
      </c>
      <c r="M169" s="167" t="s">
        <v>656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06" t="s">
        <v>820</v>
      </c>
      <c r="B170" s="154">
        <v>43.0</v>
      </c>
      <c r="C170" s="154">
        <v>1.7</v>
      </c>
      <c r="D170" s="154">
        <v>0.6</v>
      </c>
      <c r="E170" s="154">
        <v>9.6</v>
      </c>
      <c r="F170" s="171">
        <v>1.3</v>
      </c>
      <c r="G170" s="194"/>
      <c r="H170" s="154">
        <f t="shared" ref="H170:L170" si="169">$G170/100*B170</f>
        <v>0</v>
      </c>
      <c r="I170" s="154">
        <f t="shared" si="169"/>
        <v>0</v>
      </c>
      <c r="J170" s="154">
        <f t="shared" si="169"/>
        <v>0</v>
      </c>
      <c r="K170" s="154">
        <f t="shared" si="169"/>
        <v>0</v>
      </c>
      <c r="L170" s="171">
        <f t="shared" si="169"/>
        <v>0</v>
      </c>
      <c r="M170" s="167" t="s">
        <v>643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06" t="s">
        <v>821</v>
      </c>
      <c r="B171" s="154">
        <v>333.0</v>
      </c>
      <c r="C171" s="154">
        <v>23.6</v>
      </c>
      <c r="D171" s="154">
        <v>0.8</v>
      </c>
      <c r="E171" s="154">
        <v>60.1</v>
      </c>
      <c r="F171" s="171">
        <v>24.9</v>
      </c>
      <c r="G171" s="194"/>
      <c r="H171" s="154">
        <f t="shared" ref="H171:L171" si="170">$G171/100*B171</f>
        <v>0</v>
      </c>
      <c r="I171" s="154">
        <f t="shared" si="170"/>
        <v>0</v>
      </c>
      <c r="J171" s="154">
        <f t="shared" si="170"/>
        <v>0</v>
      </c>
      <c r="K171" s="154">
        <f t="shared" si="170"/>
        <v>0</v>
      </c>
      <c r="L171" s="171">
        <f t="shared" si="170"/>
        <v>0</v>
      </c>
      <c r="M171" s="167" t="s">
        <v>647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06" t="s">
        <v>822</v>
      </c>
      <c r="B172" s="154">
        <v>437.0</v>
      </c>
      <c r="C172" s="154">
        <v>35.5</v>
      </c>
      <c r="D172" s="154">
        <v>23.4</v>
      </c>
      <c r="E172" s="154">
        <v>31.0</v>
      </c>
      <c r="F172" s="171">
        <v>16.9</v>
      </c>
      <c r="G172" s="194"/>
      <c r="H172" s="154">
        <f t="shared" ref="H172:L172" si="171">$G172/100*B172</f>
        <v>0</v>
      </c>
      <c r="I172" s="154">
        <f t="shared" si="171"/>
        <v>0</v>
      </c>
      <c r="J172" s="154">
        <f t="shared" si="171"/>
        <v>0</v>
      </c>
      <c r="K172" s="154">
        <f t="shared" si="171"/>
        <v>0</v>
      </c>
      <c r="L172" s="171">
        <f t="shared" si="171"/>
        <v>0</v>
      </c>
      <c r="M172" s="167" t="s">
        <v>647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06" t="s">
        <v>823</v>
      </c>
      <c r="B173" s="154">
        <v>60.0</v>
      </c>
      <c r="C173" s="154">
        <v>1.2</v>
      </c>
      <c r="D173" s="154">
        <v>0.6</v>
      </c>
      <c r="E173" s="154">
        <v>14.2</v>
      </c>
      <c r="F173" s="171">
        <v>2.0</v>
      </c>
      <c r="G173" s="194"/>
      <c r="H173" s="154">
        <f t="shared" ref="H173:L173" si="172">$G173/100*B173</f>
        <v>0</v>
      </c>
      <c r="I173" s="154">
        <f t="shared" si="172"/>
        <v>0</v>
      </c>
      <c r="J173" s="154">
        <f t="shared" si="172"/>
        <v>0</v>
      </c>
      <c r="K173" s="154">
        <f t="shared" si="172"/>
        <v>0</v>
      </c>
      <c r="L173" s="171">
        <f t="shared" si="172"/>
        <v>0</v>
      </c>
      <c r="M173" s="167" t="s">
        <v>639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06" t="s">
        <v>824</v>
      </c>
      <c r="B174" s="154">
        <v>27.0</v>
      </c>
      <c r="C174" s="154">
        <v>1.7</v>
      </c>
      <c r="D174" s="154">
        <v>0.1</v>
      </c>
      <c r="E174" s="154">
        <v>6.2</v>
      </c>
      <c r="F174" s="171">
        <v>3.6</v>
      </c>
      <c r="G174" s="194"/>
      <c r="H174" s="154">
        <f t="shared" ref="H174:L174" si="173">$G174/100*B174</f>
        <v>0</v>
      </c>
      <c r="I174" s="154">
        <f t="shared" si="173"/>
        <v>0</v>
      </c>
      <c r="J174" s="154">
        <f t="shared" si="173"/>
        <v>0</v>
      </c>
      <c r="K174" s="154">
        <f t="shared" si="173"/>
        <v>0</v>
      </c>
      <c r="L174" s="171">
        <f t="shared" si="173"/>
        <v>0</v>
      </c>
      <c r="M174" s="167" t="s">
        <v>653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06" t="s">
        <v>825</v>
      </c>
      <c r="B175" s="154">
        <v>295.0</v>
      </c>
      <c r="C175" s="154">
        <v>5.8</v>
      </c>
      <c r="D175" s="154">
        <v>1.7</v>
      </c>
      <c r="E175" s="154">
        <v>59.2</v>
      </c>
      <c r="F175" s="171">
        <v>1.4</v>
      </c>
      <c r="G175" s="194"/>
      <c r="H175" s="154">
        <f t="shared" ref="H175:L175" si="174">$G175/100*B175</f>
        <v>0</v>
      </c>
      <c r="I175" s="154">
        <f t="shared" si="174"/>
        <v>0</v>
      </c>
      <c r="J175" s="154">
        <f t="shared" si="174"/>
        <v>0</v>
      </c>
      <c r="K175" s="154">
        <f t="shared" si="174"/>
        <v>0</v>
      </c>
      <c r="L175" s="171">
        <f t="shared" si="174"/>
        <v>0</v>
      </c>
      <c r="M175" s="167" t="s">
        <v>656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06" t="s">
        <v>826</v>
      </c>
      <c r="B176" s="154">
        <v>140.0</v>
      </c>
      <c r="C176" s="154">
        <v>3.3</v>
      </c>
      <c r="D176" s="154">
        <v>1.5</v>
      </c>
      <c r="E176" s="154">
        <v>53.5</v>
      </c>
      <c r="F176" s="171">
        <v>36.8</v>
      </c>
      <c r="G176" s="194"/>
      <c r="H176" s="154">
        <f t="shared" ref="H176:L176" si="175">$G176/100*B176</f>
        <v>0</v>
      </c>
      <c r="I176" s="154">
        <f t="shared" si="175"/>
        <v>0</v>
      </c>
      <c r="J176" s="154">
        <f t="shared" si="175"/>
        <v>0</v>
      </c>
      <c r="K176" s="154">
        <f t="shared" si="175"/>
        <v>0</v>
      </c>
      <c r="L176" s="171">
        <f t="shared" si="175"/>
        <v>0</v>
      </c>
      <c r="M176" s="167" t="s">
        <v>643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06" t="s">
        <v>827</v>
      </c>
      <c r="B177" s="154">
        <v>71.0</v>
      </c>
      <c r="C177" s="154">
        <v>1.9</v>
      </c>
      <c r="D177" s="154">
        <v>0.9</v>
      </c>
      <c r="E177" s="154">
        <v>15.9</v>
      </c>
      <c r="F177" s="171">
        <v>6.5</v>
      </c>
      <c r="G177" s="194"/>
      <c r="H177" s="154">
        <f t="shared" ref="H177:L177" si="176">$G177/100*B177</f>
        <v>0</v>
      </c>
      <c r="I177" s="154">
        <f t="shared" si="176"/>
        <v>0</v>
      </c>
      <c r="J177" s="154">
        <f t="shared" si="176"/>
        <v>0</v>
      </c>
      <c r="K177" s="154">
        <f t="shared" si="176"/>
        <v>0</v>
      </c>
      <c r="L177" s="171">
        <f t="shared" si="176"/>
        <v>0</v>
      </c>
      <c r="M177" s="167" t="s">
        <v>639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06" t="s">
        <v>828</v>
      </c>
      <c r="B178" s="154">
        <v>0.0</v>
      </c>
      <c r="C178" s="154">
        <v>13.3</v>
      </c>
      <c r="D178" s="154">
        <v>2.2</v>
      </c>
      <c r="E178" s="154">
        <v>321.0</v>
      </c>
      <c r="F178" s="171">
        <v>31.4</v>
      </c>
      <c r="G178" s="194"/>
      <c r="H178" s="154">
        <f t="shared" ref="H178:L178" si="177">$G178/100*B178</f>
        <v>0</v>
      </c>
      <c r="I178" s="154">
        <f t="shared" si="177"/>
        <v>0</v>
      </c>
      <c r="J178" s="154">
        <f t="shared" si="177"/>
        <v>0</v>
      </c>
      <c r="K178" s="154">
        <f t="shared" si="177"/>
        <v>0</v>
      </c>
      <c r="L178" s="171">
        <f t="shared" si="177"/>
        <v>0</v>
      </c>
      <c r="M178" s="167" t="s">
        <v>662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06" t="s">
        <v>829</v>
      </c>
      <c r="B179" s="154">
        <v>336.0</v>
      </c>
      <c r="C179" s="154">
        <v>0.2</v>
      </c>
      <c r="D179" s="154">
        <v>0.1</v>
      </c>
      <c r="E179" s="154">
        <v>83.1</v>
      </c>
      <c r="F179" s="171">
        <v>0.0</v>
      </c>
      <c r="G179" s="194"/>
      <c r="H179" s="154">
        <f t="shared" ref="H179:L179" si="178">$G179/100*B179</f>
        <v>0</v>
      </c>
      <c r="I179" s="154">
        <f t="shared" si="178"/>
        <v>0</v>
      </c>
      <c r="J179" s="154">
        <f t="shared" si="178"/>
        <v>0</v>
      </c>
      <c r="K179" s="154">
        <f t="shared" si="178"/>
        <v>0</v>
      </c>
      <c r="L179" s="171">
        <f t="shared" si="178"/>
        <v>0</v>
      </c>
      <c r="M179" s="167" t="s">
        <v>662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06" t="s">
        <v>830</v>
      </c>
      <c r="B180" s="154">
        <v>665.0</v>
      </c>
      <c r="C180" s="154">
        <v>6.7</v>
      </c>
      <c r="D180" s="154">
        <v>70.7</v>
      </c>
      <c r="E180" s="154">
        <v>0.0</v>
      </c>
      <c r="F180" s="171">
        <v>0.0</v>
      </c>
      <c r="G180" s="194"/>
      <c r="H180" s="154">
        <f t="shared" ref="H180:L180" si="179">$G180/100*B180</f>
        <v>0</v>
      </c>
      <c r="I180" s="154">
        <f t="shared" si="179"/>
        <v>0</v>
      </c>
      <c r="J180" s="154">
        <f t="shared" si="179"/>
        <v>0</v>
      </c>
      <c r="K180" s="154">
        <f t="shared" si="179"/>
        <v>0</v>
      </c>
      <c r="L180" s="171">
        <f t="shared" si="179"/>
        <v>0</v>
      </c>
      <c r="M180" s="167" t="s">
        <v>676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06" t="s">
        <v>831</v>
      </c>
      <c r="B181" s="154">
        <v>902.0</v>
      </c>
      <c r="C181" s="154">
        <v>0.0</v>
      </c>
      <c r="D181" s="154">
        <v>100.0</v>
      </c>
      <c r="E181" s="154">
        <v>0.0</v>
      </c>
      <c r="F181" s="171">
        <v>0.0</v>
      </c>
      <c r="G181" s="194"/>
      <c r="H181" s="154">
        <f t="shared" ref="H181:L181" si="180">$G181/100*B181</f>
        <v>0</v>
      </c>
      <c r="I181" s="154">
        <f t="shared" si="180"/>
        <v>0</v>
      </c>
      <c r="J181" s="154">
        <f t="shared" si="180"/>
        <v>0</v>
      </c>
      <c r="K181" s="154">
        <f t="shared" si="180"/>
        <v>0</v>
      </c>
      <c r="L181" s="171">
        <f t="shared" si="180"/>
        <v>0</v>
      </c>
      <c r="M181" s="167" t="s">
        <v>667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06" t="s">
        <v>832</v>
      </c>
      <c r="B182" s="154">
        <v>61.0</v>
      </c>
      <c r="C182" s="154">
        <v>1.5</v>
      </c>
      <c r="D182" s="154">
        <v>0.3</v>
      </c>
      <c r="E182" s="154">
        <v>14.2</v>
      </c>
      <c r="F182" s="171">
        <v>1.8</v>
      </c>
      <c r="G182" s="194"/>
      <c r="H182" s="154">
        <f t="shared" ref="H182:L182" si="181">$G182/100*B182</f>
        <v>0</v>
      </c>
      <c r="I182" s="154">
        <f t="shared" si="181"/>
        <v>0</v>
      </c>
      <c r="J182" s="154">
        <f t="shared" si="181"/>
        <v>0</v>
      </c>
      <c r="K182" s="154">
        <f t="shared" si="181"/>
        <v>0</v>
      </c>
      <c r="L182" s="171">
        <f t="shared" si="181"/>
        <v>0</v>
      </c>
      <c r="M182" s="167" t="s">
        <v>653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06" t="s">
        <v>833</v>
      </c>
      <c r="B183" s="154">
        <v>29.0</v>
      </c>
      <c r="C183" s="154">
        <v>1.1</v>
      </c>
      <c r="D183" s="154">
        <v>0.3</v>
      </c>
      <c r="E183" s="154">
        <v>9.3</v>
      </c>
      <c r="F183" s="171">
        <v>2.8</v>
      </c>
      <c r="G183" s="194"/>
      <c r="H183" s="154">
        <f t="shared" ref="H183:L183" si="182">$G183/100*B183</f>
        <v>0</v>
      </c>
      <c r="I183" s="154">
        <f t="shared" si="182"/>
        <v>0</v>
      </c>
      <c r="J183" s="154">
        <f t="shared" si="182"/>
        <v>0</v>
      </c>
      <c r="K183" s="154">
        <f t="shared" si="182"/>
        <v>0</v>
      </c>
      <c r="L183" s="171">
        <f t="shared" si="182"/>
        <v>0</v>
      </c>
      <c r="M183" s="167" t="s">
        <v>639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06" t="s">
        <v>834</v>
      </c>
      <c r="B184" s="154">
        <v>106.0</v>
      </c>
      <c r="C184" s="154">
        <v>9.0</v>
      </c>
      <c r="D184" s="154">
        <v>0.6</v>
      </c>
      <c r="E184" s="154">
        <v>22.1</v>
      </c>
      <c r="F184" s="171">
        <v>0.0</v>
      </c>
      <c r="G184" s="194"/>
      <c r="H184" s="154">
        <f t="shared" ref="H184:L184" si="183">$G184/100*B184</f>
        <v>0</v>
      </c>
      <c r="I184" s="154">
        <f t="shared" si="183"/>
        <v>0</v>
      </c>
      <c r="J184" s="154">
        <f t="shared" si="183"/>
        <v>0</v>
      </c>
      <c r="K184" s="154">
        <f t="shared" si="183"/>
        <v>0</v>
      </c>
      <c r="L184" s="171">
        <f t="shared" si="183"/>
        <v>0</v>
      </c>
      <c r="M184" s="167" t="s">
        <v>653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06" t="s">
        <v>835</v>
      </c>
      <c r="B185" s="154">
        <v>353.0</v>
      </c>
      <c r="C185" s="154">
        <v>25.8</v>
      </c>
      <c r="D185" s="154">
        <v>1.1</v>
      </c>
      <c r="E185" s="154">
        <v>60.1</v>
      </c>
      <c r="F185" s="171">
        <v>30.5</v>
      </c>
      <c r="G185" s="194"/>
      <c r="H185" s="154">
        <f t="shared" ref="H185:L185" si="184">$G185/100*B185</f>
        <v>0</v>
      </c>
      <c r="I185" s="154">
        <f t="shared" si="184"/>
        <v>0</v>
      </c>
      <c r="J185" s="154">
        <f t="shared" si="184"/>
        <v>0</v>
      </c>
      <c r="K185" s="154">
        <f t="shared" si="184"/>
        <v>0</v>
      </c>
      <c r="L185" s="171">
        <f t="shared" si="184"/>
        <v>0</v>
      </c>
      <c r="M185" s="167" t="s">
        <v>647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06" t="s">
        <v>836</v>
      </c>
      <c r="B186" s="154">
        <v>345.0</v>
      </c>
      <c r="C186" s="154">
        <v>25.0</v>
      </c>
      <c r="D186" s="154">
        <v>2.2</v>
      </c>
      <c r="E186" s="154">
        <v>59.2</v>
      </c>
      <c r="F186" s="171">
        <v>10.8</v>
      </c>
      <c r="G186" s="194"/>
      <c r="H186" s="154">
        <f t="shared" ref="H186:L186" si="185">$G186/100*B186</f>
        <v>0</v>
      </c>
      <c r="I186" s="154">
        <f t="shared" si="185"/>
        <v>0</v>
      </c>
      <c r="J186" s="154">
        <f t="shared" si="185"/>
        <v>0</v>
      </c>
      <c r="K186" s="154">
        <f t="shared" si="185"/>
        <v>0</v>
      </c>
      <c r="L186" s="171">
        <f t="shared" si="185"/>
        <v>0</v>
      </c>
      <c r="M186" s="167" t="s">
        <v>647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06" t="s">
        <v>837</v>
      </c>
      <c r="B187" s="154">
        <v>13.0</v>
      </c>
      <c r="C187" s="154">
        <v>1.4</v>
      </c>
      <c r="D187" s="154">
        <v>0.2</v>
      </c>
      <c r="E187" s="154">
        <v>2.2</v>
      </c>
      <c r="F187" s="171">
        <v>1.1</v>
      </c>
      <c r="G187" s="194"/>
      <c r="H187" s="154">
        <f t="shared" ref="H187:L187" si="186">$G187/100*B187</f>
        <v>0</v>
      </c>
      <c r="I187" s="154">
        <f t="shared" si="186"/>
        <v>0</v>
      </c>
      <c r="J187" s="154">
        <f t="shared" si="186"/>
        <v>0</v>
      </c>
      <c r="K187" s="154">
        <f t="shared" si="186"/>
        <v>0</v>
      </c>
      <c r="L187" s="171">
        <f t="shared" si="186"/>
        <v>0</v>
      </c>
      <c r="M187" s="167" t="s">
        <v>653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06" t="s">
        <v>838</v>
      </c>
      <c r="B188" s="154">
        <v>15.0</v>
      </c>
      <c r="C188" s="154">
        <v>1.4</v>
      </c>
      <c r="D188" s="154">
        <v>0.2</v>
      </c>
      <c r="E188" s="154">
        <v>2.9</v>
      </c>
      <c r="F188" s="171">
        <v>1.3</v>
      </c>
      <c r="G188" s="194"/>
      <c r="H188" s="154">
        <f t="shared" ref="H188:L188" si="187">$G188/100*B188</f>
        <v>0</v>
      </c>
      <c r="I188" s="154">
        <f t="shared" si="187"/>
        <v>0</v>
      </c>
      <c r="J188" s="154">
        <f t="shared" si="187"/>
        <v>0</v>
      </c>
      <c r="K188" s="154">
        <f t="shared" si="187"/>
        <v>0</v>
      </c>
      <c r="L188" s="171">
        <f t="shared" si="187"/>
        <v>0</v>
      </c>
      <c r="M188" s="167" t="s">
        <v>653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06" t="s">
        <v>839</v>
      </c>
      <c r="B189" s="154">
        <v>14.0</v>
      </c>
      <c r="C189" s="154">
        <v>0.9</v>
      </c>
      <c r="D189" s="154">
        <v>0.1</v>
      </c>
      <c r="E189" s="154">
        <v>3.0</v>
      </c>
      <c r="F189" s="171">
        <v>1.2</v>
      </c>
      <c r="G189" s="194"/>
      <c r="H189" s="154">
        <f t="shared" ref="H189:L189" si="188">$G189/100*B189</f>
        <v>0</v>
      </c>
      <c r="I189" s="154">
        <f t="shared" si="188"/>
        <v>0</v>
      </c>
      <c r="J189" s="154">
        <f t="shared" si="188"/>
        <v>0</v>
      </c>
      <c r="K189" s="154">
        <f t="shared" si="188"/>
        <v>0</v>
      </c>
      <c r="L189" s="171">
        <f t="shared" si="188"/>
        <v>0</v>
      </c>
      <c r="M189" s="167" t="s">
        <v>653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06" t="s">
        <v>840</v>
      </c>
      <c r="B190" s="154">
        <v>17.0</v>
      </c>
      <c r="C190" s="154">
        <v>1.2</v>
      </c>
      <c r="D190" s="154">
        <v>0.3</v>
      </c>
      <c r="E190" s="154">
        <v>3.3</v>
      </c>
      <c r="F190" s="171">
        <v>2.1</v>
      </c>
      <c r="G190" s="194"/>
      <c r="H190" s="154">
        <f t="shared" ref="H190:L190" si="189">$G190/100*B190</f>
        <v>0</v>
      </c>
      <c r="I190" s="154">
        <f t="shared" si="189"/>
        <v>0</v>
      </c>
      <c r="J190" s="154">
        <f t="shared" si="189"/>
        <v>0</v>
      </c>
      <c r="K190" s="154">
        <f t="shared" si="189"/>
        <v>0</v>
      </c>
      <c r="L190" s="171">
        <f t="shared" si="189"/>
        <v>0</v>
      </c>
      <c r="M190" s="167" t="s">
        <v>653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06" t="s">
        <v>841</v>
      </c>
      <c r="B191" s="154">
        <v>338.0</v>
      </c>
      <c r="C191" s="154">
        <v>21.5</v>
      </c>
      <c r="D191" s="154">
        <v>0.7</v>
      </c>
      <c r="E191" s="154">
        <v>63.4</v>
      </c>
      <c r="F191" s="171">
        <v>19.0</v>
      </c>
      <c r="G191" s="194"/>
      <c r="H191" s="154">
        <f t="shared" ref="H191:L191" si="190">$G191/100*B191</f>
        <v>0</v>
      </c>
      <c r="I191" s="154">
        <f t="shared" si="190"/>
        <v>0</v>
      </c>
      <c r="J191" s="154">
        <f t="shared" si="190"/>
        <v>0</v>
      </c>
      <c r="K191" s="154">
        <f t="shared" si="190"/>
        <v>0</v>
      </c>
      <c r="L191" s="171">
        <f t="shared" si="190"/>
        <v>0</v>
      </c>
      <c r="M191" s="167" t="s">
        <v>647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06" t="s">
        <v>842</v>
      </c>
      <c r="B192" s="154">
        <v>30.0</v>
      </c>
      <c r="C192" s="154">
        <v>0.7</v>
      </c>
      <c r="D192" s="154">
        <v>0.2</v>
      </c>
      <c r="E192" s="154">
        <v>10.5</v>
      </c>
      <c r="F192" s="171">
        <v>2.8</v>
      </c>
      <c r="G192" s="194"/>
      <c r="H192" s="154">
        <f t="shared" ref="H192:L192" si="191">$G192/100*B192</f>
        <v>0</v>
      </c>
      <c r="I192" s="154">
        <f t="shared" si="191"/>
        <v>0</v>
      </c>
      <c r="J192" s="154">
        <f t="shared" si="191"/>
        <v>0</v>
      </c>
      <c r="K192" s="154">
        <f t="shared" si="191"/>
        <v>0</v>
      </c>
      <c r="L192" s="171">
        <f t="shared" si="191"/>
        <v>0</v>
      </c>
      <c r="M192" s="167" t="s">
        <v>639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06" t="s">
        <v>843</v>
      </c>
      <c r="B193" s="154">
        <v>0.0</v>
      </c>
      <c r="C193" s="154">
        <v>0.8</v>
      </c>
      <c r="D193" s="154">
        <v>1.2</v>
      </c>
      <c r="E193" s="154">
        <v>7.2</v>
      </c>
      <c r="F193" s="171">
        <v>3.7</v>
      </c>
      <c r="G193" s="194"/>
      <c r="H193" s="154">
        <f t="shared" ref="H193:L193" si="192">$G193/100*B193</f>
        <v>0</v>
      </c>
      <c r="I193" s="154">
        <f t="shared" si="192"/>
        <v>0</v>
      </c>
      <c r="J193" s="154">
        <f t="shared" si="192"/>
        <v>0</v>
      </c>
      <c r="K193" s="154">
        <f t="shared" si="192"/>
        <v>0</v>
      </c>
      <c r="L193" s="171">
        <f t="shared" si="192"/>
        <v>0</v>
      </c>
      <c r="M193" s="167" t="s">
        <v>639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06" t="s">
        <v>844</v>
      </c>
      <c r="B194" s="154">
        <v>77.0</v>
      </c>
      <c r="C194" s="154">
        <v>16.5</v>
      </c>
      <c r="D194" s="154">
        <v>0.8</v>
      </c>
      <c r="E194" s="154">
        <v>0.0</v>
      </c>
      <c r="F194" s="171">
        <v>0.0</v>
      </c>
      <c r="G194" s="194"/>
      <c r="H194" s="154">
        <f t="shared" ref="H194:L194" si="193">$G194/100*B194</f>
        <v>0</v>
      </c>
      <c r="I194" s="154">
        <f t="shared" si="193"/>
        <v>0</v>
      </c>
      <c r="J194" s="154">
        <f t="shared" si="193"/>
        <v>0</v>
      </c>
      <c r="K194" s="154">
        <f t="shared" si="193"/>
        <v>0</v>
      </c>
      <c r="L194" s="171">
        <f t="shared" si="193"/>
        <v>0</v>
      </c>
      <c r="M194" s="167" t="s">
        <v>637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06" t="s">
        <v>845</v>
      </c>
      <c r="B195" s="154">
        <v>74.0</v>
      </c>
      <c r="C195" s="154">
        <v>2.6</v>
      </c>
      <c r="D195" s="154">
        <v>0.1</v>
      </c>
      <c r="E195" s="154">
        <v>17.2</v>
      </c>
      <c r="F195" s="171">
        <v>4.9</v>
      </c>
      <c r="G195" s="194"/>
      <c r="H195" s="154">
        <f t="shared" ref="H195:L195" si="194">$G195/100*B195</f>
        <v>0</v>
      </c>
      <c r="I195" s="154">
        <f t="shared" si="194"/>
        <v>0</v>
      </c>
      <c r="J195" s="154">
        <f t="shared" si="194"/>
        <v>0</v>
      </c>
      <c r="K195" s="154">
        <f t="shared" si="194"/>
        <v>0</v>
      </c>
      <c r="L195" s="171">
        <f t="shared" si="194"/>
        <v>0</v>
      </c>
      <c r="M195" s="167" t="s">
        <v>653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06" t="s">
        <v>846</v>
      </c>
      <c r="B196" s="154">
        <v>89.0</v>
      </c>
      <c r="C196" s="154">
        <v>4.1</v>
      </c>
      <c r="D196" s="154">
        <v>0.5</v>
      </c>
      <c r="E196" s="154">
        <v>17.3</v>
      </c>
      <c r="F196" s="171">
        <v>0.0</v>
      </c>
      <c r="G196" s="194"/>
      <c r="H196" s="154">
        <f t="shared" ref="H196:L196" si="195">$G196/100*B196</f>
        <v>0</v>
      </c>
      <c r="I196" s="154">
        <f t="shared" si="195"/>
        <v>0</v>
      </c>
      <c r="J196" s="154">
        <f t="shared" si="195"/>
        <v>0</v>
      </c>
      <c r="K196" s="154">
        <f t="shared" si="195"/>
        <v>0</v>
      </c>
      <c r="L196" s="171">
        <f t="shared" si="195"/>
        <v>0</v>
      </c>
      <c r="M196" s="167" t="s">
        <v>725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06" t="s">
        <v>847</v>
      </c>
      <c r="B197" s="154">
        <v>66.0</v>
      </c>
      <c r="C197" s="154">
        <v>0.8</v>
      </c>
      <c r="D197" s="154">
        <v>0.4</v>
      </c>
      <c r="E197" s="154">
        <v>16.5</v>
      </c>
      <c r="F197" s="171">
        <v>1.3</v>
      </c>
      <c r="G197" s="194"/>
      <c r="H197" s="154">
        <f t="shared" ref="H197:L197" si="196">$G197/100*B197</f>
        <v>0</v>
      </c>
      <c r="I197" s="154">
        <f t="shared" si="196"/>
        <v>0</v>
      </c>
      <c r="J197" s="154">
        <f t="shared" si="196"/>
        <v>0</v>
      </c>
      <c r="K197" s="154">
        <f t="shared" si="196"/>
        <v>0</v>
      </c>
      <c r="L197" s="171">
        <f t="shared" si="196"/>
        <v>0</v>
      </c>
      <c r="M197" s="167" t="s">
        <v>639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06" t="s">
        <v>848</v>
      </c>
      <c r="B198" s="154">
        <v>718.0</v>
      </c>
      <c r="C198" s="154">
        <v>7.9</v>
      </c>
      <c r="D198" s="154">
        <v>75.8</v>
      </c>
      <c r="E198" s="154">
        <v>13.8</v>
      </c>
      <c r="F198" s="171">
        <v>8.6</v>
      </c>
      <c r="G198" s="194"/>
      <c r="H198" s="154">
        <f t="shared" ref="H198:L198" si="197">$G198/100*B198</f>
        <v>0</v>
      </c>
      <c r="I198" s="154">
        <f t="shared" si="197"/>
        <v>0</v>
      </c>
      <c r="J198" s="154">
        <f t="shared" si="197"/>
        <v>0</v>
      </c>
      <c r="K198" s="154">
        <f t="shared" si="197"/>
        <v>0</v>
      </c>
      <c r="L198" s="171">
        <f t="shared" si="197"/>
        <v>0</v>
      </c>
      <c r="M198" s="167" t="s">
        <v>641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06" t="s">
        <v>849</v>
      </c>
      <c r="B199" s="154">
        <v>205.0</v>
      </c>
      <c r="C199" s="154">
        <v>18.6</v>
      </c>
      <c r="D199" s="154">
        <v>13.9</v>
      </c>
      <c r="E199" s="154">
        <v>0.0</v>
      </c>
      <c r="F199" s="171">
        <v>0.0</v>
      </c>
      <c r="G199" s="194"/>
      <c r="H199" s="154">
        <f t="shared" ref="H199:L199" si="198">$G199/100*B199</f>
        <v>0</v>
      </c>
      <c r="I199" s="154">
        <f t="shared" si="198"/>
        <v>0</v>
      </c>
      <c r="J199" s="154">
        <f t="shared" si="198"/>
        <v>0</v>
      </c>
      <c r="K199" s="154">
        <f t="shared" si="198"/>
        <v>0</v>
      </c>
      <c r="L199" s="171">
        <f t="shared" si="198"/>
        <v>0</v>
      </c>
      <c r="M199" s="167" t="s">
        <v>674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06" t="s">
        <v>850</v>
      </c>
      <c r="B200" s="154">
        <v>60.0</v>
      </c>
      <c r="C200" s="154">
        <v>0.8</v>
      </c>
      <c r="D200" s="154">
        <v>0.4</v>
      </c>
      <c r="E200" s="154">
        <v>15.0</v>
      </c>
      <c r="F200" s="171">
        <v>1.6</v>
      </c>
      <c r="G200" s="194"/>
      <c r="H200" s="154">
        <f t="shared" ref="H200:L200" si="199">$G200/100*B200</f>
        <v>0</v>
      </c>
      <c r="I200" s="154">
        <f t="shared" si="199"/>
        <v>0</v>
      </c>
      <c r="J200" s="154">
        <f t="shared" si="199"/>
        <v>0</v>
      </c>
      <c r="K200" s="154">
        <f t="shared" si="199"/>
        <v>0</v>
      </c>
      <c r="L200" s="171">
        <f t="shared" si="199"/>
        <v>0</v>
      </c>
      <c r="M200" s="167" t="s">
        <v>639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96" t="s">
        <v>851</v>
      </c>
      <c r="B201" s="197">
        <v>354.0</v>
      </c>
      <c r="C201" s="197">
        <v>0.1</v>
      </c>
      <c r="D201" s="197">
        <v>0.2</v>
      </c>
      <c r="E201" s="197">
        <v>90.9</v>
      </c>
      <c r="F201" s="198">
        <v>0.0</v>
      </c>
      <c r="G201" s="199"/>
      <c r="H201" s="197">
        <f t="shared" ref="H201:L201" si="200">$G201/100*B201</f>
        <v>0</v>
      </c>
      <c r="I201" s="197">
        <f t="shared" si="200"/>
        <v>0</v>
      </c>
      <c r="J201" s="197">
        <f t="shared" si="200"/>
        <v>0</v>
      </c>
      <c r="K201" s="197">
        <f t="shared" si="200"/>
        <v>0</v>
      </c>
      <c r="L201" s="198">
        <f t="shared" si="200"/>
        <v>0</v>
      </c>
      <c r="M201" s="200" t="s">
        <v>645</v>
      </c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196" t="s">
        <v>852</v>
      </c>
      <c r="B202" s="197">
        <v>717.0</v>
      </c>
      <c r="C202" s="197">
        <v>0.2</v>
      </c>
      <c r="D202" s="197">
        <v>80.7</v>
      </c>
      <c r="E202" s="197">
        <v>0.7</v>
      </c>
      <c r="F202" s="198">
        <v>0.0</v>
      </c>
      <c r="G202" s="199"/>
      <c r="H202" s="197">
        <f t="shared" ref="H202:L202" si="201">$G202/100*B202</f>
        <v>0</v>
      </c>
      <c r="I202" s="197">
        <f t="shared" si="201"/>
        <v>0</v>
      </c>
      <c r="J202" s="197">
        <f t="shared" si="201"/>
        <v>0</v>
      </c>
      <c r="K202" s="197">
        <f t="shared" si="201"/>
        <v>0</v>
      </c>
      <c r="L202" s="198">
        <f t="shared" si="201"/>
        <v>0</v>
      </c>
      <c r="M202" s="200" t="s">
        <v>667</v>
      </c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196" t="s">
        <v>853</v>
      </c>
      <c r="B203" s="197">
        <v>688.0</v>
      </c>
      <c r="C203" s="197">
        <v>0.0</v>
      </c>
      <c r="D203" s="197">
        <v>77.8</v>
      </c>
      <c r="E203" s="197">
        <v>0.3</v>
      </c>
      <c r="F203" s="198">
        <v>0.0</v>
      </c>
      <c r="G203" s="199"/>
      <c r="H203" s="197">
        <f t="shared" ref="H203:L203" si="202">$G203/100*B203</f>
        <v>0</v>
      </c>
      <c r="I203" s="197">
        <f t="shared" si="202"/>
        <v>0</v>
      </c>
      <c r="J203" s="197">
        <f t="shared" si="202"/>
        <v>0</v>
      </c>
      <c r="K203" s="197">
        <f t="shared" si="202"/>
        <v>0</v>
      </c>
      <c r="L203" s="198">
        <f t="shared" si="202"/>
        <v>0</v>
      </c>
      <c r="M203" s="200" t="s">
        <v>710</v>
      </c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196" t="s">
        <v>854</v>
      </c>
      <c r="B204" s="197">
        <v>40.0</v>
      </c>
      <c r="C204" s="197">
        <v>3.3</v>
      </c>
      <c r="D204" s="197">
        <v>0.9</v>
      </c>
      <c r="E204" s="197">
        <v>4.8</v>
      </c>
      <c r="F204" s="198">
        <v>0.0</v>
      </c>
      <c r="G204" s="199"/>
      <c r="H204" s="197">
        <f t="shared" ref="H204:L204" si="203">$G204/100*B204</f>
        <v>0</v>
      </c>
      <c r="I204" s="197">
        <f t="shared" si="203"/>
        <v>0</v>
      </c>
      <c r="J204" s="197">
        <f t="shared" si="203"/>
        <v>0</v>
      </c>
      <c r="K204" s="197">
        <f t="shared" si="203"/>
        <v>0</v>
      </c>
      <c r="L204" s="198">
        <f t="shared" si="203"/>
        <v>0</v>
      </c>
      <c r="M204" s="200" t="s">
        <v>715</v>
      </c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196" t="s">
        <v>855</v>
      </c>
      <c r="B205" s="197">
        <v>321.0</v>
      </c>
      <c r="C205" s="197">
        <v>7.9</v>
      </c>
      <c r="D205" s="197">
        <v>8.7</v>
      </c>
      <c r="E205" s="197">
        <v>54.4</v>
      </c>
      <c r="F205" s="198">
        <v>0.0</v>
      </c>
      <c r="G205" s="199"/>
      <c r="H205" s="197">
        <f t="shared" ref="H205:L205" si="204">$G205/100*B205</f>
        <v>0</v>
      </c>
      <c r="I205" s="197">
        <f t="shared" si="204"/>
        <v>0</v>
      </c>
      <c r="J205" s="197">
        <f t="shared" si="204"/>
        <v>0</v>
      </c>
      <c r="K205" s="197">
        <f t="shared" si="204"/>
        <v>0</v>
      </c>
      <c r="L205" s="198">
        <f t="shared" si="204"/>
        <v>0</v>
      </c>
      <c r="M205" s="200" t="s">
        <v>715</v>
      </c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196" t="s">
        <v>856</v>
      </c>
      <c r="B206" s="197">
        <v>69.0</v>
      </c>
      <c r="C206" s="197">
        <v>3.6</v>
      </c>
      <c r="D206" s="197">
        <v>4.1</v>
      </c>
      <c r="E206" s="197">
        <v>4.5</v>
      </c>
      <c r="F206" s="198">
        <v>0.0</v>
      </c>
      <c r="G206" s="199"/>
      <c r="H206" s="197">
        <f t="shared" ref="H206:L206" si="205">$G206/100*B206</f>
        <v>0</v>
      </c>
      <c r="I206" s="197">
        <f t="shared" si="205"/>
        <v>0</v>
      </c>
      <c r="J206" s="197">
        <f t="shared" si="205"/>
        <v>0</v>
      </c>
      <c r="K206" s="197">
        <f t="shared" si="205"/>
        <v>0</v>
      </c>
      <c r="L206" s="198">
        <f t="shared" si="205"/>
        <v>0</v>
      </c>
      <c r="M206" s="200" t="s">
        <v>715</v>
      </c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196" t="s">
        <v>857</v>
      </c>
      <c r="B207" s="197">
        <v>70.0</v>
      </c>
      <c r="C207" s="197">
        <v>1.0</v>
      </c>
      <c r="D207" s="197">
        <v>4.4</v>
      </c>
      <c r="E207" s="197">
        <v>6.9</v>
      </c>
      <c r="F207" s="198">
        <v>0.0</v>
      </c>
      <c r="G207" s="199"/>
      <c r="H207" s="197">
        <f t="shared" ref="H207:L207" si="206">$G207/100*B207</f>
        <v>0</v>
      </c>
      <c r="I207" s="197">
        <f t="shared" si="206"/>
        <v>0</v>
      </c>
      <c r="J207" s="197">
        <f t="shared" si="206"/>
        <v>0</v>
      </c>
      <c r="K207" s="197">
        <f t="shared" si="206"/>
        <v>0</v>
      </c>
      <c r="L207" s="198">
        <f t="shared" si="206"/>
        <v>0</v>
      </c>
      <c r="M207" s="200" t="s">
        <v>715</v>
      </c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196" t="s">
        <v>858</v>
      </c>
      <c r="B208" s="197">
        <v>50.0</v>
      </c>
      <c r="C208" s="197">
        <v>3.3</v>
      </c>
      <c r="D208" s="197">
        <v>2.0</v>
      </c>
      <c r="E208" s="197">
        <v>4.8</v>
      </c>
      <c r="F208" s="198">
        <v>0.0</v>
      </c>
      <c r="G208" s="199"/>
      <c r="H208" s="197">
        <f t="shared" ref="H208:L208" si="207">$G208/100*B208</f>
        <v>0</v>
      </c>
      <c r="I208" s="197">
        <f t="shared" si="207"/>
        <v>0</v>
      </c>
      <c r="J208" s="197">
        <f t="shared" si="207"/>
        <v>0</v>
      </c>
      <c r="K208" s="197">
        <f t="shared" si="207"/>
        <v>0</v>
      </c>
      <c r="L208" s="198">
        <f t="shared" si="207"/>
        <v>0</v>
      </c>
      <c r="M208" s="200" t="s">
        <v>715</v>
      </c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196" t="s">
        <v>859</v>
      </c>
      <c r="B209" s="197">
        <v>61.0</v>
      </c>
      <c r="C209" s="197">
        <v>3.2</v>
      </c>
      <c r="D209" s="197">
        <v>3.2</v>
      </c>
      <c r="E209" s="197">
        <v>4.8</v>
      </c>
      <c r="F209" s="198">
        <v>0.0</v>
      </c>
      <c r="G209" s="199"/>
      <c r="H209" s="197">
        <f t="shared" ref="H209:L209" si="208">$G209/100*B209</f>
        <v>0</v>
      </c>
      <c r="I209" s="197">
        <f t="shared" si="208"/>
        <v>0</v>
      </c>
      <c r="J209" s="197">
        <f t="shared" si="208"/>
        <v>0</v>
      </c>
      <c r="K209" s="197">
        <f t="shared" si="208"/>
        <v>0</v>
      </c>
      <c r="L209" s="198">
        <f t="shared" si="208"/>
        <v>0</v>
      </c>
      <c r="M209" s="200" t="s">
        <v>715</v>
      </c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196" t="s">
        <v>859</v>
      </c>
      <c r="B210" s="197">
        <v>61.0</v>
      </c>
      <c r="C210" s="197">
        <v>3.2</v>
      </c>
      <c r="D210" s="197">
        <v>3.2</v>
      </c>
      <c r="E210" s="197">
        <v>4.8</v>
      </c>
      <c r="F210" s="198">
        <v>0.0</v>
      </c>
      <c r="G210" s="199"/>
      <c r="H210" s="197">
        <f t="shared" ref="H210:L210" si="209">$G210/100*B210</f>
        <v>0</v>
      </c>
      <c r="I210" s="197">
        <f t="shared" si="209"/>
        <v>0</v>
      </c>
      <c r="J210" s="197">
        <f t="shared" si="209"/>
        <v>0</v>
      </c>
      <c r="K210" s="197">
        <f t="shared" si="209"/>
        <v>0</v>
      </c>
      <c r="L210" s="198">
        <f t="shared" si="209"/>
        <v>0</v>
      </c>
      <c r="M210" s="200" t="s">
        <v>715</v>
      </c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196" t="s">
        <v>859</v>
      </c>
      <c r="B211" s="197">
        <v>61.0</v>
      </c>
      <c r="C211" s="197">
        <v>3.2</v>
      </c>
      <c r="D211" s="197">
        <v>3.2</v>
      </c>
      <c r="E211" s="197">
        <v>4.8</v>
      </c>
      <c r="F211" s="198">
        <v>0.0</v>
      </c>
      <c r="G211" s="199"/>
      <c r="H211" s="197">
        <f t="shared" ref="H211:L211" si="210">$G211/100*B211</f>
        <v>0</v>
      </c>
      <c r="I211" s="197">
        <f t="shared" si="210"/>
        <v>0</v>
      </c>
      <c r="J211" s="197">
        <f t="shared" si="210"/>
        <v>0</v>
      </c>
      <c r="K211" s="197">
        <f t="shared" si="210"/>
        <v>0</v>
      </c>
      <c r="L211" s="198">
        <f t="shared" si="210"/>
        <v>0</v>
      </c>
      <c r="M211" s="200" t="s">
        <v>715</v>
      </c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196" t="s">
        <v>860</v>
      </c>
      <c r="B212" s="197">
        <v>366.0</v>
      </c>
      <c r="C212" s="197">
        <v>10.6</v>
      </c>
      <c r="D212" s="197">
        <v>1.7</v>
      </c>
      <c r="E212" s="197">
        <v>72.1</v>
      </c>
      <c r="F212" s="198">
        <v>1.7</v>
      </c>
      <c r="G212" s="199"/>
      <c r="H212" s="197">
        <f t="shared" ref="H212:L212" si="211">$G212/100*B212</f>
        <v>0</v>
      </c>
      <c r="I212" s="197">
        <f t="shared" si="211"/>
        <v>0</v>
      </c>
      <c r="J212" s="197">
        <f t="shared" si="211"/>
        <v>0</v>
      </c>
      <c r="K212" s="197">
        <f t="shared" si="211"/>
        <v>0</v>
      </c>
      <c r="L212" s="198">
        <f t="shared" si="211"/>
        <v>0</v>
      </c>
      <c r="M212" s="200" t="s">
        <v>656</v>
      </c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196" t="s">
        <v>861</v>
      </c>
      <c r="B213" s="197">
        <v>378.0</v>
      </c>
      <c r="C213" s="197">
        <v>11.0</v>
      </c>
      <c r="D213" s="197">
        <v>4.2</v>
      </c>
      <c r="E213" s="197">
        <v>72.9</v>
      </c>
      <c r="F213" s="198">
        <v>8.5</v>
      </c>
      <c r="G213" s="199"/>
      <c r="H213" s="197">
        <f t="shared" ref="H213:L213" si="212">$G213/100*B213</f>
        <v>0</v>
      </c>
      <c r="I213" s="197">
        <f t="shared" si="212"/>
        <v>0</v>
      </c>
      <c r="J213" s="197">
        <f t="shared" si="212"/>
        <v>0</v>
      </c>
      <c r="K213" s="197">
        <f t="shared" si="212"/>
        <v>0</v>
      </c>
      <c r="L213" s="198">
        <f t="shared" si="212"/>
        <v>0</v>
      </c>
      <c r="M213" s="200" t="s">
        <v>656</v>
      </c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196" t="s">
        <v>862</v>
      </c>
      <c r="B214" s="197">
        <v>373.0</v>
      </c>
      <c r="C214" s="197">
        <v>10.8</v>
      </c>
      <c r="D214" s="197">
        <v>4.3</v>
      </c>
      <c r="E214" s="197">
        <v>73.1</v>
      </c>
      <c r="F214" s="198">
        <v>3.5</v>
      </c>
      <c r="G214" s="199"/>
      <c r="H214" s="197">
        <f t="shared" ref="H214:L214" si="213">$G214/100*B214</f>
        <v>0</v>
      </c>
      <c r="I214" s="197">
        <f t="shared" si="213"/>
        <v>0</v>
      </c>
      <c r="J214" s="197">
        <f t="shared" si="213"/>
        <v>0</v>
      </c>
      <c r="K214" s="197">
        <f t="shared" si="213"/>
        <v>0</v>
      </c>
      <c r="L214" s="198">
        <f t="shared" si="213"/>
        <v>0</v>
      </c>
      <c r="M214" s="200" t="s">
        <v>656</v>
      </c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196" t="s">
        <v>863</v>
      </c>
      <c r="B215" s="197">
        <v>241.0</v>
      </c>
      <c r="C215" s="197">
        <v>0.3</v>
      </c>
      <c r="D215" s="197">
        <v>0.0</v>
      </c>
      <c r="E215" s="197">
        <v>43.2</v>
      </c>
      <c r="F215" s="198">
        <v>0.0</v>
      </c>
      <c r="G215" s="199"/>
      <c r="H215" s="197">
        <f t="shared" ref="H215:L215" si="214">$G215/100*B215</f>
        <v>0</v>
      </c>
      <c r="I215" s="197">
        <f t="shared" si="214"/>
        <v>0</v>
      </c>
      <c r="J215" s="197">
        <f t="shared" si="214"/>
        <v>0</v>
      </c>
      <c r="K215" s="197">
        <f t="shared" si="214"/>
        <v>0</v>
      </c>
      <c r="L215" s="198">
        <f t="shared" si="214"/>
        <v>0</v>
      </c>
      <c r="M215" s="200" t="s">
        <v>710</v>
      </c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196" t="s">
        <v>864</v>
      </c>
      <c r="B216" s="197">
        <v>199.0</v>
      </c>
      <c r="C216" s="197">
        <v>11.7</v>
      </c>
      <c r="D216" s="197">
        <v>6.0</v>
      </c>
      <c r="E216" s="197">
        <v>26.5</v>
      </c>
      <c r="F216" s="198">
        <v>5.4</v>
      </c>
      <c r="G216" s="199"/>
      <c r="H216" s="197">
        <f t="shared" ref="H216:L216" si="215">$G216/100*B216</f>
        <v>0</v>
      </c>
      <c r="I216" s="197">
        <f t="shared" si="215"/>
        <v>0</v>
      </c>
      <c r="J216" s="197">
        <f t="shared" si="215"/>
        <v>0</v>
      </c>
      <c r="K216" s="197">
        <f t="shared" si="215"/>
        <v>0</v>
      </c>
      <c r="L216" s="198">
        <f t="shared" si="215"/>
        <v>0</v>
      </c>
      <c r="M216" s="200" t="s">
        <v>647</v>
      </c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196" t="s">
        <v>865</v>
      </c>
      <c r="B217" s="197">
        <v>235.0</v>
      </c>
      <c r="C217" s="197">
        <v>4.2</v>
      </c>
      <c r="D217" s="197">
        <v>0.8</v>
      </c>
      <c r="E217" s="197">
        <v>50.3</v>
      </c>
      <c r="F217" s="198">
        <v>0.8</v>
      </c>
      <c r="G217" s="199"/>
      <c r="H217" s="197">
        <f t="shared" ref="H217:L217" si="216">$G217/100*B217</f>
        <v>0</v>
      </c>
      <c r="I217" s="197">
        <f t="shared" si="216"/>
        <v>0</v>
      </c>
      <c r="J217" s="197">
        <f t="shared" si="216"/>
        <v>0</v>
      </c>
      <c r="K217" s="197">
        <f t="shared" si="216"/>
        <v>0</v>
      </c>
      <c r="L217" s="198">
        <f t="shared" si="216"/>
        <v>0</v>
      </c>
      <c r="M217" s="200" t="s">
        <v>656</v>
      </c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196" t="s">
        <v>866</v>
      </c>
      <c r="B218" s="197">
        <v>290.0</v>
      </c>
      <c r="C218" s="197">
        <v>0.0</v>
      </c>
      <c r="D218" s="197">
        <v>0.1</v>
      </c>
      <c r="E218" s="197">
        <v>74.7</v>
      </c>
      <c r="F218" s="198">
        <v>0.0</v>
      </c>
      <c r="G218" s="199"/>
      <c r="H218" s="197">
        <f t="shared" ref="H218:L218" si="217">$G218/100*B218</f>
        <v>0</v>
      </c>
      <c r="I218" s="197">
        <f t="shared" si="217"/>
        <v>0</v>
      </c>
      <c r="J218" s="197">
        <f t="shared" si="217"/>
        <v>0</v>
      </c>
      <c r="K218" s="197">
        <f t="shared" si="217"/>
        <v>0</v>
      </c>
      <c r="L218" s="198">
        <f t="shared" si="217"/>
        <v>0</v>
      </c>
      <c r="M218" s="200" t="s">
        <v>645</v>
      </c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196" t="s">
        <v>867</v>
      </c>
      <c r="B219" s="197">
        <v>117.0</v>
      </c>
      <c r="C219" s="197">
        <v>19.4</v>
      </c>
      <c r="D219" s="197">
        <v>3.8</v>
      </c>
      <c r="E219" s="197">
        <v>0.0</v>
      </c>
      <c r="F219" s="198">
        <v>0.0</v>
      </c>
      <c r="G219" s="199"/>
      <c r="H219" s="197">
        <f t="shared" ref="H219:L219" si="218">$G219/100*B219</f>
        <v>0</v>
      </c>
      <c r="I219" s="197">
        <f t="shared" si="218"/>
        <v>0</v>
      </c>
      <c r="J219" s="197">
        <f t="shared" si="218"/>
        <v>0</v>
      </c>
      <c r="K219" s="197">
        <f t="shared" si="218"/>
        <v>0</v>
      </c>
      <c r="L219" s="198">
        <f t="shared" si="218"/>
        <v>0</v>
      </c>
      <c r="M219" s="200" t="s">
        <v>674</v>
      </c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196" t="s">
        <v>868</v>
      </c>
      <c r="B220" s="197">
        <v>347.0</v>
      </c>
      <c r="C220" s="197">
        <v>23.9</v>
      </c>
      <c r="D220" s="197">
        <v>1.2</v>
      </c>
      <c r="E220" s="197">
        <v>62.6</v>
      </c>
      <c r="F220" s="198">
        <v>16.3</v>
      </c>
      <c r="G220" s="199"/>
      <c r="H220" s="197">
        <f t="shared" ref="H220:L220" si="219">$G220/100*B220</f>
        <v>0</v>
      </c>
      <c r="I220" s="197">
        <f t="shared" si="219"/>
        <v>0</v>
      </c>
      <c r="J220" s="197">
        <f t="shared" si="219"/>
        <v>0</v>
      </c>
      <c r="K220" s="197">
        <f t="shared" si="219"/>
        <v>0</v>
      </c>
      <c r="L220" s="198">
        <f t="shared" si="219"/>
        <v>0</v>
      </c>
      <c r="M220" s="200" t="s">
        <v>647</v>
      </c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196" t="s">
        <v>869</v>
      </c>
      <c r="B221" s="197">
        <v>38.0</v>
      </c>
      <c r="C221" s="197">
        <v>1.5</v>
      </c>
      <c r="D221" s="197">
        <v>0.5</v>
      </c>
      <c r="E221" s="197">
        <v>6.9</v>
      </c>
      <c r="F221" s="198">
        <v>3.8</v>
      </c>
      <c r="G221" s="199"/>
      <c r="H221" s="197">
        <f t="shared" ref="H221:L221" si="220">$G221/100*B221</f>
        <v>0</v>
      </c>
      <c r="I221" s="197">
        <f t="shared" si="220"/>
        <v>0</v>
      </c>
      <c r="J221" s="197">
        <f t="shared" si="220"/>
        <v>0</v>
      </c>
      <c r="K221" s="197">
        <f t="shared" si="220"/>
        <v>0</v>
      </c>
      <c r="L221" s="198">
        <f t="shared" si="220"/>
        <v>0</v>
      </c>
      <c r="M221" s="200" t="s">
        <v>653</v>
      </c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196" t="s">
        <v>870</v>
      </c>
      <c r="B222" s="197">
        <v>22.0</v>
      </c>
      <c r="C222" s="197">
        <v>2.5</v>
      </c>
      <c r="D222" s="197">
        <v>0.1</v>
      </c>
      <c r="E222" s="197">
        <v>4.3</v>
      </c>
      <c r="F222" s="198">
        <v>0.6</v>
      </c>
      <c r="G222" s="199"/>
      <c r="H222" s="197">
        <f t="shared" ref="H222:L222" si="221">$G222/100*B222</f>
        <v>0</v>
      </c>
      <c r="I222" s="197">
        <f t="shared" si="221"/>
        <v>0</v>
      </c>
      <c r="J222" s="197">
        <f t="shared" si="221"/>
        <v>0</v>
      </c>
      <c r="K222" s="197">
        <f t="shared" si="221"/>
        <v>0</v>
      </c>
      <c r="L222" s="198">
        <f t="shared" si="221"/>
        <v>0</v>
      </c>
      <c r="M222" s="200" t="s">
        <v>653</v>
      </c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196" t="s">
        <v>871</v>
      </c>
      <c r="B223" s="197">
        <v>37.0</v>
      </c>
      <c r="C223" s="197">
        <v>2.7</v>
      </c>
      <c r="D223" s="197">
        <v>0.3</v>
      </c>
      <c r="E223" s="197">
        <v>7.8</v>
      </c>
      <c r="F223" s="198">
        <v>2.7</v>
      </c>
      <c r="G223" s="199"/>
      <c r="H223" s="197">
        <f t="shared" ref="H223:L223" si="222">$G223/100*B223</f>
        <v>0</v>
      </c>
      <c r="I223" s="197">
        <f t="shared" si="222"/>
        <v>0</v>
      </c>
      <c r="J223" s="197">
        <f t="shared" si="222"/>
        <v>0</v>
      </c>
      <c r="K223" s="197">
        <f t="shared" si="222"/>
        <v>0</v>
      </c>
      <c r="L223" s="198">
        <f t="shared" si="222"/>
        <v>0</v>
      </c>
      <c r="M223" s="200" t="s">
        <v>653</v>
      </c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196" t="s">
        <v>872</v>
      </c>
      <c r="B224" s="197">
        <v>31.0</v>
      </c>
      <c r="C224" s="197">
        <v>1.9</v>
      </c>
      <c r="D224" s="197">
        <v>0.2</v>
      </c>
      <c r="E224" s="197">
        <v>7.0</v>
      </c>
      <c r="F224" s="198">
        <v>2.7</v>
      </c>
      <c r="G224" s="199"/>
      <c r="H224" s="197">
        <f t="shared" ref="H224:L224" si="223">$G224/100*B224</f>
        <v>0</v>
      </c>
      <c r="I224" s="197">
        <f t="shared" si="223"/>
        <v>0</v>
      </c>
      <c r="J224" s="197">
        <f t="shared" si="223"/>
        <v>0</v>
      </c>
      <c r="K224" s="197">
        <f t="shared" si="223"/>
        <v>0</v>
      </c>
      <c r="L224" s="198">
        <f t="shared" si="223"/>
        <v>0</v>
      </c>
      <c r="M224" s="200" t="s">
        <v>653</v>
      </c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196" t="s">
        <v>873</v>
      </c>
      <c r="B225" s="197">
        <v>31.0</v>
      </c>
      <c r="C225" s="197">
        <v>3.1</v>
      </c>
      <c r="D225" s="197">
        <v>0.6</v>
      </c>
      <c r="E225" s="197">
        <v>5.1</v>
      </c>
      <c r="F225" s="198">
        <v>2.8</v>
      </c>
      <c r="G225" s="199"/>
      <c r="H225" s="197">
        <f t="shared" ref="H225:L225" si="224">$G225/100*B225</f>
        <v>0</v>
      </c>
      <c r="I225" s="197">
        <f t="shared" si="224"/>
        <v>0</v>
      </c>
      <c r="J225" s="197">
        <f t="shared" si="224"/>
        <v>0</v>
      </c>
      <c r="K225" s="197">
        <f t="shared" si="224"/>
        <v>0</v>
      </c>
      <c r="L225" s="198">
        <f t="shared" si="224"/>
        <v>0</v>
      </c>
      <c r="M225" s="200" t="s">
        <v>653</v>
      </c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196" t="s">
        <v>874</v>
      </c>
      <c r="B226" s="197">
        <v>33.0</v>
      </c>
      <c r="C226" s="197">
        <v>3.3</v>
      </c>
      <c r="D226" s="197">
        <v>0.4</v>
      </c>
      <c r="E226" s="197">
        <v>6.1</v>
      </c>
      <c r="F226" s="198">
        <v>2.3</v>
      </c>
      <c r="G226" s="199"/>
      <c r="H226" s="197">
        <f t="shared" ref="H226:L226" si="225">$G226/100*B226</f>
        <v>0</v>
      </c>
      <c r="I226" s="197">
        <f t="shared" si="225"/>
        <v>0</v>
      </c>
      <c r="J226" s="197">
        <f t="shared" si="225"/>
        <v>0</v>
      </c>
      <c r="K226" s="197">
        <f t="shared" si="225"/>
        <v>0</v>
      </c>
      <c r="L226" s="198">
        <f t="shared" si="225"/>
        <v>0</v>
      </c>
      <c r="M226" s="200" t="s">
        <v>653</v>
      </c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196" t="s">
        <v>875</v>
      </c>
      <c r="B227" s="197">
        <v>22.0</v>
      </c>
      <c r="C227" s="197">
        <v>2.1</v>
      </c>
      <c r="D227" s="197">
        <v>0.4</v>
      </c>
      <c r="E227" s="197">
        <v>3.9</v>
      </c>
      <c r="F227" s="198">
        <v>1.3</v>
      </c>
      <c r="G227" s="199"/>
      <c r="H227" s="197">
        <f t="shared" ref="H227:L227" si="226">$G227/100*B227</f>
        <v>0</v>
      </c>
      <c r="I227" s="197">
        <f t="shared" si="226"/>
        <v>0</v>
      </c>
      <c r="J227" s="197">
        <f t="shared" si="226"/>
        <v>0</v>
      </c>
      <c r="K227" s="197">
        <f t="shared" si="226"/>
        <v>0</v>
      </c>
      <c r="L227" s="198">
        <f t="shared" si="226"/>
        <v>0</v>
      </c>
      <c r="M227" s="200" t="s">
        <v>653</v>
      </c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196" t="s">
        <v>876</v>
      </c>
      <c r="B228" s="197">
        <v>296.0</v>
      </c>
      <c r="C228" s="197">
        <v>9.6</v>
      </c>
      <c r="D228" s="197">
        <v>1.0</v>
      </c>
      <c r="E228" s="197">
        <v>75.4</v>
      </c>
      <c r="F228" s="198">
        <v>11.5</v>
      </c>
      <c r="G228" s="199"/>
      <c r="H228" s="197">
        <f t="shared" ref="H228:L228" si="227">$G228/100*B228</f>
        <v>0</v>
      </c>
      <c r="I228" s="197">
        <f t="shared" si="227"/>
        <v>0</v>
      </c>
      <c r="J228" s="197">
        <f t="shared" si="227"/>
        <v>0</v>
      </c>
      <c r="K228" s="197">
        <f t="shared" si="227"/>
        <v>0</v>
      </c>
      <c r="L228" s="198">
        <f t="shared" si="227"/>
        <v>0</v>
      </c>
      <c r="M228" s="200" t="s">
        <v>653</v>
      </c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196" t="s">
        <v>877</v>
      </c>
      <c r="B229" s="197">
        <v>34.0</v>
      </c>
      <c r="C229" s="197">
        <v>2.2</v>
      </c>
      <c r="D229" s="197">
        <v>0.5</v>
      </c>
      <c r="E229" s="197">
        <v>68.0</v>
      </c>
      <c r="F229" s="198">
        <v>2.5</v>
      </c>
      <c r="G229" s="199"/>
      <c r="H229" s="197">
        <f t="shared" ref="H229:L229" si="228">$G229/100*B229</f>
        <v>0</v>
      </c>
      <c r="I229" s="197">
        <f t="shared" si="228"/>
        <v>0</v>
      </c>
      <c r="J229" s="197">
        <f t="shared" si="228"/>
        <v>0</v>
      </c>
      <c r="K229" s="197">
        <f t="shared" si="228"/>
        <v>0</v>
      </c>
      <c r="L229" s="198">
        <f t="shared" si="228"/>
        <v>0</v>
      </c>
      <c r="M229" s="200" t="s">
        <v>653</v>
      </c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196" t="s">
        <v>878</v>
      </c>
      <c r="B230" s="197">
        <v>22.0</v>
      </c>
      <c r="C230" s="197">
        <v>3.1</v>
      </c>
      <c r="D230" s="197">
        <v>0.3</v>
      </c>
      <c r="E230" s="197">
        <v>3.3</v>
      </c>
      <c r="F230" s="198">
        <v>1.0</v>
      </c>
      <c r="G230" s="199"/>
      <c r="H230" s="197">
        <f t="shared" ref="H230:L230" si="229">$G230/100*B230</f>
        <v>0</v>
      </c>
      <c r="I230" s="197">
        <f t="shared" si="229"/>
        <v>0</v>
      </c>
      <c r="J230" s="197">
        <f t="shared" si="229"/>
        <v>0</v>
      </c>
      <c r="K230" s="197">
        <f t="shared" si="229"/>
        <v>0</v>
      </c>
      <c r="L230" s="198">
        <f t="shared" si="229"/>
        <v>0</v>
      </c>
      <c r="M230" s="200" t="s">
        <v>653</v>
      </c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196" t="s">
        <v>879</v>
      </c>
      <c r="B231" s="197">
        <v>86.0</v>
      </c>
      <c r="C231" s="197">
        <v>11.9</v>
      </c>
      <c r="D231" s="197">
        <v>2.2</v>
      </c>
      <c r="E231" s="197">
        <v>3.7</v>
      </c>
      <c r="F231" s="198">
        <v>0.0</v>
      </c>
      <c r="G231" s="199"/>
      <c r="H231" s="197">
        <f t="shared" ref="H231:L231" si="230">$G231/100*B231</f>
        <v>0</v>
      </c>
      <c r="I231" s="197">
        <f t="shared" si="230"/>
        <v>0</v>
      </c>
      <c r="J231" s="197">
        <f t="shared" si="230"/>
        <v>0</v>
      </c>
      <c r="K231" s="197">
        <f t="shared" si="230"/>
        <v>0</v>
      </c>
      <c r="L231" s="198">
        <f t="shared" si="230"/>
        <v>0</v>
      </c>
      <c r="M231" s="200" t="s">
        <v>637</v>
      </c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196" t="s">
        <v>880</v>
      </c>
      <c r="B232" s="197">
        <v>67.0</v>
      </c>
      <c r="C232" s="197">
        <v>4.4</v>
      </c>
      <c r="D232" s="197">
        <v>4.0</v>
      </c>
      <c r="E232" s="197">
        <v>3.6</v>
      </c>
      <c r="F232" s="198">
        <v>3.3</v>
      </c>
      <c r="G232" s="199"/>
      <c r="H232" s="197">
        <f t="shared" ref="H232:L232" si="231">$G232/100*B232</f>
        <v>0</v>
      </c>
      <c r="I232" s="197">
        <f t="shared" si="231"/>
        <v>0</v>
      </c>
      <c r="J232" s="197">
        <f t="shared" si="231"/>
        <v>0</v>
      </c>
      <c r="K232" s="197">
        <f t="shared" si="231"/>
        <v>0</v>
      </c>
      <c r="L232" s="198">
        <f t="shared" si="231"/>
        <v>0</v>
      </c>
      <c r="M232" s="200" t="s">
        <v>710</v>
      </c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196" t="s">
        <v>881</v>
      </c>
      <c r="B233" s="197">
        <v>26.0</v>
      </c>
      <c r="C233" s="197">
        <v>2.7</v>
      </c>
      <c r="D233" s="197">
        <v>0.2</v>
      </c>
      <c r="E233" s="197">
        <v>4.9</v>
      </c>
      <c r="F233" s="198">
        <v>3.3</v>
      </c>
      <c r="G233" s="199"/>
      <c r="H233" s="197">
        <f t="shared" ref="H233:L233" si="232">$G233/100*B233</f>
        <v>0</v>
      </c>
      <c r="I233" s="197">
        <f t="shared" si="232"/>
        <v>0</v>
      </c>
      <c r="J233" s="197">
        <f t="shared" si="232"/>
        <v>0</v>
      </c>
      <c r="K233" s="197">
        <f t="shared" si="232"/>
        <v>0</v>
      </c>
      <c r="L233" s="198">
        <f t="shared" si="232"/>
        <v>0</v>
      </c>
      <c r="M233" s="200" t="s">
        <v>653</v>
      </c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196" t="s">
        <v>882</v>
      </c>
      <c r="B234" s="197">
        <v>109.0</v>
      </c>
      <c r="C234" s="197">
        <v>20.6</v>
      </c>
      <c r="D234" s="197">
        <v>2.3</v>
      </c>
      <c r="E234" s="197">
        <v>0.0</v>
      </c>
      <c r="F234" s="198">
        <v>0.0</v>
      </c>
      <c r="G234" s="199"/>
      <c r="H234" s="197">
        <f t="shared" ref="H234:L234" si="233">$G234/100*B234</f>
        <v>0</v>
      </c>
      <c r="I234" s="197">
        <f t="shared" si="233"/>
        <v>0</v>
      </c>
      <c r="J234" s="197">
        <f t="shared" si="233"/>
        <v>0</v>
      </c>
      <c r="K234" s="197">
        <f t="shared" si="233"/>
        <v>0</v>
      </c>
      <c r="L234" s="198">
        <f t="shared" si="233"/>
        <v>0</v>
      </c>
      <c r="M234" s="200" t="s">
        <v>676</v>
      </c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196" t="s">
        <v>883</v>
      </c>
      <c r="B235" s="197">
        <v>212.0</v>
      </c>
      <c r="C235" s="197">
        <v>17.7</v>
      </c>
      <c r="D235" s="197">
        <v>5.4</v>
      </c>
      <c r="E235" s="197">
        <v>14.4</v>
      </c>
      <c r="F235" s="198">
        <v>5.4</v>
      </c>
      <c r="G235" s="199"/>
      <c r="H235" s="197">
        <f t="shared" ref="H235:L235" si="234">$G235/100*B235</f>
        <v>0</v>
      </c>
      <c r="I235" s="197">
        <f t="shared" si="234"/>
        <v>0</v>
      </c>
      <c r="J235" s="197">
        <f t="shared" si="234"/>
        <v>0</v>
      </c>
      <c r="K235" s="197">
        <f t="shared" si="234"/>
        <v>0</v>
      </c>
      <c r="L235" s="198">
        <f t="shared" si="234"/>
        <v>0</v>
      </c>
      <c r="M235" s="200" t="s">
        <v>647</v>
      </c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196" t="s">
        <v>884</v>
      </c>
      <c r="B236" s="197">
        <v>337.0</v>
      </c>
      <c r="C236" s="197">
        <v>22.3</v>
      </c>
      <c r="D236" s="197">
        <v>1.5</v>
      </c>
      <c r="E236" s="197">
        <v>60.8</v>
      </c>
      <c r="F236" s="198">
        <v>24.4</v>
      </c>
      <c r="G236" s="199"/>
      <c r="H236" s="197">
        <f t="shared" ref="H236:L236" si="235">$G236/100*B236</f>
        <v>0</v>
      </c>
      <c r="I236" s="197">
        <f t="shared" si="235"/>
        <v>0</v>
      </c>
      <c r="J236" s="197">
        <f t="shared" si="235"/>
        <v>0</v>
      </c>
      <c r="K236" s="197">
        <f t="shared" si="235"/>
        <v>0</v>
      </c>
      <c r="L236" s="198">
        <f t="shared" si="235"/>
        <v>0</v>
      </c>
      <c r="M236" s="200" t="s">
        <v>647</v>
      </c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196" t="s">
        <v>885</v>
      </c>
      <c r="B237" s="197">
        <v>44.0</v>
      </c>
      <c r="C237" s="197">
        <v>1.1</v>
      </c>
      <c r="D237" s="197">
        <v>0.3</v>
      </c>
      <c r="E237" s="197">
        <v>10.6</v>
      </c>
      <c r="F237" s="198">
        <v>1.7</v>
      </c>
      <c r="G237" s="199"/>
      <c r="H237" s="197">
        <f t="shared" ref="H237:L237" si="236">$G237/100*B237</f>
        <v>0</v>
      </c>
      <c r="I237" s="197">
        <f t="shared" si="236"/>
        <v>0</v>
      </c>
      <c r="J237" s="197">
        <f t="shared" si="236"/>
        <v>0</v>
      </c>
      <c r="K237" s="197">
        <f t="shared" si="236"/>
        <v>0</v>
      </c>
      <c r="L237" s="198">
        <f t="shared" si="236"/>
        <v>0</v>
      </c>
      <c r="M237" s="200" t="s">
        <v>639</v>
      </c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196" t="s">
        <v>886</v>
      </c>
      <c r="B238" s="197">
        <v>436.0</v>
      </c>
      <c r="C238" s="197">
        <v>10.5</v>
      </c>
      <c r="D238" s="197">
        <v>15.6</v>
      </c>
      <c r="E238" s="197">
        <v>63.4</v>
      </c>
      <c r="F238" s="198">
        <v>2.3</v>
      </c>
      <c r="G238" s="199"/>
      <c r="H238" s="197">
        <f t="shared" ref="H238:L238" si="237">$G238/100*B238</f>
        <v>0</v>
      </c>
      <c r="I238" s="197">
        <f t="shared" si="237"/>
        <v>0</v>
      </c>
      <c r="J238" s="197">
        <f t="shared" si="237"/>
        <v>0</v>
      </c>
      <c r="K238" s="197">
        <f t="shared" si="237"/>
        <v>0</v>
      </c>
      <c r="L238" s="198">
        <f t="shared" si="237"/>
        <v>0</v>
      </c>
      <c r="M238" s="200" t="s">
        <v>656</v>
      </c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196" t="s">
        <v>887</v>
      </c>
      <c r="B239" s="197">
        <v>338.0</v>
      </c>
      <c r="C239" s="197">
        <v>14.4</v>
      </c>
      <c r="D239" s="197">
        <v>0.7</v>
      </c>
      <c r="E239" s="197">
        <v>74.6</v>
      </c>
      <c r="F239" s="198">
        <v>0.0</v>
      </c>
      <c r="G239" s="199"/>
      <c r="H239" s="197">
        <f t="shared" ref="H239:L239" si="238">$G239/100*B239</f>
        <v>0</v>
      </c>
      <c r="I239" s="197">
        <f t="shared" si="238"/>
        <v>0</v>
      </c>
      <c r="J239" s="197">
        <f t="shared" si="238"/>
        <v>0</v>
      </c>
      <c r="K239" s="197">
        <f t="shared" si="238"/>
        <v>0</v>
      </c>
      <c r="L239" s="198">
        <f t="shared" si="238"/>
        <v>0</v>
      </c>
      <c r="M239" s="200" t="s">
        <v>656</v>
      </c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196" t="s">
        <v>888</v>
      </c>
      <c r="B240" s="197">
        <v>356.0</v>
      </c>
      <c r="C240" s="197">
        <v>11.4</v>
      </c>
      <c r="D240" s="197">
        <v>0.8</v>
      </c>
      <c r="E240" s="197">
        <v>74.1</v>
      </c>
      <c r="F240" s="198">
        <v>4.3</v>
      </c>
      <c r="G240" s="199"/>
      <c r="H240" s="197">
        <f t="shared" ref="H240:L240" si="239">$G240/100*B240</f>
        <v>0</v>
      </c>
      <c r="I240" s="197">
        <f t="shared" si="239"/>
        <v>0</v>
      </c>
      <c r="J240" s="197">
        <f t="shared" si="239"/>
        <v>0</v>
      </c>
      <c r="K240" s="197">
        <f t="shared" si="239"/>
        <v>0</v>
      </c>
      <c r="L240" s="198">
        <f t="shared" si="239"/>
        <v>0</v>
      </c>
      <c r="M240" s="200" t="s">
        <v>656</v>
      </c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196" t="s">
        <v>889</v>
      </c>
      <c r="B241" s="197">
        <v>270.0</v>
      </c>
      <c r="C241" s="197">
        <v>6.1</v>
      </c>
      <c r="D241" s="197">
        <v>0.6</v>
      </c>
      <c r="E241" s="197">
        <v>56.8</v>
      </c>
      <c r="F241" s="198">
        <v>1.2</v>
      </c>
      <c r="G241" s="199"/>
      <c r="H241" s="197">
        <f t="shared" ref="H241:L241" si="240">$G241/100*B241</f>
        <v>0</v>
      </c>
      <c r="I241" s="197">
        <f t="shared" si="240"/>
        <v>0</v>
      </c>
      <c r="J241" s="197">
        <f t="shared" si="240"/>
        <v>0</v>
      </c>
      <c r="K241" s="197">
        <f t="shared" si="240"/>
        <v>0</v>
      </c>
      <c r="L241" s="198">
        <f t="shared" si="240"/>
        <v>0</v>
      </c>
      <c r="M241" s="200" t="s">
        <v>656</v>
      </c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196" t="s">
        <v>890</v>
      </c>
      <c r="B242" s="197">
        <v>35.0</v>
      </c>
      <c r="C242" s="197">
        <v>5.8</v>
      </c>
      <c r="D242" s="197">
        <v>0.3</v>
      </c>
      <c r="E242" s="197">
        <v>5.1</v>
      </c>
      <c r="F242" s="198">
        <v>0.3</v>
      </c>
      <c r="G242" s="199"/>
      <c r="H242" s="197">
        <f t="shared" ref="H242:L242" si="241">$G242/100*B242</f>
        <v>0</v>
      </c>
      <c r="I242" s="197">
        <f t="shared" si="241"/>
        <v>0</v>
      </c>
      <c r="J242" s="197">
        <f t="shared" si="241"/>
        <v>0</v>
      </c>
      <c r="K242" s="197">
        <f t="shared" si="241"/>
        <v>0</v>
      </c>
      <c r="L242" s="198">
        <f t="shared" si="241"/>
        <v>0</v>
      </c>
      <c r="M242" s="200" t="s">
        <v>643</v>
      </c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196" t="s">
        <v>891</v>
      </c>
      <c r="B243" s="197">
        <v>380.0</v>
      </c>
      <c r="C243" s="197">
        <v>13.7</v>
      </c>
      <c r="D243" s="197">
        <v>5.7</v>
      </c>
      <c r="E243" s="197">
        <v>69.1</v>
      </c>
      <c r="F243" s="198">
        <v>9.4</v>
      </c>
      <c r="G243" s="199"/>
      <c r="H243" s="197">
        <f t="shared" ref="H243:L243" si="242">$G243/100*B243</f>
        <v>0</v>
      </c>
      <c r="I243" s="197">
        <f t="shared" si="242"/>
        <v>0</v>
      </c>
      <c r="J243" s="197">
        <f t="shared" si="242"/>
        <v>0</v>
      </c>
      <c r="K243" s="197">
        <f t="shared" si="242"/>
        <v>0</v>
      </c>
      <c r="L243" s="198">
        <f t="shared" si="242"/>
        <v>0</v>
      </c>
      <c r="M243" s="200" t="s">
        <v>656</v>
      </c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196" t="s">
        <v>892</v>
      </c>
      <c r="B244" s="197">
        <v>389.0</v>
      </c>
      <c r="C244" s="197">
        <v>16.9</v>
      </c>
      <c r="D244" s="197">
        <v>6.9</v>
      </c>
      <c r="E244" s="197">
        <v>66.3</v>
      </c>
      <c r="F244" s="198">
        <v>10.6</v>
      </c>
      <c r="G244" s="199"/>
      <c r="H244" s="197">
        <f t="shared" ref="H244:L244" si="243">$G244/100*B244</f>
        <v>0</v>
      </c>
      <c r="I244" s="197">
        <f t="shared" si="243"/>
        <v>0</v>
      </c>
      <c r="J244" s="197">
        <f t="shared" si="243"/>
        <v>0</v>
      </c>
      <c r="K244" s="197">
        <f t="shared" si="243"/>
        <v>0</v>
      </c>
      <c r="L244" s="198">
        <f t="shared" si="243"/>
        <v>0</v>
      </c>
      <c r="M244" s="200" t="s">
        <v>656</v>
      </c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196" t="s">
        <v>893</v>
      </c>
      <c r="B245" s="197">
        <v>82.0</v>
      </c>
      <c r="C245" s="197">
        <v>14.9</v>
      </c>
      <c r="D245" s="197">
        <v>1.0</v>
      </c>
      <c r="E245" s="197">
        <v>1.6</v>
      </c>
      <c r="F245" s="198">
        <v>0.0</v>
      </c>
      <c r="G245" s="199"/>
      <c r="H245" s="197">
        <f t="shared" ref="H245:L245" si="244">$G245/100*B245</f>
        <v>0</v>
      </c>
      <c r="I245" s="197">
        <f t="shared" si="244"/>
        <v>0</v>
      </c>
      <c r="J245" s="197">
        <f t="shared" si="244"/>
        <v>0</v>
      </c>
      <c r="K245" s="197">
        <f t="shared" si="244"/>
        <v>0</v>
      </c>
      <c r="L245" s="198">
        <f t="shared" si="244"/>
        <v>0</v>
      </c>
      <c r="M245" s="200" t="s">
        <v>637</v>
      </c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196" t="s">
        <v>894</v>
      </c>
      <c r="B246" s="197">
        <v>77.0</v>
      </c>
      <c r="C246" s="197">
        <v>3.2</v>
      </c>
      <c r="D246" s="197">
        <v>1.7</v>
      </c>
      <c r="E246" s="197">
        <v>12.5</v>
      </c>
      <c r="F246" s="198">
        <v>0.0</v>
      </c>
      <c r="G246" s="199"/>
      <c r="H246" s="197">
        <f t="shared" ref="H246:L246" si="245">$G246/100*B246</f>
        <v>0</v>
      </c>
      <c r="I246" s="197">
        <f t="shared" si="245"/>
        <v>0</v>
      </c>
      <c r="J246" s="197">
        <f t="shared" si="245"/>
        <v>0</v>
      </c>
      <c r="K246" s="197">
        <f t="shared" si="245"/>
        <v>0</v>
      </c>
      <c r="L246" s="198">
        <f t="shared" si="245"/>
        <v>0</v>
      </c>
      <c r="M246" s="200" t="s">
        <v>647</v>
      </c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196" t="s">
        <v>895</v>
      </c>
      <c r="B247" s="197">
        <v>31.0</v>
      </c>
      <c r="C247" s="197">
        <v>2.0</v>
      </c>
      <c r="D247" s="197">
        <v>0.1</v>
      </c>
      <c r="E247" s="197">
        <v>7.0</v>
      </c>
      <c r="F247" s="198">
        <v>3.2</v>
      </c>
      <c r="G247" s="199"/>
      <c r="H247" s="197">
        <f t="shared" ref="H247:L247" si="246">$G247/100*B247</f>
        <v>0</v>
      </c>
      <c r="I247" s="197">
        <f t="shared" si="246"/>
        <v>0</v>
      </c>
      <c r="J247" s="197">
        <f t="shared" si="246"/>
        <v>0</v>
      </c>
      <c r="K247" s="197">
        <f t="shared" si="246"/>
        <v>0</v>
      </c>
      <c r="L247" s="198">
        <f t="shared" si="246"/>
        <v>0</v>
      </c>
      <c r="M247" s="200" t="s">
        <v>653</v>
      </c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196" t="s">
        <v>896</v>
      </c>
      <c r="B248" s="197">
        <v>115.0</v>
      </c>
      <c r="C248" s="197">
        <v>0.8</v>
      </c>
      <c r="D248" s="197">
        <v>10.7</v>
      </c>
      <c r="E248" s="197">
        <v>6.3</v>
      </c>
      <c r="F248" s="198">
        <v>3.2</v>
      </c>
      <c r="G248" s="199"/>
      <c r="H248" s="197">
        <f t="shared" ref="H248:L248" si="247">$G248/100*B248</f>
        <v>0</v>
      </c>
      <c r="I248" s="197">
        <f t="shared" si="247"/>
        <v>0</v>
      </c>
      <c r="J248" s="197">
        <f t="shared" si="247"/>
        <v>0</v>
      </c>
      <c r="K248" s="197">
        <f t="shared" si="247"/>
        <v>0</v>
      </c>
      <c r="L248" s="198">
        <f t="shared" si="247"/>
        <v>0</v>
      </c>
      <c r="M248" s="200" t="s">
        <v>639</v>
      </c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196" t="s">
        <v>897</v>
      </c>
      <c r="B249" s="197">
        <v>884.0</v>
      </c>
      <c r="C249" s="197">
        <v>0.0</v>
      </c>
      <c r="D249" s="197">
        <v>100.0</v>
      </c>
      <c r="E249" s="197">
        <v>0.0</v>
      </c>
      <c r="F249" s="198">
        <v>0.0</v>
      </c>
      <c r="G249" s="199"/>
      <c r="H249" s="197">
        <f t="shared" ref="H249:L249" si="248">$G249/100*B249</f>
        <v>0</v>
      </c>
      <c r="I249" s="197">
        <f t="shared" si="248"/>
        <v>0</v>
      </c>
      <c r="J249" s="197">
        <f t="shared" si="248"/>
        <v>0</v>
      </c>
      <c r="K249" s="197">
        <f t="shared" si="248"/>
        <v>0</v>
      </c>
      <c r="L249" s="198">
        <f t="shared" si="248"/>
        <v>0</v>
      </c>
      <c r="M249" s="200" t="s">
        <v>667</v>
      </c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196" t="s">
        <v>898</v>
      </c>
      <c r="B250" s="197">
        <v>40.0</v>
      </c>
      <c r="C250" s="197">
        <v>1.1</v>
      </c>
      <c r="D250" s="197">
        <v>0.1</v>
      </c>
      <c r="E250" s="197">
        <v>9.3</v>
      </c>
      <c r="F250" s="198">
        <v>1.7</v>
      </c>
      <c r="G250" s="199"/>
      <c r="H250" s="197">
        <f t="shared" ref="H250:L250" si="249">$G250/100*B250</f>
        <v>0</v>
      </c>
      <c r="I250" s="197">
        <f t="shared" si="249"/>
        <v>0</v>
      </c>
      <c r="J250" s="197">
        <f t="shared" si="249"/>
        <v>0</v>
      </c>
      <c r="K250" s="197">
        <f t="shared" si="249"/>
        <v>0</v>
      </c>
      <c r="L250" s="198">
        <f t="shared" si="249"/>
        <v>0</v>
      </c>
      <c r="M250" s="200" t="s">
        <v>653</v>
      </c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196" t="s">
        <v>899</v>
      </c>
      <c r="B251" s="197">
        <v>46.0</v>
      </c>
      <c r="C251" s="197">
        <v>0.7</v>
      </c>
      <c r="D251" s="197">
        <v>0.2</v>
      </c>
      <c r="E251" s="197">
        <v>11.5</v>
      </c>
      <c r="F251" s="198">
        <v>2.4</v>
      </c>
      <c r="G251" s="199"/>
      <c r="H251" s="197">
        <f t="shared" ref="H251:L251" si="250">$G251/100*B251</f>
        <v>0</v>
      </c>
      <c r="I251" s="197">
        <f t="shared" si="250"/>
        <v>0</v>
      </c>
      <c r="J251" s="197">
        <f t="shared" si="250"/>
        <v>0</v>
      </c>
      <c r="K251" s="197">
        <f t="shared" si="250"/>
        <v>0</v>
      </c>
      <c r="L251" s="198">
        <f t="shared" si="250"/>
        <v>0</v>
      </c>
      <c r="M251" s="200" t="s">
        <v>639</v>
      </c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196" t="s">
        <v>900</v>
      </c>
      <c r="B252" s="197">
        <v>51.0</v>
      </c>
      <c r="C252" s="197">
        <v>5.7</v>
      </c>
      <c r="D252" s="197">
        <v>1.7</v>
      </c>
      <c r="E252" s="197">
        <v>2.7</v>
      </c>
      <c r="F252" s="198">
        <v>0.0</v>
      </c>
      <c r="G252" s="199"/>
      <c r="H252" s="197">
        <f t="shared" ref="H252:L252" si="251">$G252/100*B252</f>
        <v>0</v>
      </c>
      <c r="I252" s="197">
        <f t="shared" si="251"/>
        <v>0</v>
      </c>
      <c r="J252" s="197">
        <f t="shared" si="251"/>
        <v>0</v>
      </c>
      <c r="K252" s="197">
        <f t="shared" si="251"/>
        <v>0</v>
      </c>
      <c r="L252" s="198">
        <f t="shared" si="251"/>
        <v>0</v>
      </c>
      <c r="M252" s="200" t="s">
        <v>637</v>
      </c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196" t="s">
        <v>901</v>
      </c>
      <c r="B253" s="197">
        <v>884.0</v>
      </c>
      <c r="C253" s="197">
        <v>0.0</v>
      </c>
      <c r="D253" s="197">
        <v>100.0</v>
      </c>
      <c r="E253" s="197">
        <v>0.0</v>
      </c>
      <c r="F253" s="198">
        <v>0.0</v>
      </c>
      <c r="G253" s="199"/>
      <c r="H253" s="197">
        <f t="shared" ref="H253:L253" si="252">$G253/100*B253</f>
        <v>0</v>
      </c>
      <c r="I253" s="197">
        <f t="shared" si="252"/>
        <v>0</v>
      </c>
      <c r="J253" s="197">
        <f t="shared" si="252"/>
        <v>0</v>
      </c>
      <c r="K253" s="197">
        <f t="shared" si="252"/>
        <v>0</v>
      </c>
      <c r="L253" s="198">
        <f t="shared" si="252"/>
        <v>0</v>
      </c>
      <c r="M253" s="200" t="s">
        <v>667</v>
      </c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196" t="s">
        <v>902</v>
      </c>
      <c r="B254" s="197">
        <v>43.0</v>
      </c>
      <c r="C254" s="197">
        <v>0.5</v>
      </c>
      <c r="D254" s="197">
        <v>0.3</v>
      </c>
      <c r="E254" s="197">
        <v>10.8</v>
      </c>
      <c r="F254" s="198">
        <v>1.7</v>
      </c>
      <c r="G254" s="199"/>
      <c r="H254" s="197">
        <f t="shared" ref="H254:L254" si="253">$G254/100*B254</f>
        <v>0</v>
      </c>
      <c r="I254" s="197">
        <f t="shared" si="253"/>
        <v>0</v>
      </c>
      <c r="J254" s="197">
        <f t="shared" si="253"/>
        <v>0</v>
      </c>
      <c r="K254" s="197">
        <f t="shared" si="253"/>
        <v>0</v>
      </c>
      <c r="L254" s="198">
        <f t="shared" si="253"/>
        <v>0</v>
      </c>
      <c r="M254" s="200" t="s">
        <v>639</v>
      </c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196" t="s">
        <v>903</v>
      </c>
      <c r="B255" s="197">
        <v>36.0</v>
      </c>
      <c r="C255" s="197">
        <v>3.0</v>
      </c>
      <c r="D255" s="197">
        <v>0.8</v>
      </c>
      <c r="E255" s="197">
        <v>6.3</v>
      </c>
      <c r="F255" s="198">
        <v>3.3</v>
      </c>
      <c r="G255" s="199"/>
      <c r="H255" s="197">
        <f t="shared" ref="H255:L255" si="254">$G255/100*B255</f>
        <v>0</v>
      </c>
      <c r="I255" s="197">
        <f t="shared" si="254"/>
        <v>0</v>
      </c>
      <c r="J255" s="197">
        <f t="shared" si="254"/>
        <v>0</v>
      </c>
      <c r="K255" s="197">
        <f t="shared" si="254"/>
        <v>0</v>
      </c>
      <c r="L255" s="198">
        <f t="shared" si="254"/>
        <v>0</v>
      </c>
      <c r="M255" s="200" t="s">
        <v>653</v>
      </c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196" t="s">
        <v>904</v>
      </c>
      <c r="B256" s="197">
        <v>75.0</v>
      </c>
      <c r="C256" s="197">
        <v>1.2</v>
      </c>
      <c r="D256" s="197">
        <v>0.3</v>
      </c>
      <c r="E256" s="197">
        <v>18.0</v>
      </c>
      <c r="F256" s="198">
        <v>4.9</v>
      </c>
      <c r="G256" s="199"/>
      <c r="H256" s="197">
        <f t="shared" ref="H256:L256" si="255">$G256/100*B256</f>
        <v>0</v>
      </c>
      <c r="I256" s="197">
        <f t="shared" si="255"/>
        <v>0</v>
      </c>
      <c r="J256" s="197">
        <f t="shared" si="255"/>
        <v>0</v>
      </c>
      <c r="K256" s="197">
        <f t="shared" si="255"/>
        <v>0</v>
      </c>
      <c r="L256" s="198">
        <f t="shared" si="255"/>
        <v>0</v>
      </c>
      <c r="M256" s="200" t="s">
        <v>653</v>
      </c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196" t="s">
        <v>905</v>
      </c>
      <c r="B257" s="197">
        <v>39.0</v>
      </c>
      <c r="C257" s="197">
        <v>0.9</v>
      </c>
      <c r="D257" s="197">
        <v>0.3</v>
      </c>
      <c r="E257" s="197">
        <v>9.5</v>
      </c>
      <c r="F257" s="198">
        <v>1.5</v>
      </c>
      <c r="G257" s="199"/>
      <c r="H257" s="197">
        <f t="shared" ref="H257:L257" si="256">$G257/100*B257</f>
        <v>0</v>
      </c>
      <c r="I257" s="197">
        <f t="shared" si="256"/>
        <v>0</v>
      </c>
      <c r="J257" s="197">
        <f t="shared" si="256"/>
        <v>0</v>
      </c>
      <c r="K257" s="197">
        <f t="shared" si="256"/>
        <v>0</v>
      </c>
      <c r="L257" s="198">
        <f t="shared" si="256"/>
        <v>0</v>
      </c>
      <c r="M257" s="200" t="s">
        <v>639</v>
      </c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196" t="s">
        <v>906</v>
      </c>
      <c r="B258" s="197">
        <v>567.0</v>
      </c>
      <c r="C258" s="197">
        <v>25.8</v>
      </c>
      <c r="D258" s="197">
        <v>49.2</v>
      </c>
      <c r="E258" s="197">
        <v>16.1</v>
      </c>
      <c r="F258" s="198">
        <v>8.5</v>
      </c>
      <c r="G258" s="199"/>
      <c r="H258" s="197">
        <f t="shared" ref="H258:L258" si="257">$G258/100*B258</f>
        <v>0</v>
      </c>
      <c r="I258" s="197">
        <f t="shared" si="257"/>
        <v>0</v>
      </c>
      <c r="J258" s="197">
        <f t="shared" si="257"/>
        <v>0</v>
      </c>
      <c r="K258" s="197">
        <f t="shared" si="257"/>
        <v>0</v>
      </c>
      <c r="L258" s="198">
        <f t="shared" si="257"/>
        <v>0</v>
      </c>
      <c r="M258" s="200" t="s">
        <v>641</v>
      </c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196" t="s">
        <v>907</v>
      </c>
      <c r="B259" s="197">
        <v>589.0</v>
      </c>
      <c r="C259" s="197">
        <v>24.1</v>
      </c>
      <c r="D259" s="197">
        <v>50.0</v>
      </c>
      <c r="E259" s="197">
        <v>21.6</v>
      </c>
      <c r="F259" s="198">
        <v>8.0</v>
      </c>
      <c r="G259" s="199"/>
      <c r="H259" s="197">
        <f t="shared" ref="H259:L259" si="258">$G259/100*B259</f>
        <v>0</v>
      </c>
      <c r="I259" s="197">
        <f t="shared" si="258"/>
        <v>0</v>
      </c>
      <c r="J259" s="197">
        <f t="shared" si="258"/>
        <v>0</v>
      </c>
      <c r="K259" s="197">
        <f t="shared" si="258"/>
        <v>0</v>
      </c>
      <c r="L259" s="198">
        <f t="shared" si="258"/>
        <v>0</v>
      </c>
      <c r="M259" s="200" t="s">
        <v>641</v>
      </c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196" t="s">
        <v>908</v>
      </c>
      <c r="B260" s="197">
        <v>58.0</v>
      </c>
      <c r="C260" s="197">
        <v>0.4</v>
      </c>
      <c r="D260" s="197">
        <v>0.1</v>
      </c>
      <c r="E260" s="197">
        <v>15.5</v>
      </c>
      <c r="F260" s="198">
        <v>3.1</v>
      </c>
      <c r="G260" s="199"/>
      <c r="H260" s="197">
        <f t="shared" ref="H260:L260" si="259">$G260/100*B260</f>
        <v>0</v>
      </c>
      <c r="I260" s="197">
        <f t="shared" si="259"/>
        <v>0</v>
      </c>
      <c r="J260" s="197">
        <f t="shared" si="259"/>
        <v>0</v>
      </c>
      <c r="K260" s="197">
        <f t="shared" si="259"/>
        <v>0</v>
      </c>
      <c r="L260" s="198">
        <f t="shared" si="259"/>
        <v>0</v>
      </c>
      <c r="M260" s="200" t="s">
        <v>639</v>
      </c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196" t="s">
        <v>909</v>
      </c>
      <c r="B261" s="197">
        <v>336.0</v>
      </c>
      <c r="C261" s="197">
        <v>23.5</v>
      </c>
      <c r="D261" s="197">
        <v>1.3</v>
      </c>
      <c r="E261" s="197">
        <v>60.0</v>
      </c>
      <c r="F261" s="198">
        <v>10.6</v>
      </c>
      <c r="G261" s="199"/>
      <c r="H261" s="197">
        <f t="shared" ref="H261:L261" si="260">$G261/100*B261</f>
        <v>0</v>
      </c>
      <c r="I261" s="197">
        <f t="shared" si="260"/>
        <v>0</v>
      </c>
      <c r="J261" s="197">
        <f t="shared" si="260"/>
        <v>0</v>
      </c>
      <c r="K261" s="197">
        <f t="shared" si="260"/>
        <v>0</v>
      </c>
      <c r="L261" s="198">
        <f t="shared" si="260"/>
        <v>0</v>
      </c>
      <c r="M261" s="200" t="s">
        <v>647</v>
      </c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196" t="s">
        <v>910</v>
      </c>
      <c r="B262" s="197">
        <v>42.0</v>
      </c>
      <c r="C262" s="197">
        <v>2.8</v>
      </c>
      <c r="D262" s="197">
        <v>0.2</v>
      </c>
      <c r="E262" s="197">
        <v>7.6</v>
      </c>
      <c r="F262" s="198">
        <v>2.6</v>
      </c>
      <c r="G262" s="199"/>
      <c r="H262" s="197">
        <f t="shared" ref="H262:L262" si="261">$G262/100*B262</f>
        <v>0</v>
      </c>
      <c r="I262" s="197">
        <f t="shared" si="261"/>
        <v>0</v>
      </c>
      <c r="J262" s="197">
        <f t="shared" si="261"/>
        <v>0</v>
      </c>
      <c r="K262" s="197">
        <f t="shared" si="261"/>
        <v>0</v>
      </c>
      <c r="L262" s="198">
        <f t="shared" si="261"/>
        <v>0</v>
      </c>
      <c r="M262" s="200" t="s">
        <v>653</v>
      </c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196" t="s">
        <v>911</v>
      </c>
      <c r="B263" s="197">
        <v>81.0</v>
      </c>
      <c r="C263" s="197">
        <v>5.4</v>
      </c>
      <c r="D263" s="197">
        <v>0.4</v>
      </c>
      <c r="E263" s="197">
        <v>14.5</v>
      </c>
      <c r="F263" s="198">
        <v>5.1</v>
      </c>
      <c r="G263" s="199"/>
      <c r="H263" s="197">
        <f t="shared" ref="H263:L263" si="262">$G263/100*B263</f>
        <v>0</v>
      </c>
      <c r="I263" s="197">
        <f t="shared" si="262"/>
        <v>0</v>
      </c>
      <c r="J263" s="197">
        <f t="shared" si="262"/>
        <v>0</v>
      </c>
      <c r="K263" s="197">
        <f t="shared" si="262"/>
        <v>0</v>
      </c>
      <c r="L263" s="198">
        <f t="shared" si="262"/>
        <v>0</v>
      </c>
      <c r="M263" s="200" t="s">
        <v>653</v>
      </c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196" t="s">
        <v>912</v>
      </c>
      <c r="B264" s="197">
        <v>341.0</v>
      </c>
      <c r="C264" s="197">
        <v>24.6</v>
      </c>
      <c r="D264" s="197">
        <v>1.2</v>
      </c>
      <c r="E264" s="197">
        <v>60.4</v>
      </c>
      <c r="F264" s="198">
        <v>25.5</v>
      </c>
      <c r="G264" s="199"/>
      <c r="H264" s="197">
        <f t="shared" ref="H264:L264" si="263">$G264/100*B264</f>
        <v>0</v>
      </c>
      <c r="I264" s="197">
        <f t="shared" si="263"/>
        <v>0</v>
      </c>
      <c r="J264" s="197">
        <f t="shared" si="263"/>
        <v>0</v>
      </c>
      <c r="K264" s="197">
        <f t="shared" si="263"/>
        <v>0</v>
      </c>
      <c r="L264" s="198">
        <f t="shared" si="263"/>
        <v>0</v>
      </c>
      <c r="M264" s="200" t="s">
        <v>647</v>
      </c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196" t="s">
        <v>913</v>
      </c>
      <c r="B265" s="197">
        <v>691.0</v>
      </c>
      <c r="C265" s="197">
        <v>9.1</v>
      </c>
      <c r="D265" s="197">
        <v>71.8</v>
      </c>
      <c r="E265" s="197">
        <v>13.9</v>
      </c>
      <c r="F265" s="198">
        <v>9.6</v>
      </c>
      <c r="G265" s="199"/>
      <c r="H265" s="197">
        <f t="shared" ref="H265:L265" si="264">$G265/100*B265</f>
        <v>0</v>
      </c>
      <c r="I265" s="197">
        <f t="shared" si="264"/>
        <v>0</v>
      </c>
      <c r="J265" s="197">
        <f t="shared" si="264"/>
        <v>0</v>
      </c>
      <c r="K265" s="197">
        <f t="shared" si="264"/>
        <v>0</v>
      </c>
      <c r="L265" s="198">
        <f t="shared" si="264"/>
        <v>0</v>
      </c>
      <c r="M265" s="200" t="s">
        <v>641</v>
      </c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196" t="s">
        <v>914</v>
      </c>
      <c r="B266" s="197">
        <v>251.0</v>
      </c>
      <c r="C266" s="197">
        <v>10.4</v>
      </c>
      <c r="D266" s="197">
        <v>3.3</v>
      </c>
      <c r="E266" s="197">
        <v>64.0</v>
      </c>
      <c r="F266" s="198">
        <v>25.3</v>
      </c>
      <c r="G266" s="199"/>
      <c r="H266" s="197">
        <f t="shared" ref="H266:L266" si="265">$G266/100*B266</f>
        <v>0</v>
      </c>
      <c r="I266" s="197">
        <f t="shared" si="265"/>
        <v>0</v>
      </c>
      <c r="J266" s="197">
        <f t="shared" si="265"/>
        <v>0</v>
      </c>
      <c r="K266" s="197">
        <f t="shared" si="265"/>
        <v>0</v>
      </c>
      <c r="L266" s="198">
        <f t="shared" si="265"/>
        <v>0</v>
      </c>
      <c r="M266" s="200" t="s">
        <v>710</v>
      </c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196" t="s">
        <v>915</v>
      </c>
      <c r="B267" s="197">
        <v>318.0</v>
      </c>
      <c r="C267" s="197">
        <v>12.0</v>
      </c>
      <c r="D267" s="197">
        <v>17.3</v>
      </c>
      <c r="E267" s="197">
        <v>56.6</v>
      </c>
      <c r="F267" s="198">
        <v>27.2</v>
      </c>
      <c r="G267" s="199"/>
      <c r="H267" s="197">
        <f t="shared" ref="H267:L267" si="266">$G267/100*B267</f>
        <v>0</v>
      </c>
      <c r="I267" s="197">
        <f t="shared" si="266"/>
        <v>0</v>
      </c>
      <c r="J267" s="197">
        <f t="shared" si="266"/>
        <v>0</v>
      </c>
      <c r="K267" s="197">
        <f t="shared" si="266"/>
        <v>0</v>
      </c>
      <c r="L267" s="198">
        <f t="shared" si="266"/>
        <v>0</v>
      </c>
      <c r="M267" s="200" t="s">
        <v>710</v>
      </c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196" t="s">
        <v>916</v>
      </c>
      <c r="B268" s="197">
        <v>296.0</v>
      </c>
      <c r="C268" s="197">
        <v>10.4</v>
      </c>
      <c r="D268" s="197">
        <v>2.1</v>
      </c>
      <c r="E268" s="197">
        <v>68.6</v>
      </c>
      <c r="F268" s="198">
        <v>26.2</v>
      </c>
      <c r="G268" s="199"/>
      <c r="H268" s="197">
        <f t="shared" ref="H268:L268" si="267">$G268/100*B268</f>
        <v>0</v>
      </c>
      <c r="I268" s="197">
        <f t="shared" si="267"/>
        <v>0</v>
      </c>
      <c r="J268" s="197">
        <f t="shared" si="267"/>
        <v>0</v>
      </c>
      <c r="K268" s="197">
        <f t="shared" si="267"/>
        <v>0</v>
      </c>
      <c r="L268" s="198">
        <f t="shared" si="267"/>
        <v>0</v>
      </c>
      <c r="M268" s="200" t="s">
        <v>710</v>
      </c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196" t="s">
        <v>917</v>
      </c>
      <c r="B269" s="197">
        <v>20.0</v>
      </c>
      <c r="C269" s="197">
        <v>0.9</v>
      </c>
      <c r="D269" s="197">
        <v>0.2</v>
      </c>
      <c r="E269" s="197">
        <v>4.6</v>
      </c>
      <c r="F269" s="198">
        <v>1.7</v>
      </c>
      <c r="G269" s="199"/>
      <c r="H269" s="197">
        <f t="shared" ref="H269:L269" si="268">$G269/100*B269</f>
        <v>0</v>
      </c>
      <c r="I269" s="197">
        <f t="shared" si="268"/>
        <v>0</v>
      </c>
      <c r="J269" s="197">
        <f t="shared" si="268"/>
        <v>0</v>
      </c>
      <c r="K269" s="197">
        <f t="shared" si="268"/>
        <v>0</v>
      </c>
      <c r="L269" s="198">
        <f t="shared" si="268"/>
        <v>0</v>
      </c>
      <c r="M269" s="200" t="s">
        <v>653</v>
      </c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196" t="s">
        <v>918</v>
      </c>
      <c r="B270" s="197">
        <v>40.0</v>
      </c>
      <c r="C270" s="197">
        <v>1.9</v>
      </c>
      <c r="D270" s="197">
        <v>0.4</v>
      </c>
      <c r="E270" s="197">
        <v>8.8</v>
      </c>
      <c r="F270" s="198">
        <v>1.5</v>
      </c>
      <c r="G270" s="199"/>
      <c r="H270" s="197">
        <f t="shared" ref="H270:L270" si="269">$G270/100*B270</f>
        <v>0</v>
      </c>
      <c r="I270" s="197">
        <f t="shared" si="269"/>
        <v>0</v>
      </c>
      <c r="J270" s="197">
        <f t="shared" si="269"/>
        <v>0</v>
      </c>
      <c r="K270" s="197">
        <f t="shared" si="269"/>
        <v>0</v>
      </c>
      <c r="L270" s="198">
        <f t="shared" si="269"/>
        <v>0</v>
      </c>
      <c r="M270" s="200" t="s">
        <v>653</v>
      </c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196" t="s">
        <v>919</v>
      </c>
      <c r="B271" s="197">
        <v>29.0</v>
      </c>
      <c r="C271" s="197">
        <v>0.9</v>
      </c>
      <c r="D271" s="197">
        <v>0.4</v>
      </c>
      <c r="E271" s="197">
        <v>6.5</v>
      </c>
      <c r="F271" s="198">
        <v>2.8</v>
      </c>
      <c r="G271" s="199"/>
      <c r="H271" s="197">
        <f t="shared" ref="H271:L271" si="270">$G271/100*B271</f>
        <v>0</v>
      </c>
      <c r="I271" s="197">
        <f t="shared" si="270"/>
        <v>0</v>
      </c>
      <c r="J271" s="197">
        <f t="shared" si="270"/>
        <v>0</v>
      </c>
      <c r="K271" s="197">
        <f t="shared" si="270"/>
        <v>0</v>
      </c>
      <c r="L271" s="198">
        <f t="shared" si="270"/>
        <v>0</v>
      </c>
      <c r="M271" s="200" t="s">
        <v>653</v>
      </c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196" t="s">
        <v>920</v>
      </c>
      <c r="B272" s="197">
        <v>31.0</v>
      </c>
      <c r="C272" s="197">
        <v>1.0</v>
      </c>
      <c r="D272" s="197">
        <v>0.3</v>
      </c>
      <c r="E272" s="197">
        <v>6.0</v>
      </c>
      <c r="F272" s="198">
        <v>2.1</v>
      </c>
      <c r="G272" s="199"/>
      <c r="H272" s="197">
        <f t="shared" ref="H272:L272" si="271">$G272/100*B272</f>
        <v>0</v>
      </c>
      <c r="I272" s="197">
        <f t="shared" si="271"/>
        <v>0</v>
      </c>
      <c r="J272" s="197">
        <f t="shared" si="271"/>
        <v>0</v>
      </c>
      <c r="K272" s="197">
        <f t="shared" si="271"/>
        <v>0</v>
      </c>
      <c r="L272" s="198">
        <f t="shared" si="271"/>
        <v>0</v>
      </c>
      <c r="M272" s="200" t="s">
        <v>653</v>
      </c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196" t="s">
        <v>921</v>
      </c>
      <c r="B273" s="197">
        <v>91.0</v>
      </c>
      <c r="C273" s="197">
        <v>19.4</v>
      </c>
      <c r="D273" s="197">
        <v>0.0</v>
      </c>
      <c r="E273" s="197">
        <v>0.0</v>
      </c>
      <c r="F273" s="198">
        <v>0.0</v>
      </c>
      <c r="G273" s="199"/>
      <c r="H273" s="197">
        <f t="shared" ref="H273:L273" si="272">$G273/100*B273</f>
        <v>0</v>
      </c>
      <c r="I273" s="197">
        <f t="shared" si="272"/>
        <v>0</v>
      </c>
      <c r="J273" s="197">
        <f t="shared" si="272"/>
        <v>0</v>
      </c>
      <c r="K273" s="197">
        <f t="shared" si="272"/>
        <v>0</v>
      </c>
      <c r="L273" s="198">
        <f t="shared" si="272"/>
        <v>0</v>
      </c>
      <c r="M273" s="200" t="s">
        <v>674</v>
      </c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196" t="s">
        <v>922</v>
      </c>
      <c r="B274" s="197">
        <v>127.0</v>
      </c>
      <c r="C274" s="197">
        <v>0.8</v>
      </c>
      <c r="D274" s="197">
        <v>0.4</v>
      </c>
      <c r="E274" s="197">
        <v>33.5</v>
      </c>
      <c r="F274" s="198">
        <v>0.0</v>
      </c>
      <c r="G274" s="199"/>
      <c r="H274" s="197">
        <f t="shared" ref="H274:L274" si="273">$G274/100*B274</f>
        <v>0</v>
      </c>
      <c r="I274" s="197">
        <f t="shared" si="273"/>
        <v>0</v>
      </c>
      <c r="J274" s="197">
        <f t="shared" si="273"/>
        <v>0</v>
      </c>
      <c r="K274" s="197">
        <f t="shared" si="273"/>
        <v>0</v>
      </c>
      <c r="L274" s="198">
        <f t="shared" si="273"/>
        <v>0</v>
      </c>
      <c r="M274" s="200" t="s">
        <v>639</v>
      </c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196" t="s">
        <v>923</v>
      </c>
      <c r="B275" s="197">
        <v>458.0</v>
      </c>
      <c r="C275" s="197">
        <v>11.6</v>
      </c>
      <c r="D275" s="197">
        <v>45.0</v>
      </c>
      <c r="E275" s="197">
        <v>0.7</v>
      </c>
      <c r="F275" s="198">
        <v>0.0</v>
      </c>
      <c r="G275" s="199"/>
      <c r="H275" s="197">
        <f t="shared" ref="H275:L275" si="274">$G275/100*B275</f>
        <v>0</v>
      </c>
      <c r="I275" s="197">
        <f t="shared" si="274"/>
        <v>0</v>
      </c>
      <c r="J275" s="197">
        <f t="shared" si="274"/>
        <v>0</v>
      </c>
      <c r="K275" s="197">
        <f t="shared" si="274"/>
        <v>0</v>
      </c>
      <c r="L275" s="198">
        <f t="shared" si="274"/>
        <v>0</v>
      </c>
      <c r="M275" s="200" t="s">
        <v>676</v>
      </c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196" t="s">
        <v>924</v>
      </c>
      <c r="B276" s="197">
        <v>245.0</v>
      </c>
      <c r="C276" s="197">
        <v>17.4</v>
      </c>
      <c r="D276" s="197">
        <v>18.9</v>
      </c>
      <c r="E276" s="197">
        <v>0.0</v>
      </c>
      <c r="F276" s="198">
        <v>0.0</v>
      </c>
      <c r="G276" s="199"/>
      <c r="H276" s="197">
        <f t="shared" ref="H276:L276" si="275">$G276/100*B276</f>
        <v>0</v>
      </c>
      <c r="I276" s="197">
        <f t="shared" si="275"/>
        <v>0</v>
      </c>
      <c r="J276" s="197">
        <f t="shared" si="275"/>
        <v>0</v>
      </c>
      <c r="K276" s="197">
        <f t="shared" si="275"/>
        <v>0</v>
      </c>
      <c r="L276" s="198">
        <f t="shared" si="275"/>
        <v>0</v>
      </c>
      <c r="M276" s="200" t="s">
        <v>676</v>
      </c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196" t="s">
        <v>925</v>
      </c>
      <c r="B277" s="197">
        <v>304.0</v>
      </c>
      <c r="C277" s="197">
        <v>15.1</v>
      </c>
      <c r="D277" s="197">
        <v>26.5</v>
      </c>
      <c r="E277" s="197">
        <v>0.0</v>
      </c>
      <c r="F277" s="198">
        <v>0.0</v>
      </c>
      <c r="G277" s="199"/>
      <c r="H277" s="197">
        <f t="shared" ref="H277:L277" si="276">$G277/100*B277</f>
        <v>0</v>
      </c>
      <c r="I277" s="197">
        <f t="shared" si="276"/>
        <v>0</v>
      </c>
      <c r="J277" s="197">
        <f t="shared" si="276"/>
        <v>0</v>
      </c>
      <c r="K277" s="197">
        <f t="shared" si="276"/>
        <v>0</v>
      </c>
      <c r="L277" s="198">
        <f t="shared" si="276"/>
        <v>0</v>
      </c>
      <c r="M277" s="200" t="s">
        <v>676</v>
      </c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196" t="s">
        <v>926</v>
      </c>
      <c r="B278" s="197">
        <v>458.0</v>
      </c>
      <c r="C278" s="197">
        <v>11.6</v>
      </c>
      <c r="D278" s="197">
        <v>45.0</v>
      </c>
      <c r="E278" s="197">
        <v>0.0</v>
      </c>
      <c r="F278" s="198">
        <v>0.0</v>
      </c>
      <c r="G278" s="199"/>
      <c r="H278" s="197">
        <f t="shared" ref="H278:L278" si="277">$G278/100*B278</f>
        <v>0</v>
      </c>
      <c r="I278" s="197">
        <f t="shared" si="277"/>
        <v>0</v>
      </c>
      <c r="J278" s="197">
        <f t="shared" si="277"/>
        <v>0</v>
      </c>
      <c r="K278" s="197">
        <f t="shared" si="277"/>
        <v>0</v>
      </c>
      <c r="L278" s="198">
        <f t="shared" si="277"/>
        <v>0</v>
      </c>
      <c r="M278" s="200" t="s">
        <v>676</v>
      </c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196" t="s">
        <v>927</v>
      </c>
      <c r="B279" s="197">
        <v>673.0</v>
      </c>
      <c r="C279" s="197">
        <v>13.7</v>
      </c>
      <c r="D279" s="197">
        <v>68.4</v>
      </c>
      <c r="E279" s="197">
        <v>13.1</v>
      </c>
      <c r="F279" s="198">
        <v>3.7</v>
      </c>
      <c r="G279" s="199"/>
      <c r="H279" s="197">
        <f t="shared" ref="H279:L279" si="278">$G279/100*B279</f>
        <v>0</v>
      </c>
      <c r="I279" s="197">
        <f t="shared" si="278"/>
        <v>0</v>
      </c>
      <c r="J279" s="197">
        <f t="shared" si="278"/>
        <v>0</v>
      </c>
      <c r="K279" s="197">
        <f t="shared" si="278"/>
        <v>0</v>
      </c>
      <c r="L279" s="198">
        <f t="shared" si="278"/>
        <v>0</v>
      </c>
      <c r="M279" s="200" t="s">
        <v>641</v>
      </c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196" t="s">
        <v>928</v>
      </c>
      <c r="B280" s="197">
        <v>50.0</v>
      </c>
      <c r="C280" s="197">
        <v>0.5</v>
      </c>
      <c r="D280" s="197">
        <v>0.4</v>
      </c>
      <c r="E280" s="197">
        <v>11.6</v>
      </c>
      <c r="F280" s="198">
        <v>1.4</v>
      </c>
      <c r="G280" s="199"/>
      <c r="H280" s="197">
        <f t="shared" ref="H280:L280" si="279">$G280/100*B280</f>
        <v>0</v>
      </c>
      <c r="I280" s="197">
        <f t="shared" si="279"/>
        <v>0</v>
      </c>
      <c r="J280" s="197">
        <f t="shared" si="279"/>
        <v>0</v>
      </c>
      <c r="K280" s="197">
        <f t="shared" si="279"/>
        <v>0</v>
      </c>
      <c r="L280" s="198">
        <f t="shared" si="279"/>
        <v>0</v>
      </c>
      <c r="M280" s="200" t="s">
        <v>639</v>
      </c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196" t="s">
        <v>929</v>
      </c>
      <c r="B281" s="197">
        <v>347.0</v>
      </c>
      <c r="C281" s="197">
        <v>21.4</v>
      </c>
      <c r="D281" s="197">
        <v>1.2</v>
      </c>
      <c r="E281" s="197">
        <v>62.6</v>
      </c>
      <c r="F281" s="198">
        <v>15.5</v>
      </c>
      <c r="G281" s="199"/>
      <c r="H281" s="197">
        <f t="shared" ref="H281:L281" si="280">$G281/100*B281</f>
        <v>0</v>
      </c>
      <c r="I281" s="197">
        <f t="shared" si="280"/>
        <v>0</v>
      </c>
      <c r="J281" s="197">
        <f t="shared" si="280"/>
        <v>0</v>
      </c>
      <c r="K281" s="197">
        <f t="shared" si="280"/>
        <v>0</v>
      </c>
      <c r="L281" s="198">
        <f t="shared" si="280"/>
        <v>0</v>
      </c>
      <c r="M281" s="200" t="s">
        <v>647</v>
      </c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196" t="s">
        <v>930</v>
      </c>
      <c r="B282" s="197">
        <v>562.0</v>
      </c>
      <c r="C282" s="197">
        <v>20.3</v>
      </c>
      <c r="D282" s="197">
        <v>45.4</v>
      </c>
      <c r="E282" s="197">
        <v>27.5</v>
      </c>
      <c r="F282" s="198">
        <v>10.3</v>
      </c>
      <c r="G282" s="199"/>
      <c r="H282" s="197">
        <f t="shared" ref="H282:L282" si="281">$G282/100*B282</f>
        <v>0</v>
      </c>
      <c r="I282" s="197">
        <f t="shared" si="281"/>
        <v>0</v>
      </c>
      <c r="J282" s="197">
        <f t="shared" si="281"/>
        <v>0</v>
      </c>
      <c r="K282" s="197">
        <f t="shared" si="281"/>
        <v>0</v>
      </c>
      <c r="L282" s="198">
        <f t="shared" si="281"/>
        <v>0</v>
      </c>
      <c r="M282" s="200" t="s">
        <v>641</v>
      </c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196" t="s">
        <v>931</v>
      </c>
      <c r="B283" s="197">
        <v>46.0</v>
      </c>
      <c r="C283" s="197">
        <v>0.7</v>
      </c>
      <c r="D283" s="197">
        <v>0.3</v>
      </c>
      <c r="E283" s="197">
        <v>11.4</v>
      </c>
      <c r="F283" s="198">
        <v>1.4</v>
      </c>
      <c r="G283" s="199"/>
      <c r="H283" s="197">
        <f t="shared" ref="H283:L283" si="282">$G283/100*B283</f>
        <v>0</v>
      </c>
      <c r="I283" s="197">
        <f t="shared" si="282"/>
        <v>0</v>
      </c>
      <c r="J283" s="197">
        <f t="shared" si="282"/>
        <v>0</v>
      </c>
      <c r="K283" s="197">
        <f t="shared" si="282"/>
        <v>0</v>
      </c>
      <c r="L283" s="198">
        <f t="shared" si="282"/>
        <v>0</v>
      </c>
      <c r="M283" s="200" t="s">
        <v>639</v>
      </c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196" t="s">
        <v>932</v>
      </c>
      <c r="B284" s="197">
        <v>500.0</v>
      </c>
      <c r="C284" s="197">
        <v>9.0</v>
      </c>
      <c r="D284" s="197">
        <v>28.1</v>
      </c>
      <c r="E284" s="197">
        <v>57.2</v>
      </c>
      <c r="F284" s="198">
        <v>10.0</v>
      </c>
      <c r="G284" s="199"/>
      <c r="H284" s="197">
        <f t="shared" ref="H284:L284" si="283">$G284/100*B284</f>
        <v>0</v>
      </c>
      <c r="I284" s="197">
        <f t="shared" si="283"/>
        <v>0</v>
      </c>
      <c r="J284" s="197">
        <f t="shared" si="283"/>
        <v>0</v>
      </c>
      <c r="K284" s="197">
        <f t="shared" si="283"/>
        <v>0</v>
      </c>
      <c r="L284" s="198">
        <f t="shared" si="283"/>
        <v>0</v>
      </c>
      <c r="M284" s="200" t="s">
        <v>656</v>
      </c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196" t="s">
        <v>933</v>
      </c>
      <c r="B285" s="197">
        <v>525.0</v>
      </c>
      <c r="C285" s="197">
        <v>18.0</v>
      </c>
      <c r="D285" s="197">
        <v>41.6</v>
      </c>
      <c r="E285" s="197">
        <v>28.1</v>
      </c>
      <c r="F285" s="198">
        <v>19.5</v>
      </c>
      <c r="G285" s="199"/>
      <c r="H285" s="197">
        <f t="shared" ref="H285:L285" si="284">$G285/100*B285</f>
        <v>0</v>
      </c>
      <c r="I285" s="197">
        <f t="shared" si="284"/>
        <v>0</v>
      </c>
      <c r="J285" s="197">
        <f t="shared" si="284"/>
        <v>0</v>
      </c>
      <c r="K285" s="197">
        <f t="shared" si="284"/>
        <v>0</v>
      </c>
      <c r="L285" s="198">
        <f t="shared" si="284"/>
        <v>0</v>
      </c>
      <c r="M285" s="200" t="s">
        <v>725</v>
      </c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196" t="s">
        <v>934</v>
      </c>
      <c r="B286" s="197">
        <v>86.0</v>
      </c>
      <c r="C286" s="197">
        <v>1.6</v>
      </c>
      <c r="D286" s="197">
        <v>0.1</v>
      </c>
      <c r="E286" s="197">
        <v>20.1</v>
      </c>
      <c r="F286" s="198">
        <v>3.0</v>
      </c>
      <c r="G286" s="199"/>
      <c r="H286" s="197">
        <f t="shared" ref="H286:L286" si="285">$G286/100*B286</f>
        <v>0</v>
      </c>
      <c r="I286" s="197">
        <f t="shared" si="285"/>
        <v>0</v>
      </c>
      <c r="J286" s="197">
        <f t="shared" si="285"/>
        <v>0</v>
      </c>
      <c r="K286" s="197">
        <f t="shared" si="285"/>
        <v>0</v>
      </c>
      <c r="L286" s="198">
        <f t="shared" si="285"/>
        <v>0</v>
      </c>
      <c r="M286" s="200" t="s">
        <v>662</v>
      </c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196" t="s">
        <v>935</v>
      </c>
      <c r="B287" s="197">
        <v>77.0</v>
      </c>
      <c r="C287" s="197">
        <v>2.0</v>
      </c>
      <c r="D287" s="197">
        <v>0.1</v>
      </c>
      <c r="E287" s="197">
        <v>17.5</v>
      </c>
      <c r="F287" s="198">
        <v>2.2</v>
      </c>
      <c r="G287" s="199"/>
      <c r="H287" s="197">
        <f t="shared" ref="H287:L287" si="286">$G287/100*B287</f>
        <v>0</v>
      </c>
      <c r="I287" s="197">
        <f t="shared" si="286"/>
        <v>0</v>
      </c>
      <c r="J287" s="197">
        <f t="shared" si="286"/>
        <v>0</v>
      </c>
      <c r="K287" s="197">
        <f t="shared" si="286"/>
        <v>0</v>
      </c>
      <c r="L287" s="198">
        <f t="shared" si="286"/>
        <v>0</v>
      </c>
      <c r="M287" s="200" t="s">
        <v>662</v>
      </c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196" t="s">
        <v>936</v>
      </c>
      <c r="B288" s="197">
        <v>41.0</v>
      </c>
      <c r="C288" s="197">
        <v>0.7</v>
      </c>
      <c r="D288" s="197">
        <v>0.5</v>
      </c>
      <c r="E288" s="197">
        <v>6.0</v>
      </c>
      <c r="F288" s="198">
        <v>3.6</v>
      </c>
      <c r="G288" s="199"/>
      <c r="H288" s="197">
        <f t="shared" ref="H288:L288" si="287">$G288/100*B288</f>
        <v>0</v>
      </c>
      <c r="I288" s="197">
        <f t="shared" si="287"/>
        <v>0</v>
      </c>
      <c r="J288" s="197">
        <f t="shared" si="287"/>
        <v>0</v>
      </c>
      <c r="K288" s="197">
        <f t="shared" si="287"/>
        <v>0</v>
      </c>
      <c r="L288" s="198">
        <f t="shared" si="287"/>
        <v>0</v>
      </c>
      <c r="M288" s="200" t="s">
        <v>639</v>
      </c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196" t="s">
        <v>937</v>
      </c>
      <c r="B289" s="197">
        <v>26.0</v>
      </c>
      <c r="C289" s="197">
        <v>1.0</v>
      </c>
      <c r="D289" s="197">
        <v>0.1</v>
      </c>
      <c r="E289" s="197">
        <v>6.5</v>
      </c>
      <c r="F289" s="198">
        <v>0.5</v>
      </c>
      <c r="G289" s="199"/>
      <c r="H289" s="197">
        <f t="shared" ref="H289:L289" si="288">$G289/100*B289</f>
        <v>0</v>
      </c>
      <c r="I289" s="197">
        <f t="shared" si="288"/>
        <v>0</v>
      </c>
      <c r="J289" s="197">
        <f t="shared" si="288"/>
        <v>0</v>
      </c>
      <c r="K289" s="197">
        <f t="shared" si="288"/>
        <v>0</v>
      </c>
      <c r="L289" s="198">
        <f t="shared" si="288"/>
        <v>0</v>
      </c>
      <c r="M289" s="200" t="s">
        <v>653</v>
      </c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196" t="s">
        <v>938</v>
      </c>
      <c r="B290" s="197">
        <v>559.0</v>
      </c>
      <c r="C290" s="197">
        <v>30.2</v>
      </c>
      <c r="D290" s="197">
        <v>49.1</v>
      </c>
      <c r="E290" s="197">
        <v>10.7</v>
      </c>
      <c r="F290" s="198">
        <v>6.0</v>
      </c>
      <c r="G290" s="199"/>
      <c r="H290" s="197">
        <f t="shared" ref="H290:L290" si="289">$G290/100*B290</f>
        <v>0</v>
      </c>
      <c r="I290" s="197">
        <f t="shared" si="289"/>
        <v>0</v>
      </c>
      <c r="J290" s="197">
        <f t="shared" si="289"/>
        <v>0</v>
      </c>
      <c r="K290" s="197">
        <f t="shared" si="289"/>
        <v>0</v>
      </c>
      <c r="L290" s="198">
        <f t="shared" si="289"/>
        <v>0</v>
      </c>
      <c r="M290" s="200" t="s">
        <v>725</v>
      </c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196" t="s">
        <v>939</v>
      </c>
      <c r="B291" s="197">
        <v>57.0</v>
      </c>
      <c r="C291" s="197">
        <v>0.4</v>
      </c>
      <c r="D291" s="197">
        <v>0.1</v>
      </c>
      <c r="E291" s="197">
        <v>15.3</v>
      </c>
      <c r="F291" s="198">
        <v>1.9</v>
      </c>
      <c r="G291" s="199"/>
      <c r="H291" s="197">
        <f t="shared" ref="H291:L291" si="290">$G291/100*B291</f>
        <v>0</v>
      </c>
      <c r="I291" s="197">
        <f t="shared" si="290"/>
        <v>0</v>
      </c>
      <c r="J291" s="197">
        <f t="shared" si="290"/>
        <v>0</v>
      </c>
      <c r="K291" s="197">
        <f t="shared" si="290"/>
        <v>0</v>
      </c>
      <c r="L291" s="198">
        <f t="shared" si="290"/>
        <v>0</v>
      </c>
      <c r="M291" s="200" t="s">
        <v>639</v>
      </c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196" t="s">
        <v>940</v>
      </c>
      <c r="B292" s="197">
        <v>368.0</v>
      </c>
      <c r="C292" s="197">
        <v>14.1</v>
      </c>
      <c r="D292" s="197">
        <v>6.1</v>
      </c>
      <c r="E292" s="197">
        <v>64.2</v>
      </c>
      <c r="F292" s="198">
        <v>7.0</v>
      </c>
      <c r="G292" s="199"/>
      <c r="H292" s="197">
        <f t="shared" ref="H292:L292" si="291">$G292/100*B292</f>
        <v>0</v>
      </c>
      <c r="I292" s="197">
        <f t="shared" si="291"/>
        <v>0</v>
      </c>
      <c r="J292" s="197">
        <f t="shared" si="291"/>
        <v>0</v>
      </c>
      <c r="K292" s="197">
        <f t="shared" si="291"/>
        <v>0</v>
      </c>
      <c r="L292" s="198">
        <f t="shared" si="291"/>
        <v>0</v>
      </c>
      <c r="M292" s="200" t="s">
        <v>656</v>
      </c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196" t="s">
        <v>941</v>
      </c>
      <c r="B293" s="197">
        <v>16.0</v>
      </c>
      <c r="C293" s="197">
        <v>0.7</v>
      </c>
      <c r="D293" s="197">
        <v>0.1</v>
      </c>
      <c r="E293" s="197">
        <v>3.4</v>
      </c>
      <c r="F293" s="198">
        <v>1.6</v>
      </c>
      <c r="G293" s="199"/>
      <c r="H293" s="197">
        <f t="shared" ref="H293:L293" si="292">$G293/100*B293</f>
        <v>0</v>
      </c>
      <c r="I293" s="197">
        <f t="shared" si="292"/>
        <v>0</v>
      </c>
      <c r="J293" s="197">
        <f t="shared" si="292"/>
        <v>0</v>
      </c>
      <c r="K293" s="197">
        <f t="shared" si="292"/>
        <v>0</v>
      </c>
      <c r="L293" s="198">
        <f t="shared" si="292"/>
        <v>0</v>
      </c>
      <c r="M293" s="200" t="s">
        <v>653</v>
      </c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196" t="s">
        <v>942</v>
      </c>
      <c r="B294" s="197">
        <v>296.0</v>
      </c>
      <c r="C294" s="197">
        <v>2.5</v>
      </c>
      <c r="D294" s="197">
        <v>0.5</v>
      </c>
      <c r="E294" s="197">
        <v>78.5</v>
      </c>
      <c r="F294" s="198">
        <v>6.8</v>
      </c>
      <c r="G294" s="199"/>
      <c r="H294" s="197">
        <f t="shared" ref="H294:L294" si="293">$G294/100*B294</f>
        <v>0</v>
      </c>
      <c r="I294" s="197">
        <f t="shared" si="293"/>
        <v>0</v>
      </c>
      <c r="J294" s="197">
        <f t="shared" si="293"/>
        <v>0</v>
      </c>
      <c r="K294" s="197">
        <f t="shared" si="293"/>
        <v>0</v>
      </c>
      <c r="L294" s="198">
        <f t="shared" si="293"/>
        <v>0</v>
      </c>
      <c r="M294" s="200" t="s">
        <v>639</v>
      </c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196" t="s">
        <v>943</v>
      </c>
      <c r="B295" s="197">
        <v>52.0</v>
      </c>
      <c r="C295" s="197">
        <v>1.2</v>
      </c>
      <c r="D295" s="197">
        <v>0.7</v>
      </c>
      <c r="E295" s="197">
        <v>11.9</v>
      </c>
      <c r="F295" s="198">
        <v>6.5</v>
      </c>
      <c r="G295" s="199"/>
      <c r="H295" s="197">
        <f t="shared" ref="H295:L295" si="294">$G295/100*B295</f>
        <v>0</v>
      </c>
      <c r="I295" s="197">
        <f t="shared" si="294"/>
        <v>0</v>
      </c>
      <c r="J295" s="197">
        <f t="shared" si="294"/>
        <v>0</v>
      </c>
      <c r="K295" s="197">
        <f t="shared" si="294"/>
        <v>0</v>
      </c>
      <c r="L295" s="198">
        <f t="shared" si="294"/>
        <v>0</v>
      </c>
      <c r="M295" s="200" t="s">
        <v>639</v>
      </c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196" t="s">
        <v>944</v>
      </c>
      <c r="B296" s="197">
        <v>21.0</v>
      </c>
      <c r="C296" s="197">
        <v>0.9</v>
      </c>
      <c r="D296" s="197">
        <v>0.2</v>
      </c>
      <c r="E296" s="197">
        <v>4.5</v>
      </c>
      <c r="F296" s="198">
        <v>1.8</v>
      </c>
      <c r="G296" s="199"/>
      <c r="H296" s="197">
        <f t="shared" ref="H296:L296" si="295">$G296/100*B296</f>
        <v>0</v>
      </c>
      <c r="I296" s="197">
        <f t="shared" si="295"/>
        <v>0</v>
      </c>
      <c r="J296" s="197">
        <f t="shared" si="295"/>
        <v>0</v>
      </c>
      <c r="K296" s="197">
        <f t="shared" si="295"/>
        <v>0</v>
      </c>
      <c r="L296" s="198">
        <f t="shared" si="295"/>
        <v>0</v>
      </c>
      <c r="M296" s="200" t="s">
        <v>639</v>
      </c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196" t="s">
        <v>945</v>
      </c>
      <c r="B297" s="197">
        <v>364.0</v>
      </c>
      <c r="C297" s="197">
        <v>3.4</v>
      </c>
      <c r="D297" s="197">
        <v>0.6</v>
      </c>
      <c r="E297" s="197">
        <v>83.2</v>
      </c>
      <c r="F297" s="198">
        <v>1.6</v>
      </c>
      <c r="G297" s="199"/>
      <c r="H297" s="197">
        <f t="shared" ref="H297:L297" si="296">$G297/100*B297</f>
        <v>0</v>
      </c>
      <c r="I297" s="197">
        <f t="shared" si="296"/>
        <v>0</v>
      </c>
      <c r="J297" s="197">
        <f t="shared" si="296"/>
        <v>0</v>
      </c>
      <c r="K297" s="197">
        <f t="shared" si="296"/>
        <v>0</v>
      </c>
      <c r="L297" s="198">
        <f t="shared" si="296"/>
        <v>0</v>
      </c>
      <c r="M297" s="200" t="s">
        <v>656</v>
      </c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196" t="s">
        <v>946</v>
      </c>
      <c r="B298" s="197">
        <v>362.0</v>
      </c>
      <c r="C298" s="197">
        <v>7.5</v>
      </c>
      <c r="D298" s="197">
        <v>2.7</v>
      </c>
      <c r="E298" s="197">
        <v>76.2</v>
      </c>
      <c r="F298" s="198">
        <v>3.4</v>
      </c>
      <c r="G298" s="199"/>
      <c r="H298" s="197">
        <f t="shared" ref="H298:L298" si="297">$G298/100*B298</f>
        <v>0</v>
      </c>
      <c r="I298" s="197">
        <f t="shared" si="297"/>
        <v>0</v>
      </c>
      <c r="J298" s="197">
        <f t="shared" si="297"/>
        <v>0</v>
      </c>
      <c r="K298" s="197">
        <f t="shared" si="297"/>
        <v>0</v>
      </c>
      <c r="L298" s="198">
        <f t="shared" si="297"/>
        <v>0</v>
      </c>
      <c r="M298" s="200" t="s">
        <v>656</v>
      </c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196" t="s">
        <v>947</v>
      </c>
      <c r="B299" s="197">
        <v>365.0</v>
      </c>
      <c r="C299" s="197">
        <v>7.1</v>
      </c>
      <c r="D299" s="197">
        <v>0.7</v>
      </c>
      <c r="E299" s="197">
        <v>80.0</v>
      </c>
      <c r="F299" s="198">
        <v>1.3</v>
      </c>
      <c r="G299" s="199"/>
      <c r="H299" s="197">
        <f t="shared" ref="H299:L299" si="298">$G299/100*B299</f>
        <v>0</v>
      </c>
      <c r="I299" s="197">
        <f t="shared" si="298"/>
        <v>0</v>
      </c>
      <c r="J299" s="197">
        <f t="shared" si="298"/>
        <v>0</v>
      </c>
      <c r="K299" s="197">
        <f t="shared" si="298"/>
        <v>0</v>
      </c>
      <c r="L299" s="198">
        <f t="shared" si="298"/>
        <v>0</v>
      </c>
      <c r="M299" s="200" t="s">
        <v>656</v>
      </c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196" t="s">
        <v>948</v>
      </c>
      <c r="B300" s="197">
        <v>321.0</v>
      </c>
      <c r="C300" s="197">
        <v>0.0</v>
      </c>
      <c r="D300" s="197">
        <v>0.0</v>
      </c>
      <c r="E300" s="197">
        <v>83.0</v>
      </c>
      <c r="F300" s="198">
        <v>0.0</v>
      </c>
      <c r="G300" s="199"/>
      <c r="H300" s="197">
        <f t="shared" ref="H300:L300" si="299">$G300/100*B300</f>
        <v>0</v>
      </c>
      <c r="I300" s="197">
        <f t="shared" si="299"/>
        <v>0</v>
      </c>
      <c r="J300" s="197">
        <f t="shared" si="299"/>
        <v>0</v>
      </c>
      <c r="K300" s="197">
        <f t="shared" si="299"/>
        <v>0</v>
      </c>
      <c r="L300" s="198">
        <f t="shared" si="299"/>
        <v>0</v>
      </c>
      <c r="M300" s="200" t="s">
        <v>645</v>
      </c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196" t="s">
        <v>949</v>
      </c>
      <c r="B301" s="197">
        <v>162.0</v>
      </c>
      <c r="C301" s="197">
        <v>0.6</v>
      </c>
      <c r="D301" s="197">
        <v>0.5</v>
      </c>
      <c r="E301" s="197">
        <v>8.6</v>
      </c>
      <c r="F301" s="198">
        <v>6.1</v>
      </c>
      <c r="G301" s="199"/>
      <c r="H301" s="197">
        <f t="shared" ref="H301:L301" si="300">$G301/100*B301</f>
        <v>0</v>
      </c>
      <c r="I301" s="197">
        <f t="shared" si="300"/>
        <v>0</v>
      </c>
      <c r="J301" s="197">
        <f t="shared" si="300"/>
        <v>0</v>
      </c>
      <c r="K301" s="197">
        <f t="shared" si="300"/>
        <v>0</v>
      </c>
      <c r="L301" s="198">
        <f t="shared" si="300"/>
        <v>0</v>
      </c>
      <c r="M301" s="200" t="s">
        <v>639</v>
      </c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196" t="s">
        <v>950</v>
      </c>
      <c r="B302" s="197">
        <v>36.0</v>
      </c>
      <c r="C302" s="197">
        <v>1.2</v>
      </c>
      <c r="D302" s="197">
        <v>0.2</v>
      </c>
      <c r="E302" s="197">
        <v>8.1</v>
      </c>
      <c r="F302" s="198">
        <v>2.5</v>
      </c>
      <c r="G302" s="199"/>
      <c r="H302" s="197">
        <f t="shared" ref="H302:L302" si="301">$G302/100*B302</f>
        <v>0</v>
      </c>
      <c r="I302" s="197">
        <f t="shared" si="301"/>
        <v>0</v>
      </c>
      <c r="J302" s="197">
        <f t="shared" si="301"/>
        <v>0</v>
      </c>
      <c r="K302" s="197">
        <f t="shared" si="301"/>
        <v>0</v>
      </c>
      <c r="L302" s="198">
        <f t="shared" si="301"/>
        <v>0</v>
      </c>
      <c r="M302" s="200" t="s">
        <v>653</v>
      </c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196" t="s">
        <v>951</v>
      </c>
      <c r="B303" s="197">
        <v>338.0</v>
      </c>
      <c r="C303" s="197">
        <v>10.3</v>
      </c>
      <c r="D303" s="197">
        <v>1.6</v>
      </c>
      <c r="E303" s="197">
        <v>75.9</v>
      </c>
      <c r="F303" s="198">
        <v>15.1</v>
      </c>
      <c r="G303" s="199"/>
      <c r="H303" s="197">
        <f t="shared" ref="H303:L303" si="302">$G303/100*B303</f>
        <v>0</v>
      </c>
      <c r="I303" s="197">
        <f t="shared" si="302"/>
        <v>0</v>
      </c>
      <c r="J303" s="197">
        <f t="shared" si="302"/>
        <v>0</v>
      </c>
      <c r="K303" s="197">
        <f t="shared" si="302"/>
        <v>0</v>
      </c>
      <c r="L303" s="198">
        <f t="shared" si="302"/>
        <v>0</v>
      </c>
      <c r="M303" s="200" t="s">
        <v>656</v>
      </c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196" t="s">
        <v>952</v>
      </c>
      <c r="B304" s="197">
        <v>325.0</v>
      </c>
      <c r="C304" s="197">
        <v>15.9</v>
      </c>
      <c r="D304" s="197">
        <v>2.2</v>
      </c>
      <c r="E304" s="197">
        <v>68.6</v>
      </c>
      <c r="F304" s="198">
        <v>23.8</v>
      </c>
      <c r="G304" s="199"/>
      <c r="H304" s="197">
        <f t="shared" ref="H304:L304" si="303">$G304/100*B304</f>
        <v>0</v>
      </c>
      <c r="I304" s="197">
        <f t="shared" si="303"/>
        <v>0</v>
      </c>
      <c r="J304" s="197">
        <f t="shared" si="303"/>
        <v>0</v>
      </c>
      <c r="K304" s="197">
        <f t="shared" si="303"/>
        <v>0</v>
      </c>
      <c r="L304" s="198">
        <f t="shared" si="303"/>
        <v>0</v>
      </c>
      <c r="M304" s="200" t="s">
        <v>656</v>
      </c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196" t="s">
        <v>953</v>
      </c>
      <c r="B305" s="197">
        <v>32.0</v>
      </c>
      <c r="C305" s="197">
        <v>0.7</v>
      </c>
      <c r="D305" s="197">
        <v>0.3</v>
      </c>
      <c r="E305" s="197">
        <v>7.7</v>
      </c>
      <c r="F305" s="198">
        <v>2.0</v>
      </c>
      <c r="G305" s="199"/>
      <c r="H305" s="197">
        <f t="shared" ref="H305:L305" si="304">$G305/100*B305</f>
        <v>0</v>
      </c>
      <c r="I305" s="197">
        <f t="shared" si="304"/>
        <v>0</v>
      </c>
      <c r="J305" s="197">
        <f t="shared" si="304"/>
        <v>0</v>
      </c>
      <c r="K305" s="197">
        <f t="shared" si="304"/>
        <v>0</v>
      </c>
      <c r="L305" s="198">
        <f t="shared" si="304"/>
        <v>0</v>
      </c>
      <c r="M305" s="200" t="s">
        <v>639</v>
      </c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196" t="s">
        <v>954</v>
      </c>
      <c r="B306" s="197">
        <v>884.0</v>
      </c>
      <c r="C306" s="197">
        <v>0.0</v>
      </c>
      <c r="D306" s="197">
        <v>100.0</v>
      </c>
      <c r="E306" s="197">
        <v>0.0</v>
      </c>
      <c r="F306" s="198">
        <v>0.0</v>
      </c>
      <c r="G306" s="199"/>
      <c r="H306" s="197">
        <f t="shared" ref="H306:L306" si="305">$G306/100*B306</f>
        <v>0</v>
      </c>
      <c r="I306" s="197">
        <f t="shared" si="305"/>
        <v>0</v>
      </c>
      <c r="J306" s="197">
        <f t="shared" si="305"/>
        <v>0</v>
      </c>
      <c r="K306" s="197">
        <f t="shared" si="305"/>
        <v>0</v>
      </c>
      <c r="L306" s="198">
        <f t="shared" si="305"/>
        <v>0</v>
      </c>
      <c r="M306" s="200" t="s">
        <v>667</v>
      </c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196" t="s">
        <v>955</v>
      </c>
      <c r="B307" s="197">
        <v>127.0</v>
      </c>
      <c r="C307" s="197">
        <v>20.5</v>
      </c>
      <c r="D307" s="197">
        <v>4.4</v>
      </c>
      <c r="E307" s="197">
        <v>0.0</v>
      </c>
      <c r="F307" s="198">
        <v>0.0</v>
      </c>
      <c r="G307" s="199"/>
      <c r="H307" s="197">
        <f t="shared" ref="H307:L307" si="306">$G307/100*B307</f>
        <v>0</v>
      </c>
      <c r="I307" s="197">
        <f t="shared" si="306"/>
        <v>0</v>
      </c>
      <c r="J307" s="197">
        <f t="shared" si="306"/>
        <v>0</v>
      </c>
      <c r="K307" s="197">
        <f t="shared" si="306"/>
        <v>0</v>
      </c>
      <c r="L307" s="198">
        <f t="shared" si="306"/>
        <v>0</v>
      </c>
      <c r="M307" s="200" t="s">
        <v>674</v>
      </c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196" t="s">
        <v>956</v>
      </c>
      <c r="B308" s="197">
        <v>83.0</v>
      </c>
      <c r="C308" s="197">
        <v>3.3</v>
      </c>
      <c r="D308" s="197">
        <v>0.2</v>
      </c>
      <c r="E308" s="197">
        <v>18.6</v>
      </c>
      <c r="F308" s="198">
        <v>3.3</v>
      </c>
      <c r="G308" s="199"/>
      <c r="H308" s="197">
        <f t="shared" ref="H308:L308" si="307">$G308/100*B308</f>
        <v>0</v>
      </c>
      <c r="I308" s="197">
        <f t="shared" si="307"/>
        <v>0</v>
      </c>
      <c r="J308" s="197">
        <f t="shared" si="307"/>
        <v>0</v>
      </c>
      <c r="K308" s="197">
        <f t="shared" si="307"/>
        <v>0</v>
      </c>
      <c r="L308" s="198">
        <f t="shared" si="307"/>
        <v>0</v>
      </c>
      <c r="M308" s="200" t="s">
        <v>653</v>
      </c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196" t="s">
        <v>957</v>
      </c>
      <c r="B309" s="197">
        <v>0.0</v>
      </c>
      <c r="C309" s="197">
        <v>0.0</v>
      </c>
      <c r="D309" s="197">
        <v>0.0</v>
      </c>
      <c r="E309" s="197">
        <v>0.0</v>
      </c>
      <c r="F309" s="198">
        <v>0.0</v>
      </c>
      <c r="G309" s="199"/>
      <c r="H309" s="197">
        <f t="shared" ref="H309:L309" si="308">$G309/100*B309</f>
        <v>0</v>
      </c>
      <c r="I309" s="197">
        <f t="shared" si="308"/>
        <v>0</v>
      </c>
      <c r="J309" s="197">
        <f t="shared" si="308"/>
        <v>0</v>
      </c>
      <c r="K309" s="197">
        <f t="shared" si="308"/>
        <v>0</v>
      </c>
      <c r="L309" s="198">
        <f t="shared" si="308"/>
        <v>0</v>
      </c>
      <c r="M309" s="200" t="s">
        <v>710</v>
      </c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196" t="s">
        <v>958</v>
      </c>
      <c r="B310" s="197">
        <v>0.0</v>
      </c>
      <c r="C310" s="197">
        <v>0.0</v>
      </c>
      <c r="D310" s="197">
        <v>0.0</v>
      </c>
      <c r="E310" s="197">
        <v>0.0</v>
      </c>
      <c r="F310" s="198">
        <v>0.0</v>
      </c>
      <c r="G310" s="199"/>
      <c r="H310" s="197">
        <f t="shared" ref="H310:L310" si="309">$G310/100*B310</f>
        <v>0</v>
      </c>
      <c r="I310" s="197">
        <f t="shared" si="309"/>
        <v>0</v>
      </c>
      <c r="J310" s="197">
        <f t="shared" si="309"/>
        <v>0</v>
      </c>
      <c r="K310" s="197">
        <f t="shared" si="309"/>
        <v>0</v>
      </c>
      <c r="L310" s="198">
        <f t="shared" si="309"/>
        <v>0</v>
      </c>
      <c r="M310" s="200" t="s">
        <v>710</v>
      </c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196" t="s">
        <v>959</v>
      </c>
      <c r="B311" s="197">
        <v>0.0</v>
      </c>
      <c r="C311" s="197">
        <v>0.0</v>
      </c>
      <c r="D311" s="197">
        <v>0.0</v>
      </c>
      <c r="E311" s="197">
        <v>0.0</v>
      </c>
      <c r="F311" s="198">
        <v>0.0</v>
      </c>
      <c r="G311" s="199"/>
      <c r="H311" s="197">
        <f t="shared" ref="H311:L311" si="310">$G311/100*B311</f>
        <v>0</v>
      </c>
      <c r="I311" s="197">
        <f t="shared" si="310"/>
        <v>0</v>
      </c>
      <c r="J311" s="197">
        <f t="shared" si="310"/>
        <v>0</v>
      </c>
      <c r="K311" s="197">
        <f t="shared" si="310"/>
        <v>0</v>
      </c>
      <c r="L311" s="198">
        <f t="shared" si="310"/>
        <v>0</v>
      </c>
      <c r="M311" s="200" t="s">
        <v>710</v>
      </c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196" t="s">
        <v>960</v>
      </c>
      <c r="B312" s="197">
        <v>208.0</v>
      </c>
      <c r="C312" s="197">
        <v>24.6</v>
      </c>
      <c r="D312" s="197">
        <v>11.5</v>
      </c>
      <c r="E312" s="197">
        <v>0.0</v>
      </c>
      <c r="F312" s="198">
        <v>0.0</v>
      </c>
      <c r="G312" s="199"/>
      <c r="H312" s="197">
        <f t="shared" ref="H312:L312" si="311">$G312/100*B312</f>
        <v>0</v>
      </c>
      <c r="I312" s="197">
        <f t="shared" si="311"/>
        <v>0</v>
      </c>
      <c r="J312" s="197">
        <f t="shared" si="311"/>
        <v>0</v>
      </c>
      <c r="K312" s="197">
        <f t="shared" si="311"/>
        <v>0</v>
      </c>
      <c r="L312" s="198">
        <f t="shared" si="311"/>
        <v>0</v>
      </c>
      <c r="M312" s="200" t="s">
        <v>674</v>
      </c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196" t="s">
        <v>961</v>
      </c>
      <c r="B313" s="197">
        <v>32.0</v>
      </c>
      <c r="C313" s="197">
        <v>1.8</v>
      </c>
      <c r="D313" s="197">
        <v>0.2</v>
      </c>
      <c r="E313" s="197">
        <v>7.3</v>
      </c>
      <c r="F313" s="198">
        <v>2.6</v>
      </c>
      <c r="G313" s="199"/>
      <c r="H313" s="197">
        <f t="shared" ref="H313:L313" si="312">$G313/100*B313</f>
        <v>0</v>
      </c>
      <c r="I313" s="197">
        <f t="shared" si="312"/>
        <v>0</v>
      </c>
      <c r="J313" s="197">
        <f t="shared" si="312"/>
        <v>0</v>
      </c>
      <c r="K313" s="197">
        <f t="shared" si="312"/>
        <v>0</v>
      </c>
      <c r="L313" s="198">
        <f t="shared" si="312"/>
        <v>0</v>
      </c>
      <c r="M313" s="200" t="s">
        <v>653</v>
      </c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196" t="s">
        <v>962</v>
      </c>
      <c r="B314" s="197">
        <v>69.0</v>
      </c>
      <c r="C314" s="197">
        <v>12.1</v>
      </c>
      <c r="D314" s="197">
        <v>0.5</v>
      </c>
      <c r="E314" s="197">
        <v>3.2</v>
      </c>
      <c r="F314" s="198">
        <v>0.0</v>
      </c>
      <c r="G314" s="199"/>
      <c r="H314" s="197">
        <f t="shared" ref="H314:L314" si="313">$G314/100*B314</f>
        <v>0</v>
      </c>
      <c r="I314" s="197">
        <f t="shared" si="313"/>
        <v>0</v>
      </c>
      <c r="J314" s="197">
        <f t="shared" si="313"/>
        <v>0</v>
      </c>
      <c r="K314" s="197">
        <f t="shared" si="313"/>
        <v>0</v>
      </c>
      <c r="L314" s="198">
        <f t="shared" si="313"/>
        <v>0</v>
      </c>
      <c r="M314" s="200" t="s">
        <v>637</v>
      </c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196" t="s">
        <v>963</v>
      </c>
      <c r="B315" s="197">
        <v>257.0</v>
      </c>
      <c r="C315" s="197">
        <v>10.5</v>
      </c>
      <c r="D315" s="197">
        <v>0.0</v>
      </c>
      <c r="E315" s="197">
        <v>57.1</v>
      </c>
      <c r="F315" s="198">
        <v>10.5</v>
      </c>
      <c r="G315" s="199"/>
      <c r="H315" s="197">
        <f t="shared" ref="H315:L315" si="314">$G315/100*B315</f>
        <v>0</v>
      </c>
      <c r="I315" s="197">
        <f t="shared" si="314"/>
        <v>0</v>
      </c>
      <c r="J315" s="197">
        <f t="shared" si="314"/>
        <v>0</v>
      </c>
      <c r="K315" s="197">
        <f t="shared" si="314"/>
        <v>0</v>
      </c>
      <c r="L315" s="198">
        <f t="shared" si="314"/>
        <v>0</v>
      </c>
      <c r="M315" s="200" t="s">
        <v>643</v>
      </c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196" t="s">
        <v>964</v>
      </c>
      <c r="B316" s="197">
        <v>464.0</v>
      </c>
      <c r="C316" s="197">
        <v>20.0</v>
      </c>
      <c r="D316" s="197">
        <v>2.0</v>
      </c>
      <c r="E316" s="197">
        <v>1.8</v>
      </c>
      <c r="F316" s="198">
        <v>0.4</v>
      </c>
      <c r="G316" s="199"/>
      <c r="H316" s="197">
        <f t="shared" ref="H316:L316" si="315">$G316/100*B316</f>
        <v>0</v>
      </c>
      <c r="I316" s="197">
        <f t="shared" si="315"/>
        <v>0</v>
      </c>
      <c r="J316" s="197">
        <f t="shared" si="315"/>
        <v>0</v>
      </c>
      <c r="K316" s="197">
        <f t="shared" si="315"/>
        <v>0</v>
      </c>
      <c r="L316" s="198">
        <f t="shared" si="315"/>
        <v>0</v>
      </c>
      <c r="M316" s="200" t="s">
        <v>656</v>
      </c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196" t="s">
        <v>965</v>
      </c>
      <c r="B317" s="197">
        <v>360.0</v>
      </c>
      <c r="C317" s="197">
        <v>9.2</v>
      </c>
      <c r="D317" s="197">
        <v>1.2</v>
      </c>
      <c r="E317" s="197">
        <v>75.0</v>
      </c>
      <c r="F317" s="198">
        <v>2.7</v>
      </c>
      <c r="G317" s="199"/>
      <c r="H317" s="197">
        <f t="shared" ref="H317:L317" si="316">$G317/100*B317</f>
        <v>0</v>
      </c>
      <c r="I317" s="197">
        <f t="shared" si="316"/>
        <v>0</v>
      </c>
      <c r="J317" s="197">
        <f t="shared" si="316"/>
        <v>0</v>
      </c>
      <c r="K317" s="197">
        <f t="shared" si="316"/>
        <v>0</v>
      </c>
      <c r="L317" s="198">
        <f t="shared" si="316"/>
        <v>0</v>
      </c>
      <c r="M317" s="200" t="s">
        <v>656</v>
      </c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196" t="s">
        <v>966</v>
      </c>
      <c r="B318" s="197">
        <v>586.0</v>
      </c>
      <c r="C318" s="197">
        <v>18.1</v>
      </c>
      <c r="D318" s="197">
        <v>50.9</v>
      </c>
      <c r="E318" s="197">
        <v>24.1</v>
      </c>
      <c r="F318" s="198">
        <v>5.5</v>
      </c>
      <c r="G318" s="199"/>
      <c r="H318" s="197">
        <f t="shared" ref="H318:L318" si="317">$G318/100*B318</f>
        <v>0</v>
      </c>
      <c r="I318" s="197">
        <f t="shared" si="317"/>
        <v>0</v>
      </c>
      <c r="J318" s="197">
        <f t="shared" si="317"/>
        <v>0</v>
      </c>
      <c r="K318" s="197">
        <f t="shared" si="317"/>
        <v>0</v>
      </c>
      <c r="L318" s="198">
        <f t="shared" si="317"/>
        <v>0</v>
      </c>
      <c r="M318" s="200" t="s">
        <v>725</v>
      </c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196" t="s">
        <v>967</v>
      </c>
      <c r="B319" s="197">
        <v>884.0</v>
      </c>
      <c r="C319" s="197">
        <v>0.0</v>
      </c>
      <c r="D319" s="197">
        <v>100.0</v>
      </c>
      <c r="E319" s="197">
        <v>0.0</v>
      </c>
      <c r="F319" s="198">
        <v>0.0</v>
      </c>
      <c r="G319" s="199"/>
      <c r="H319" s="197">
        <f t="shared" ref="H319:L319" si="318">$G319/100*B319</f>
        <v>0</v>
      </c>
      <c r="I319" s="197">
        <f t="shared" si="318"/>
        <v>0</v>
      </c>
      <c r="J319" s="197">
        <f t="shared" si="318"/>
        <v>0</v>
      </c>
      <c r="K319" s="197">
        <f t="shared" si="318"/>
        <v>0</v>
      </c>
      <c r="L319" s="198">
        <f t="shared" si="318"/>
        <v>0</v>
      </c>
      <c r="M319" s="200" t="s">
        <v>667</v>
      </c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196" t="s">
        <v>968</v>
      </c>
      <c r="B320" s="197">
        <v>573.0</v>
      </c>
      <c r="C320" s="197">
        <v>17.7</v>
      </c>
      <c r="D320" s="197">
        <v>49.7</v>
      </c>
      <c r="E320" s="197">
        <v>23.5</v>
      </c>
      <c r="F320" s="198">
        <v>11.8</v>
      </c>
      <c r="G320" s="199"/>
      <c r="H320" s="197">
        <f t="shared" ref="H320:L320" si="319">$G320/100*B320</f>
        <v>0</v>
      </c>
      <c r="I320" s="197">
        <f t="shared" si="319"/>
        <v>0</v>
      </c>
      <c r="J320" s="197">
        <f t="shared" si="319"/>
        <v>0</v>
      </c>
      <c r="K320" s="197">
        <f t="shared" si="319"/>
        <v>0</v>
      </c>
      <c r="L320" s="198">
        <f t="shared" si="319"/>
        <v>0</v>
      </c>
      <c r="M320" s="200" t="s">
        <v>725</v>
      </c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196" t="s">
        <v>969</v>
      </c>
      <c r="B321" s="197">
        <v>53.0</v>
      </c>
      <c r="C321" s="197">
        <v>5.2</v>
      </c>
      <c r="D321" s="197">
        <v>0.1</v>
      </c>
      <c r="E321" s="197">
        <v>8.5</v>
      </c>
      <c r="F321" s="198">
        <v>0.8</v>
      </c>
      <c r="G321" s="199"/>
      <c r="H321" s="197">
        <f t="shared" ref="H321:L321" si="320">$G321/100*B321</f>
        <v>0</v>
      </c>
      <c r="I321" s="197">
        <f t="shared" si="320"/>
        <v>0</v>
      </c>
      <c r="J321" s="197">
        <f t="shared" si="320"/>
        <v>0</v>
      </c>
      <c r="K321" s="197">
        <f t="shared" si="320"/>
        <v>0</v>
      </c>
      <c r="L321" s="198">
        <f t="shared" si="320"/>
        <v>0</v>
      </c>
      <c r="M321" s="200" t="s">
        <v>710</v>
      </c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196" t="s">
        <v>970</v>
      </c>
      <c r="B322" s="197">
        <v>53.0</v>
      </c>
      <c r="C322" s="197">
        <v>6.3</v>
      </c>
      <c r="D322" s="197">
        <v>4.0</v>
      </c>
      <c r="E322" s="197">
        <v>7.6</v>
      </c>
      <c r="F322" s="198">
        <v>0.8</v>
      </c>
      <c r="G322" s="199"/>
      <c r="H322" s="197">
        <f t="shared" ref="H322:L322" si="321">$G322/100*B322</f>
        <v>0</v>
      </c>
      <c r="I322" s="197">
        <f t="shared" si="321"/>
        <v>0</v>
      </c>
      <c r="J322" s="197">
        <f t="shared" si="321"/>
        <v>0</v>
      </c>
      <c r="K322" s="197">
        <f t="shared" si="321"/>
        <v>0</v>
      </c>
      <c r="L322" s="198">
        <f t="shared" si="321"/>
        <v>0</v>
      </c>
      <c r="M322" s="200" t="s">
        <v>710</v>
      </c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196" t="s">
        <v>971</v>
      </c>
      <c r="B323" s="197">
        <v>71.0</v>
      </c>
      <c r="C323" s="197">
        <v>13.6</v>
      </c>
      <c r="D323" s="197">
        <v>1.0</v>
      </c>
      <c r="E323" s="197">
        <v>0.9</v>
      </c>
      <c r="F323" s="198">
        <v>0.0</v>
      </c>
      <c r="G323" s="199"/>
      <c r="H323" s="197">
        <f t="shared" ref="H323:L323" si="322">$G323/100*B323</f>
        <v>0</v>
      </c>
      <c r="I323" s="197">
        <f t="shared" si="322"/>
        <v>0</v>
      </c>
      <c r="J323" s="197">
        <f t="shared" si="322"/>
        <v>0</v>
      </c>
      <c r="K323" s="197">
        <f t="shared" si="322"/>
        <v>0</v>
      </c>
      <c r="L323" s="198">
        <f t="shared" si="322"/>
        <v>0</v>
      </c>
      <c r="M323" s="200" t="s">
        <v>637</v>
      </c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196" t="s">
        <v>972</v>
      </c>
      <c r="B324" s="197">
        <v>97.0</v>
      </c>
      <c r="C324" s="197">
        <v>17.6</v>
      </c>
      <c r="D324" s="197">
        <v>2.4</v>
      </c>
      <c r="E324" s="197">
        <v>0.0</v>
      </c>
      <c r="F324" s="198">
        <v>0.0</v>
      </c>
      <c r="G324" s="199"/>
      <c r="H324" s="197">
        <f t="shared" ref="H324:L324" si="323">$G324/100*B324</f>
        <v>0</v>
      </c>
      <c r="I324" s="197">
        <f t="shared" si="323"/>
        <v>0</v>
      </c>
      <c r="J324" s="197">
        <f t="shared" si="323"/>
        <v>0</v>
      </c>
      <c r="K324" s="197">
        <f t="shared" si="323"/>
        <v>0</v>
      </c>
      <c r="L324" s="198">
        <f t="shared" si="323"/>
        <v>0</v>
      </c>
      <c r="M324" s="200" t="s">
        <v>674</v>
      </c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196" t="s">
        <v>973</v>
      </c>
      <c r="B325" s="197">
        <v>100.0</v>
      </c>
      <c r="C325" s="197">
        <v>20.5</v>
      </c>
      <c r="D325" s="197">
        <v>1.3</v>
      </c>
      <c r="E325" s="197">
        <v>0.0</v>
      </c>
      <c r="F325" s="198">
        <v>0.0</v>
      </c>
      <c r="G325" s="199"/>
      <c r="H325" s="197">
        <f t="shared" ref="H325:L325" si="324">$G325/100*B325</f>
        <v>0</v>
      </c>
      <c r="I325" s="197">
        <f t="shared" si="324"/>
        <v>0</v>
      </c>
      <c r="J325" s="197">
        <f t="shared" si="324"/>
        <v>0</v>
      </c>
      <c r="K325" s="197">
        <f t="shared" si="324"/>
        <v>0</v>
      </c>
      <c r="L325" s="198">
        <f t="shared" si="324"/>
        <v>0</v>
      </c>
      <c r="M325" s="200" t="s">
        <v>674</v>
      </c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196" t="s">
        <v>974</v>
      </c>
      <c r="B326" s="197">
        <v>70.0</v>
      </c>
      <c r="C326" s="197">
        <v>12.4</v>
      </c>
      <c r="D326" s="197">
        <v>1.9</v>
      </c>
      <c r="E326" s="197">
        <v>0.0</v>
      </c>
      <c r="F326" s="198">
        <v>0.0</v>
      </c>
      <c r="G326" s="199"/>
      <c r="H326" s="197">
        <f t="shared" ref="H326:L326" si="325">$G326/100*B326</f>
        <v>0</v>
      </c>
      <c r="I326" s="197">
        <f t="shared" si="325"/>
        <v>0</v>
      </c>
      <c r="J326" s="197">
        <f t="shared" si="325"/>
        <v>0</v>
      </c>
      <c r="K326" s="197">
        <f t="shared" si="325"/>
        <v>0</v>
      </c>
      <c r="L326" s="198">
        <f t="shared" si="325"/>
        <v>0</v>
      </c>
      <c r="M326" s="200" t="s">
        <v>674</v>
      </c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196" t="s">
        <v>975</v>
      </c>
      <c r="B327" s="197">
        <v>339.0</v>
      </c>
      <c r="C327" s="197">
        <v>11.3</v>
      </c>
      <c r="D327" s="197">
        <v>3.3</v>
      </c>
      <c r="E327" s="197">
        <v>74.6</v>
      </c>
      <c r="F327" s="198">
        <v>6.3</v>
      </c>
      <c r="G327" s="199"/>
      <c r="H327" s="197">
        <f t="shared" ref="H327:L327" si="326">$G327/100*B327</f>
        <v>0</v>
      </c>
      <c r="I327" s="197">
        <f t="shared" si="326"/>
        <v>0</v>
      </c>
      <c r="J327" s="197">
        <f t="shared" si="326"/>
        <v>0</v>
      </c>
      <c r="K327" s="197">
        <f t="shared" si="326"/>
        <v>0</v>
      </c>
      <c r="L327" s="198">
        <f t="shared" si="326"/>
        <v>0</v>
      </c>
      <c r="M327" s="200" t="s">
        <v>656</v>
      </c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196" t="s">
        <v>976</v>
      </c>
      <c r="B328" s="197">
        <v>436.0</v>
      </c>
      <c r="C328" s="197">
        <v>34.5</v>
      </c>
      <c r="D328" s="197">
        <v>20.7</v>
      </c>
      <c r="E328" s="197">
        <v>35.2</v>
      </c>
      <c r="F328" s="198">
        <v>9.6</v>
      </c>
      <c r="G328" s="199"/>
      <c r="H328" s="197">
        <f t="shared" ref="H328:L328" si="327">$G328/100*B328</f>
        <v>0</v>
      </c>
      <c r="I328" s="197">
        <f t="shared" si="327"/>
        <v>0</v>
      </c>
      <c r="J328" s="197">
        <f t="shared" si="327"/>
        <v>0</v>
      </c>
      <c r="K328" s="197">
        <f t="shared" si="327"/>
        <v>0</v>
      </c>
      <c r="L328" s="198">
        <f t="shared" si="327"/>
        <v>0</v>
      </c>
      <c r="M328" s="200" t="s">
        <v>647</v>
      </c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196" t="s">
        <v>977</v>
      </c>
      <c r="B329" s="197">
        <v>322.0</v>
      </c>
      <c r="C329" s="197">
        <v>6.0</v>
      </c>
      <c r="D329" s="197">
        <v>31.8</v>
      </c>
      <c r="E329" s="197">
        <v>3.1</v>
      </c>
      <c r="F329" s="198">
        <v>1.1</v>
      </c>
      <c r="G329" s="199"/>
      <c r="H329" s="197">
        <f t="shared" ref="H329:L329" si="328">$G329/100*B329</f>
        <v>0</v>
      </c>
      <c r="I329" s="197">
        <f t="shared" si="328"/>
        <v>0</v>
      </c>
      <c r="J329" s="197">
        <f t="shared" si="328"/>
        <v>0</v>
      </c>
      <c r="K329" s="197">
        <f t="shared" si="328"/>
        <v>0</v>
      </c>
      <c r="L329" s="198">
        <f t="shared" si="328"/>
        <v>0</v>
      </c>
      <c r="M329" s="200" t="s">
        <v>710</v>
      </c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196" t="s">
        <v>978</v>
      </c>
      <c r="B330" s="197">
        <v>884.0</v>
      </c>
      <c r="C330" s="197">
        <v>0.0</v>
      </c>
      <c r="D330" s="197">
        <v>100.0</v>
      </c>
      <c r="E330" s="197">
        <v>0.0</v>
      </c>
      <c r="F330" s="198">
        <v>0.0</v>
      </c>
      <c r="G330" s="199"/>
      <c r="H330" s="197">
        <f t="shared" ref="H330:L330" si="329">$G330/100*B330</f>
        <v>0</v>
      </c>
      <c r="I330" s="197">
        <f t="shared" si="329"/>
        <v>0</v>
      </c>
      <c r="J330" s="197">
        <f t="shared" si="329"/>
        <v>0</v>
      </c>
      <c r="K330" s="197">
        <f t="shared" si="329"/>
        <v>0</v>
      </c>
      <c r="L330" s="198">
        <f t="shared" si="329"/>
        <v>0</v>
      </c>
      <c r="M330" s="200" t="s">
        <v>667</v>
      </c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196" t="s">
        <v>979</v>
      </c>
      <c r="B331" s="197">
        <v>240.0</v>
      </c>
      <c r="C331" s="197">
        <v>6.2</v>
      </c>
      <c r="D331" s="197">
        <v>1.4</v>
      </c>
      <c r="E331" s="197">
        <v>4.5</v>
      </c>
      <c r="F331" s="198">
        <v>0.8</v>
      </c>
      <c r="G331" s="199"/>
      <c r="H331" s="197">
        <f t="shared" ref="H331:L331" si="330">$G331/100*B331</f>
        <v>0</v>
      </c>
      <c r="I331" s="197">
        <f t="shared" si="330"/>
        <v>0</v>
      </c>
      <c r="J331" s="197">
        <f t="shared" si="330"/>
        <v>0</v>
      </c>
      <c r="K331" s="197">
        <f t="shared" si="330"/>
        <v>0</v>
      </c>
      <c r="L331" s="198">
        <f t="shared" si="330"/>
        <v>0</v>
      </c>
      <c r="M331" s="200" t="s">
        <v>653</v>
      </c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196" t="s">
        <v>980</v>
      </c>
      <c r="B332" s="197">
        <v>446.0</v>
      </c>
      <c r="C332" s="197">
        <v>36.5</v>
      </c>
      <c r="D332" s="197">
        <v>19.9</v>
      </c>
      <c r="E332" s="197">
        <v>30.2</v>
      </c>
      <c r="F332" s="198">
        <v>9.3</v>
      </c>
      <c r="G332" s="199"/>
      <c r="H332" s="197">
        <f t="shared" ref="H332:L332" si="331">$G332/100*B332</f>
        <v>0</v>
      </c>
      <c r="I332" s="197">
        <f t="shared" si="331"/>
        <v>0</v>
      </c>
      <c r="J332" s="197">
        <f t="shared" si="331"/>
        <v>0</v>
      </c>
      <c r="K332" s="197">
        <f t="shared" si="331"/>
        <v>0</v>
      </c>
      <c r="L332" s="198">
        <f t="shared" si="331"/>
        <v>0</v>
      </c>
      <c r="M332" s="200" t="s">
        <v>647</v>
      </c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196" t="s">
        <v>981</v>
      </c>
      <c r="B333" s="197">
        <v>54.0</v>
      </c>
      <c r="C333" s="197">
        <v>3.3</v>
      </c>
      <c r="D333" s="197">
        <v>1.8</v>
      </c>
      <c r="E333" s="197">
        <v>6.3</v>
      </c>
      <c r="F333" s="198">
        <v>0.6</v>
      </c>
      <c r="G333" s="199"/>
      <c r="H333" s="197">
        <f t="shared" ref="H333:L333" si="332">$G333/100*B333</f>
        <v>0</v>
      </c>
      <c r="I333" s="197">
        <f t="shared" si="332"/>
        <v>0</v>
      </c>
      <c r="J333" s="197">
        <f t="shared" si="332"/>
        <v>0</v>
      </c>
      <c r="K333" s="197">
        <f t="shared" si="332"/>
        <v>0</v>
      </c>
      <c r="L333" s="198">
        <f t="shared" si="332"/>
        <v>0</v>
      </c>
      <c r="M333" s="200" t="s">
        <v>647</v>
      </c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196" t="s">
        <v>982</v>
      </c>
      <c r="B334" s="197">
        <v>348.0</v>
      </c>
      <c r="C334" s="197">
        <v>14.6</v>
      </c>
      <c r="D334" s="197">
        <v>1.4</v>
      </c>
      <c r="E334" s="197">
        <v>75.0</v>
      </c>
      <c r="F334" s="198">
        <v>1.6</v>
      </c>
      <c r="G334" s="199"/>
      <c r="H334" s="197">
        <f t="shared" ref="H334:L334" si="333">$G334/100*B334</f>
        <v>0</v>
      </c>
      <c r="I334" s="197">
        <f t="shared" si="333"/>
        <v>0</v>
      </c>
      <c r="J334" s="197">
        <f t="shared" si="333"/>
        <v>0</v>
      </c>
      <c r="K334" s="197">
        <f t="shared" si="333"/>
        <v>0</v>
      </c>
      <c r="L334" s="198">
        <f t="shared" si="333"/>
        <v>0</v>
      </c>
      <c r="M334" s="200" t="s">
        <v>656</v>
      </c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196" t="s">
        <v>983</v>
      </c>
      <c r="B335" s="197">
        <v>23.0</v>
      </c>
      <c r="C335" s="197">
        <v>2.9</v>
      </c>
      <c r="D335" s="197">
        <v>0.4</v>
      </c>
      <c r="E335" s="197">
        <v>3.6</v>
      </c>
      <c r="F335" s="198">
        <v>2.2</v>
      </c>
      <c r="G335" s="199"/>
      <c r="H335" s="197">
        <f t="shared" ref="H335:L335" si="334">$G335/100*B335</f>
        <v>0</v>
      </c>
      <c r="I335" s="197">
        <f t="shared" si="334"/>
        <v>0</v>
      </c>
      <c r="J335" s="197">
        <f t="shared" si="334"/>
        <v>0</v>
      </c>
      <c r="K335" s="197">
        <f t="shared" si="334"/>
        <v>0</v>
      </c>
      <c r="L335" s="198">
        <f t="shared" si="334"/>
        <v>0</v>
      </c>
      <c r="M335" s="200" t="s">
        <v>653</v>
      </c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196" t="s">
        <v>984</v>
      </c>
      <c r="B336" s="197">
        <v>26.0</v>
      </c>
      <c r="C336" s="197">
        <v>5.9</v>
      </c>
      <c r="D336" s="197">
        <v>0.4</v>
      </c>
      <c r="E336" s="197">
        <v>2.4</v>
      </c>
      <c r="F336" s="198">
        <v>0.0</v>
      </c>
      <c r="G336" s="199"/>
      <c r="H336" s="197">
        <f t="shared" ref="H336:L336" si="335">$G336/100*B336</f>
        <v>0</v>
      </c>
      <c r="I336" s="197">
        <f t="shared" si="335"/>
        <v>0</v>
      </c>
      <c r="J336" s="197">
        <f t="shared" si="335"/>
        <v>0</v>
      </c>
      <c r="K336" s="197">
        <f t="shared" si="335"/>
        <v>0</v>
      </c>
      <c r="L336" s="198">
        <f t="shared" si="335"/>
        <v>0</v>
      </c>
      <c r="M336" s="200" t="s">
        <v>643</v>
      </c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196" t="s">
        <v>985</v>
      </c>
      <c r="B337" s="197">
        <v>40.0</v>
      </c>
      <c r="C337" s="197">
        <v>0.8</v>
      </c>
      <c r="D337" s="197">
        <v>0.1</v>
      </c>
      <c r="E337" s="197">
        <v>10.4</v>
      </c>
      <c r="F337" s="198">
        <v>1.5</v>
      </c>
      <c r="G337" s="199"/>
      <c r="H337" s="197">
        <f t="shared" ref="H337:L337" si="336">$G337/100*B337</f>
        <v>0</v>
      </c>
      <c r="I337" s="197">
        <f t="shared" si="336"/>
        <v>0</v>
      </c>
      <c r="J337" s="197">
        <f t="shared" si="336"/>
        <v>0</v>
      </c>
      <c r="K337" s="197">
        <f t="shared" si="336"/>
        <v>0</v>
      </c>
      <c r="L337" s="198">
        <f t="shared" si="336"/>
        <v>0</v>
      </c>
      <c r="M337" s="200" t="s">
        <v>653</v>
      </c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196" t="s">
        <v>986</v>
      </c>
      <c r="B338" s="197">
        <v>45.0</v>
      </c>
      <c r="C338" s="197">
        <v>1.0</v>
      </c>
      <c r="D338" s="197">
        <v>0.1</v>
      </c>
      <c r="E338" s="197">
        <v>11.7</v>
      </c>
      <c r="F338" s="198">
        <v>2.0</v>
      </c>
      <c r="G338" s="199"/>
      <c r="H338" s="197">
        <f t="shared" ref="H338:L338" si="337">$G338/100*B338</f>
        <v>0</v>
      </c>
      <c r="I338" s="197">
        <f t="shared" si="337"/>
        <v>0</v>
      </c>
      <c r="J338" s="197">
        <f t="shared" si="337"/>
        <v>0</v>
      </c>
      <c r="K338" s="197">
        <f t="shared" si="337"/>
        <v>0</v>
      </c>
      <c r="L338" s="198">
        <f t="shared" si="337"/>
        <v>0</v>
      </c>
      <c r="M338" s="200" t="s">
        <v>653</v>
      </c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196" t="s">
        <v>987</v>
      </c>
      <c r="B339" s="197">
        <v>381.0</v>
      </c>
      <c r="C339" s="197">
        <v>1.9</v>
      </c>
      <c r="D339" s="197">
        <v>0.3</v>
      </c>
      <c r="E339" s="197">
        <v>20.6</v>
      </c>
      <c r="F339" s="198">
        <v>3.5</v>
      </c>
      <c r="G339" s="199"/>
      <c r="H339" s="197">
        <f t="shared" ref="H339:L339" si="338">$G339/100*B339</f>
        <v>0</v>
      </c>
      <c r="I339" s="197">
        <f t="shared" si="338"/>
        <v>0</v>
      </c>
      <c r="J339" s="197">
        <f t="shared" si="338"/>
        <v>0</v>
      </c>
      <c r="K339" s="197">
        <f t="shared" si="338"/>
        <v>0</v>
      </c>
      <c r="L339" s="198">
        <f t="shared" si="338"/>
        <v>0</v>
      </c>
      <c r="M339" s="200" t="s">
        <v>653</v>
      </c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196" t="s">
        <v>988</v>
      </c>
      <c r="B340" s="197">
        <v>40.0</v>
      </c>
      <c r="C340" s="197">
        <v>2.0</v>
      </c>
      <c r="D340" s="197">
        <v>0.5</v>
      </c>
      <c r="E340" s="197">
        <v>8.7</v>
      </c>
      <c r="F340" s="198">
        <v>0.0</v>
      </c>
      <c r="G340" s="199"/>
      <c r="H340" s="197">
        <f t="shared" ref="H340:L340" si="339">$G340/100*B340</f>
        <v>0</v>
      </c>
      <c r="I340" s="197">
        <f t="shared" si="339"/>
        <v>0</v>
      </c>
      <c r="J340" s="197">
        <f t="shared" si="339"/>
        <v>0</v>
      </c>
      <c r="K340" s="197">
        <f t="shared" si="339"/>
        <v>0</v>
      </c>
      <c r="L340" s="198">
        <f t="shared" si="339"/>
        <v>0</v>
      </c>
      <c r="M340" s="200" t="s">
        <v>653</v>
      </c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196" t="s">
        <v>989</v>
      </c>
      <c r="B341" s="197">
        <v>31.0</v>
      </c>
      <c r="C341" s="197">
        <v>0.6</v>
      </c>
      <c r="D341" s="197">
        <v>0.6</v>
      </c>
      <c r="E341" s="197">
        <v>6.9</v>
      </c>
      <c r="F341" s="198">
        <v>0.0</v>
      </c>
      <c r="G341" s="199"/>
      <c r="H341" s="197">
        <f t="shared" ref="H341:L341" si="340">$G341/100*B341</f>
        <v>0</v>
      </c>
      <c r="I341" s="197">
        <f t="shared" si="340"/>
        <v>0</v>
      </c>
      <c r="J341" s="197">
        <f t="shared" si="340"/>
        <v>0</v>
      </c>
      <c r="K341" s="197">
        <f t="shared" si="340"/>
        <v>0</v>
      </c>
      <c r="L341" s="198">
        <f t="shared" si="340"/>
        <v>0</v>
      </c>
      <c r="M341" s="200" t="s">
        <v>653</v>
      </c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196" t="s">
        <v>990</v>
      </c>
      <c r="B342" s="197">
        <v>16.0</v>
      </c>
      <c r="C342" s="197">
        <v>1.2</v>
      </c>
      <c r="D342" s="197">
        <v>0.2</v>
      </c>
      <c r="E342" s="197">
        <v>3.4</v>
      </c>
      <c r="F342" s="198">
        <v>1.1</v>
      </c>
      <c r="G342" s="199"/>
      <c r="H342" s="197">
        <f t="shared" ref="H342:L342" si="341">$G342/100*B342</f>
        <v>0</v>
      </c>
      <c r="I342" s="197">
        <f t="shared" si="341"/>
        <v>0</v>
      </c>
      <c r="J342" s="197">
        <f t="shared" si="341"/>
        <v>0</v>
      </c>
      <c r="K342" s="197">
        <f t="shared" si="341"/>
        <v>0</v>
      </c>
      <c r="L342" s="198">
        <f t="shared" si="341"/>
        <v>0</v>
      </c>
      <c r="M342" s="200" t="s">
        <v>653</v>
      </c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196" t="s">
        <v>991</v>
      </c>
      <c r="B343" s="197">
        <v>92.0</v>
      </c>
      <c r="C343" s="197">
        <v>15.6</v>
      </c>
      <c r="D343" s="197">
        <v>1.4</v>
      </c>
      <c r="E343" s="197">
        <v>3.1</v>
      </c>
      <c r="F343" s="198">
        <v>0.0</v>
      </c>
      <c r="G343" s="199"/>
      <c r="H343" s="197">
        <f t="shared" ref="H343:L343" si="342">$G343/100*B343</f>
        <v>0</v>
      </c>
      <c r="I343" s="197">
        <f t="shared" si="342"/>
        <v>0</v>
      </c>
      <c r="J343" s="197">
        <f t="shared" si="342"/>
        <v>0</v>
      </c>
      <c r="K343" s="197">
        <f t="shared" si="342"/>
        <v>0</v>
      </c>
      <c r="L343" s="198">
        <f t="shared" si="342"/>
        <v>0</v>
      </c>
      <c r="M343" s="200" t="s">
        <v>637</v>
      </c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196" t="s">
        <v>992</v>
      </c>
      <c r="B344" s="197">
        <v>100.0</v>
      </c>
      <c r="C344" s="197">
        <v>0.0</v>
      </c>
      <c r="D344" s="197">
        <v>0.0</v>
      </c>
      <c r="E344" s="197">
        <v>46.0</v>
      </c>
      <c r="F344" s="198">
        <v>0.0</v>
      </c>
      <c r="G344" s="199"/>
      <c r="H344" s="197">
        <f t="shared" ref="H344:L344" si="343">$G344/100*B344</f>
        <v>0</v>
      </c>
      <c r="I344" s="197">
        <f t="shared" si="343"/>
        <v>0</v>
      </c>
      <c r="J344" s="197">
        <f t="shared" si="343"/>
        <v>0</v>
      </c>
      <c r="K344" s="197">
        <f t="shared" si="343"/>
        <v>0</v>
      </c>
      <c r="L344" s="198">
        <f t="shared" si="343"/>
        <v>0</v>
      </c>
      <c r="M344" s="200" t="s">
        <v>645</v>
      </c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196" t="s">
        <v>993</v>
      </c>
      <c r="B345" s="197">
        <v>380.0</v>
      </c>
      <c r="C345" s="197">
        <v>0.1</v>
      </c>
      <c r="D345" s="197">
        <v>0.0</v>
      </c>
      <c r="E345" s="197">
        <v>98.1</v>
      </c>
      <c r="F345" s="198">
        <v>0.0</v>
      </c>
      <c r="G345" s="199"/>
      <c r="H345" s="197">
        <f t="shared" ref="H345:L345" si="344">$G345/100*B345</f>
        <v>0</v>
      </c>
      <c r="I345" s="197">
        <f t="shared" si="344"/>
        <v>0</v>
      </c>
      <c r="J345" s="197">
        <f t="shared" si="344"/>
        <v>0</v>
      </c>
      <c r="K345" s="197">
        <f t="shared" si="344"/>
        <v>0</v>
      </c>
      <c r="L345" s="198">
        <f t="shared" si="344"/>
        <v>0</v>
      </c>
      <c r="M345" s="200" t="s">
        <v>645</v>
      </c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196" t="s">
        <v>994</v>
      </c>
      <c r="B346" s="197">
        <v>387.0</v>
      </c>
      <c r="C346" s="197">
        <v>0.0</v>
      </c>
      <c r="D346" s="197">
        <v>0.0</v>
      </c>
      <c r="E346" s="197">
        <v>99.9</v>
      </c>
      <c r="F346" s="198">
        <v>0.0</v>
      </c>
      <c r="G346" s="199"/>
      <c r="H346" s="197">
        <f t="shared" ref="H346:L346" si="345">$G346/100*B346</f>
        <v>0</v>
      </c>
      <c r="I346" s="197">
        <f t="shared" si="345"/>
        <v>0</v>
      </c>
      <c r="J346" s="197">
        <f t="shared" si="345"/>
        <v>0</v>
      </c>
      <c r="K346" s="197">
        <f t="shared" si="345"/>
        <v>0</v>
      </c>
      <c r="L346" s="198">
        <f t="shared" si="345"/>
        <v>0</v>
      </c>
      <c r="M346" s="200" t="s">
        <v>645</v>
      </c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196" t="s">
        <v>995</v>
      </c>
      <c r="B347" s="197">
        <v>617.0</v>
      </c>
      <c r="C347" s="197">
        <v>17.3</v>
      </c>
      <c r="D347" s="197">
        <v>55.2</v>
      </c>
      <c r="E347" s="197">
        <v>23.2</v>
      </c>
      <c r="F347" s="198">
        <v>5.7</v>
      </c>
      <c r="G347" s="199"/>
      <c r="H347" s="197">
        <f t="shared" ref="H347:L347" si="346">$G347/100*B347</f>
        <v>0</v>
      </c>
      <c r="I347" s="197">
        <f t="shared" si="346"/>
        <v>0</v>
      </c>
      <c r="J347" s="197">
        <f t="shared" si="346"/>
        <v>0</v>
      </c>
      <c r="K347" s="197">
        <f t="shared" si="346"/>
        <v>0</v>
      </c>
      <c r="L347" s="198">
        <f t="shared" si="346"/>
        <v>0</v>
      </c>
      <c r="M347" s="200" t="s">
        <v>725</v>
      </c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196" t="s">
        <v>996</v>
      </c>
      <c r="B348" s="197">
        <v>884.0</v>
      </c>
      <c r="C348" s="197">
        <v>0.0</v>
      </c>
      <c r="D348" s="197">
        <v>100.0</v>
      </c>
      <c r="E348" s="197">
        <v>0.0</v>
      </c>
      <c r="F348" s="198">
        <v>0.0</v>
      </c>
      <c r="G348" s="199"/>
      <c r="H348" s="197">
        <f t="shared" ref="H348:L348" si="347">$G348/100*B348</f>
        <v>0</v>
      </c>
      <c r="I348" s="197">
        <f t="shared" si="347"/>
        <v>0</v>
      </c>
      <c r="J348" s="197">
        <f t="shared" si="347"/>
        <v>0</v>
      </c>
      <c r="K348" s="197">
        <f t="shared" si="347"/>
        <v>0</v>
      </c>
      <c r="L348" s="198">
        <f t="shared" si="347"/>
        <v>0</v>
      </c>
      <c r="M348" s="200" t="s">
        <v>667</v>
      </c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196" t="s">
        <v>997</v>
      </c>
      <c r="B349" s="197">
        <v>564.0</v>
      </c>
      <c r="C349" s="197">
        <v>20.8</v>
      </c>
      <c r="D349" s="197">
        <v>51.5</v>
      </c>
      <c r="E349" s="197">
        <v>20.0</v>
      </c>
      <c r="F349" s="198">
        <v>6.6</v>
      </c>
      <c r="G349" s="199"/>
      <c r="H349" s="197">
        <f t="shared" ref="H349:L349" si="348">$G349/100*B349</f>
        <v>0</v>
      </c>
      <c r="I349" s="197">
        <f t="shared" si="348"/>
        <v>0</v>
      </c>
      <c r="J349" s="197">
        <f t="shared" si="348"/>
        <v>0</v>
      </c>
      <c r="K349" s="197">
        <f t="shared" si="348"/>
        <v>0</v>
      </c>
      <c r="L349" s="198">
        <f t="shared" si="348"/>
        <v>0</v>
      </c>
      <c r="M349" s="200" t="s">
        <v>725</v>
      </c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196" t="s">
        <v>998</v>
      </c>
      <c r="B350" s="197">
        <v>377.0</v>
      </c>
      <c r="C350" s="197">
        <v>7.0</v>
      </c>
      <c r="D350" s="197">
        <v>1.6</v>
      </c>
      <c r="E350" s="197">
        <v>79.9</v>
      </c>
      <c r="F350" s="198">
        <v>0.9</v>
      </c>
      <c r="G350" s="199"/>
      <c r="H350" s="197">
        <f t="shared" ref="H350:L350" si="349">$G350/100*B350</f>
        <v>0</v>
      </c>
      <c r="I350" s="197">
        <f t="shared" si="349"/>
        <v>0</v>
      </c>
      <c r="J350" s="197">
        <f t="shared" si="349"/>
        <v>0</v>
      </c>
      <c r="K350" s="197">
        <f t="shared" si="349"/>
        <v>0</v>
      </c>
      <c r="L350" s="198">
        <f t="shared" si="349"/>
        <v>0</v>
      </c>
      <c r="M350" s="200" t="s">
        <v>656</v>
      </c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196" t="s">
        <v>999</v>
      </c>
      <c r="B351" s="197">
        <v>19.0</v>
      </c>
      <c r="C351" s="197">
        <v>1.8</v>
      </c>
      <c r="D351" s="197">
        <v>0.2</v>
      </c>
      <c r="E351" s="197">
        <v>3.7</v>
      </c>
      <c r="F351" s="198">
        <v>1.6</v>
      </c>
      <c r="G351" s="199"/>
      <c r="H351" s="197">
        <f t="shared" ref="H351:L351" si="350">$G351/100*B351</f>
        <v>0</v>
      </c>
      <c r="I351" s="197">
        <f t="shared" si="350"/>
        <v>0</v>
      </c>
      <c r="J351" s="197">
        <f t="shared" si="350"/>
        <v>0</v>
      </c>
      <c r="K351" s="197">
        <f t="shared" si="350"/>
        <v>0</v>
      </c>
      <c r="L351" s="198">
        <f t="shared" si="350"/>
        <v>0</v>
      </c>
      <c r="M351" s="200" t="s">
        <v>653</v>
      </c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196" t="s">
        <v>1000</v>
      </c>
      <c r="B352" s="197">
        <v>144.0</v>
      </c>
      <c r="C352" s="197">
        <v>19.7</v>
      </c>
      <c r="D352" s="197">
        <v>6.7</v>
      </c>
      <c r="E352" s="197">
        <v>0.0</v>
      </c>
      <c r="F352" s="198">
        <v>0.0</v>
      </c>
      <c r="G352" s="199"/>
      <c r="H352" s="197">
        <f t="shared" ref="H352:L352" si="351">$G352/100*B352</f>
        <v>0</v>
      </c>
      <c r="I352" s="197">
        <f t="shared" si="351"/>
        <v>0</v>
      </c>
      <c r="J352" s="197">
        <f t="shared" si="351"/>
        <v>0</v>
      </c>
      <c r="K352" s="197">
        <f t="shared" si="351"/>
        <v>0</v>
      </c>
      <c r="L352" s="198">
        <f t="shared" si="351"/>
        <v>0</v>
      </c>
      <c r="M352" s="200" t="s">
        <v>674</v>
      </c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196" t="s">
        <v>1001</v>
      </c>
      <c r="B353" s="197">
        <v>595.0</v>
      </c>
      <c r="C353" s="197">
        <v>17.0</v>
      </c>
      <c r="D353" s="197">
        <v>53.7</v>
      </c>
      <c r="E353" s="197">
        <v>21.2</v>
      </c>
      <c r="F353" s="198">
        <v>9.3</v>
      </c>
      <c r="G353" s="199"/>
      <c r="H353" s="197">
        <f t="shared" ref="H353:L353" si="352">$G353/100*B353</f>
        <v>0</v>
      </c>
      <c r="I353" s="197">
        <f t="shared" si="352"/>
        <v>0</v>
      </c>
      <c r="J353" s="197">
        <f t="shared" si="352"/>
        <v>0</v>
      </c>
      <c r="K353" s="197">
        <f t="shared" si="352"/>
        <v>0</v>
      </c>
      <c r="L353" s="198">
        <f t="shared" si="352"/>
        <v>0</v>
      </c>
      <c r="M353" s="200" t="s">
        <v>725</v>
      </c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196" t="s">
        <v>1002</v>
      </c>
      <c r="B354" s="197">
        <v>33.0</v>
      </c>
      <c r="C354" s="197">
        <v>2.8</v>
      </c>
      <c r="D354" s="197">
        <v>0.2</v>
      </c>
      <c r="E354" s="197">
        <v>7.0</v>
      </c>
      <c r="F354" s="198">
        <v>4.4</v>
      </c>
      <c r="G354" s="199"/>
      <c r="H354" s="197">
        <f t="shared" ref="H354:L354" si="353">$G354/100*B354</f>
        <v>0</v>
      </c>
      <c r="I354" s="197">
        <f t="shared" si="353"/>
        <v>0</v>
      </c>
      <c r="J354" s="197">
        <f t="shared" si="353"/>
        <v>0</v>
      </c>
      <c r="K354" s="197">
        <f t="shared" si="353"/>
        <v>0</v>
      </c>
      <c r="L354" s="198">
        <f t="shared" si="353"/>
        <v>0</v>
      </c>
      <c r="M354" s="200" t="s">
        <v>653</v>
      </c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196" t="s">
        <v>1003</v>
      </c>
      <c r="B355" s="197">
        <v>60.0</v>
      </c>
      <c r="C355" s="197">
        <v>10.5</v>
      </c>
      <c r="D355" s="197">
        <v>0.1</v>
      </c>
      <c r="E355" s="197">
        <v>5.6</v>
      </c>
      <c r="F355" s="198">
        <v>0.8</v>
      </c>
      <c r="G355" s="199"/>
      <c r="H355" s="197">
        <f t="shared" ref="H355:L355" si="354">$G355/100*B355</f>
        <v>0</v>
      </c>
      <c r="I355" s="197">
        <f t="shared" si="354"/>
        <v>0</v>
      </c>
      <c r="J355" s="197">
        <f t="shared" si="354"/>
        <v>0</v>
      </c>
      <c r="K355" s="197">
        <f t="shared" si="354"/>
        <v>0</v>
      </c>
      <c r="L355" s="198">
        <f t="shared" si="354"/>
        <v>0</v>
      </c>
      <c r="M355" s="200" t="s">
        <v>710</v>
      </c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196" t="s">
        <v>1004</v>
      </c>
      <c r="B356" s="197">
        <v>53.0</v>
      </c>
      <c r="C356" s="197">
        <v>0.8</v>
      </c>
      <c r="D356" s="197">
        <v>0.3</v>
      </c>
      <c r="E356" s="197">
        <v>13.3</v>
      </c>
      <c r="F356" s="198">
        <v>1.8</v>
      </c>
      <c r="G356" s="199"/>
      <c r="H356" s="197">
        <f t="shared" ref="H356:L356" si="355">$G356/100*B356</f>
        <v>0</v>
      </c>
      <c r="I356" s="197">
        <f t="shared" si="355"/>
        <v>0</v>
      </c>
      <c r="J356" s="197">
        <f t="shared" si="355"/>
        <v>0</v>
      </c>
      <c r="K356" s="197">
        <f t="shared" si="355"/>
        <v>0</v>
      </c>
      <c r="L356" s="198">
        <f t="shared" si="355"/>
        <v>0</v>
      </c>
      <c r="M356" s="200" t="s">
        <v>639</v>
      </c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196" t="s">
        <v>1005</v>
      </c>
      <c r="B357" s="197">
        <v>67.0</v>
      </c>
      <c r="C357" s="197">
        <v>1.3</v>
      </c>
      <c r="D357" s="197">
        <v>0.1</v>
      </c>
      <c r="E357" s="197">
        <v>16.3</v>
      </c>
      <c r="F357" s="198">
        <v>0.0</v>
      </c>
      <c r="G357" s="199"/>
      <c r="H357" s="197">
        <f t="shared" ref="H357:L357" si="356">$G357/100*B357</f>
        <v>0</v>
      </c>
      <c r="I357" s="197">
        <f t="shared" si="356"/>
        <v>0</v>
      </c>
      <c r="J357" s="197">
        <f t="shared" si="356"/>
        <v>0</v>
      </c>
      <c r="K357" s="197">
        <f t="shared" si="356"/>
        <v>0</v>
      </c>
      <c r="L357" s="198">
        <f t="shared" si="356"/>
        <v>0</v>
      </c>
      <c r="M357" s="200" t="s">
        <v>662</v>
      </c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196" t="s">
        <v>1006</v>
      </c>
      <c r="B358" s="197">
        <v>0.0</v>
      </c>
      <c r="C358" s="197">
        <v>0.0</v>
      </c>
      <c r="D358" s="197">
        <v>0.0</v>
      </c>
      <c r="E358" s="197">
        <v>0.0</v>
      </c>
      <c r="F358" s="198">
        <v>0.0</v>
      </c>
      <c r="G358" s="199"/>
      <c r="H358" s="197">
        <f t="shared" ref="H358:L358" si="357">$G358/100*B358</f>
        <v>0</v>
      </c>
      <c r="I358" s="197">
        <f t="shared" si="357"/>
        <v>0</v>
      </c>
      <c r="J358" s="197">
        <f t="shared" si="357"/>
        <v>0</v>
      </c>
      <c r="K358" s="197">
        <f t="shared" si="357"/>
        <v>0</v>
      </c>
      <c r="L358" s="198">
        <f t="shared" si="357"/>
        <v>0</v>
      </c>
      <c r="M358" s="200" t="s">
        <v>649</v>
      </c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196" t="s">
        <v>1007</v>
      </c>
      <c r="B359" s="197">
        <v>0.0</v>
      </c>
      <c r="C359" s="197">
        <v>22.6</v>
      </c>
      <c r="D359" s="197">
        <v>2.4</v>
      </c>
      <c r="E359" s="197">
        <v>58.2</v>
      </c>
      <c r="F359" s="198">
        <v>10.7</v>
      </c>
      <c r="G359" s="199"/>
      <c r="H359" s="197">
        <f t="shared" ref="H359:L359" si="358">$G359/100*B359</f>
        <v>0</v>
      </c>
      <c r="I359" s="197">
        <f t="shared" si="358"/>
        <v>0</v>
      </c>
      <c r="J359" s="197">
        <f t="shared" si="358"/>
        <v>0</v>
      </c>
      <c r="K359" s="197">
        <f t="shared" si="358"/>
        <v>0</v>
      </c>
      <c r="L359" s="198">
        <f t="shared" si="358"/>
        <v>0</v>
      </c>
      <c r="M359" s="200" t="s">
        <v>649</v>
      </c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196" t="s">
        <v>1008</v>
      </c>
      <c r="B360" s="197">
        <v>1.0</v>
      </c>
      <c r="C360" s="197">
        <v>0.0</v>
      </c>
      <c r="D360" s="197">
        <v>0.0</v>
      </c>
      <c r="E360" s="197">
        <v>0.2</v>
      </c>
      <c r="F360" s="198">
        <v>0.0</v>
      </c>
      <c r="G360" s="199"/>
      <c r="H360" s="197">
        <f t="shared" ref="H360:L360" si="359">$G360/100*B360</f>
        <v>0</v>
      </c>
      <c r="I360" s="197">
        <f t="shared" si="359"/>
        <v>0</v>
      </c>
      <c r="J360" s="197">
        <f t="shared" si="359"/>
        <v>0</v>
      </c>
      <c r="K360" s="197">
        <f t="shared" si="359"/>
        <v>0</v>
      </c>
      <c r="L360" s="198">
        <f t="shared" si="359"/>
        <v>0</v>
      </c>
      <c r="M360" s="200" t="s">
        <v>649</v>
      </c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196" t="s">
        <v>1009</v>
      </c>
      <c r="B361" s="197">
        <v>0.0</v>
      </c>
      <c r="C361" s="197">
        <v>31.6</v>
      </c>
      <c r="D361" s="197">
        <v>4.6</v>
      </c>
      <c r="E361" s="197">
        <v>49.6</v>
      </c>
      <c r="F361" s="198">
        <v>10.6</v>
      </c>
      <c r="G361" s="199"/>
      <c r="H361" s="197">
        <f t="shared" ref="H361:L361" si="360">$G361/100*B361</f>
        <v>0</v>
      </c>
      <c r="I361" s="197">
        <f t="shared" si="360"/>
        <v>0</v>
      </c>
      <c r="J361" s="197">
        <f t="shared" si="360"/>
        <v>0</v>
      </c>
      <c r="K361" s="197">
        <f t="shared" si="360"/>
        <v>0</v>
      </c>
      <c r="L361" s="198">
        <f t="shared" si="360"/>
        <v>0</v>
      </c>
      <c r="M361" s="200" t="s">
        <v>649</v>
      </c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196" t="s">
        <v>1010</v>
      </c>
      <c r="B362" s="197">
        <v>0.0</v>
      </c>
      <c r="C362" s="197">
        <v>20.3</v>
      </c>
      <c r="D362" s="197">
        <v>4.3</v>
      </c>
      <c r="E362" s="197">
        <v>61.0</v>
      </c>
      <c r="F362" s="198">
        <v>19.0</v>
      </c>
      <c r="G362" s="199"/>
      <c r="H362" s="197">
        <f t="shared" ref="H362:L362" si="361">$G362/100*B362</f>
        <v>0</v>
      </c>
      <c r="I362" s="197">
        <f t="shared" si="361"/>
        <v>0</v>
      </c>
      <c r="J362" s="197">
        <f t="shared" si="361"/>
        <v>0</v>
      </c>
      <c r="K362" s="197">
        <f t="shared" si="361"/>
        <v>0</v>
      </c>
      <c r="L362" s="198">
        <f t="shared" si="361"/>
        <v>0</v>
      </c>
      <c r="M362" s="200" t="s">
        <v>649</v>
      </c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196" t="s">
        <v>1011</v>
      </c>
      <c r="B363" s="197">
        <v>367.0</v>
      </c>
      <c r="C363" s="197">
        <v>13.3</v>
      </c>
      <c r="D363" s="197">
        <v>2.4</v>
      </c>
      <c r="E363" s="197">
        <v>73.1</v>
      </c>
      <c r="F363" s="198">
        <v>8.0</v>
      </c>
      <c r="G363" s="199"/>
      <c r="H363" s="197">
        <f t="shared" ref="H363:L363" si="362">$G363/100*B363</f>
        <v>0</v>
      </c>
      <c r="I363" s="197">
        <f t="shared" si="362"/>
        <v>0</v>
      </c>
      <c r="J363" s="197">
        <f t="shared" si="362"/>
        <v>0</v>
      </c>
      <c r="K363" s="197">
        <f t="shared" si="362"/>
        <v>0</v>
      </c>
      <c r="L363" s="198">
        <f t="shared" si="362"/>
        <v>0</v>
      </c>
      <c r="M363" s="200" t="s">
        <v>656</v>
      </c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196" t="s">
        <v>1012</v>
      </c>
      <c r="B364" s="197">
        <v>249.0</v>
      </c>
      <c r="C364" s="197">
        <v>9.0</v>
      </c>
      <c r="D364" s="197">
        <v>5.2</v>
      </c>
      <c r="E364" s="197">
        <v>42.8</v>
      </c>
      <c r="F364" s="198">
        <v>2.0</v>
      </c>
      <c r="G364" s="199"/>
      <c r="H364" s="197">
        <f t="shared" ref="H364:L364" si="363">$G364/100*B364</f>
        <v>0</v>
      </c>
      <c r="I364" s="197">
        <f t="shared" si="363"/>
        <v>0</v>
      </c>
      <c r="J364" s="197">
        <f t="shared" si="363"/>
        <v>0</v>
      </c>
      <c r="K364" s="197">
        <f t="shared" si="363"/>
        <v>0</v>
      </c>
      <c r="L364" s="198">
        <f t="shared" si="363"/>
        <v>0</v>
      </c>
      <c r="M364" s="200" t="s">
        <v>710</v>
      </c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196" t="s">
        <v>1013</v>
      </c>
      <c r="B365" s="197">
        <v>193.0</v>
      </c>
      <c r="C365" s="197">
        <v>18.5</v>
      </c>
      <c r="D365" s="197">
        <v>10.8</v>
      </c>
      <c r="E365" s="197">
        <v>9.4</v>
      </c>
      <c r="F365" s="198">
        <v>0.0</v>
      </c>
      <c r="G365" s="199"/>
      <c r="H365" s="197">
        <f t="shared" ref="H365:L365" si="364">$G365/100*B365</f>
        <v>0</v>
      </c>
      <c r="I365" s="197">
        <f t="shared" si="364"/>
        <v>0</v>
      </c>
      <c r="J365" s="197">
        <f t="shared" si="364"/>
        <v>0</v>
      </c>
      <c r="K365" s="197">
        <f t="shared" si="364"/>
        <v>0</v>
      </c>
      <c r="L365" s="198">
        <f t="shared" si="364"/>
        <v>0</v>
      </c>
      <c r="M365" s="200" t="s">
        <v>647</v>
      </c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196" t="s">
        <v>1014</v>
      </c>
      <c r="B366" s="197">
        <v>96.0</v>
      </c>
      <c r="C366" s="197">
        <v>20.1</v>
      </c>
      <c r="D366" s="197">
        <v>1.7</v>
      </c>
      <c r="E366" s="197">
        <v>0.0</v>
      </c>
      <c r="F366" s="198">
        <v>0.0</v>
      </c>
      <c r="G366" s="199"/>
      <c r="H366" s="197">
        <f t="shared" ref="H366:L366" si="365">$G366/100*B366</f>
        <v>0</v>
      </c>
      <c r="I366" s="197">
        <f t="shared" si="365"/>
        <v>0</v>
      </c>
      <c r="J366" s="197">
        <f t="shared" si="365"/>
        <v>0</v>
      </c>
      <c r="K366" s="197">
        <f t="shared" si="365"/>
        <v>0</v>
      </c>
      <c r="L366" s="198">
        <f t="shared" si="365"/>
        <v>0</v>
      </c>
      <c r="M366" s="200" t="s">
        <v>674</v>
      </c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196" t="s">
        <v>1015</v>
      </c>
      <c r="B367" s="197">
        <v>436.0</v>
      </c>
      <c r="C367" s="197">
        <v>53.4</v>
      </c>
      <c r="D367" s="197">
        <v>26.4</v>
      </c>
      <c r="E367" s="197">
        <v>7.2</v>
      </c>
      <c r="F367" s="198">
        <v>0.2</v>
      </c>
      <c r="G367" s="199"/>
      <c r="H367" s="197">
        <f t="shared" ref="H367:L367" si="366">$G367/100*B367</f>
        <v>0</v>
      </c>
      <c r="I367" s="197">
        <f t="shared" si="366"/>
        <v>0</v>
      </c>
      <c r="J367" s="197">
        <f t="shared" si="366"/>
        <v>0</v>
      </c>
      <c r="K367" s="197">
        <f t="shared" si="366"/>
        <v>0</v>
      </c>
      <c r="L367" s="198">
        <f t="shared" si="366"/>
        <v>0</v>
      </c>
      <c r="M367" s="200" t="s">
        <v>647</v>
      </c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196" t="s">
        <v>1016</v>
      </c>
      <c r="B368" s="197">
        <v>116.0</v>
      </c>
      <c r="C368" s="197">
        <v>8.2</v>
      </c>
      <c r="D368" s="197">
        <v>8.0</v>
      </c>
      <c r="E368" s="197">
        <v>5.2</v>
      </c>
      <c r="F368" s="198">
        <v>0.0</v>
      </c>
      <c r="G368" s="199"/>
      <c r="H368" s="197">
        <f t="shared" ref="H368:L368" si="367">$G368/100*B368</f>
        <v>0</v>
      </c>
      <c r="I368" s="197">
        <f t="shared" si="367"/>
        <v>0</v>
      </c>
      <c r="J368" s="197">
        <f t="shared" si="367"/>
        <v>0</v>
      </c>
      <c r="K368" s="197">
        <f t="shared" si="367"/>
        <v>0</v>
      </c>
      <c r="L368" s="198">
        <f t="shared" si="367"/>
        <v>0</v>
      </c>
      <c r="M368" s="200" t="s">
        <v>647</v>
      </c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196" t="s">
        <v>1017</v>
      </c>
      <c r="B369" s="197">
        <v>146.0</v>
      </c>
      <c r="C369" s="197">
        <v>12.7</v>
      </c>
      <c r="D369" s="197">
        <v>10.0</v>
      </c>
      <c r="E369" s="197">
        <v>4.4</v>
      </c>
      <c r="F369" s="198">
        <v>0.6</v>
      </c>
      <c r="G369" s="199"/>
      <c r="H369" s="197">
        <f t="shared" ref="H369:L369" si="368">$G369/100*B369</f>
        <v>0</v>
      </c>
      <c r="I369" s="197">
        <f t="shared" si="368"/>
        <v>0</v>
      </c>
      <c r="J369" s="197">
        <f t="shared" si="368"/>
        <v>0</v>
      </c>
      <c r="K369" s="197">
        <f t="shared" si="368"/>
        <v>0</v>
      </c>
      <c r="L369" s="198">
        <f t="shared" si="368"/>
        <v>0</v>
      </c>
      <c r="M369" s="200" t="s">
        <v>647</v>
      </c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196" t="s">
        <v>1018</v>
      </c>
      <c r="B370" s="197">
        <v>18.0</v>
      </c>
      <c r="C370" s="197">
        <v>0.9</v>
      </c>
      <c r="D370" s="197">
        <v>0.2</v>
      </c>
      <c r="E370" s="197">
        <v>3.9</v>
      </c>
      <c r="F370" s="198">
        <v>1.2</v>
      </c>
      <c r="G370" s="199"/>
      <c r="H370" s="197">
        <f t="shared" ref="H370:L370" si="369">$G370/100*B370</f>
        <v>0</v>
      </c>
      <c r="I370" s="197">
        <f t="shared" si="369"/>
        <v>0</v>
      </c>
      <c r="J370" s="197">
        <f t="shared" si="369"/>
        <v>0</v>
      </c>
      <c r="K370" s="197">
        <f t="shared" si="369"/>
        <v>0</v>
      </c>
      <c r="L370" s="198">
        <f t="shared" si="369"/>
        <v>0</v>
      </c>
      <c r="M370" s="200" t="s">
        <v>653</v>
      </c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196" t="s">
        <v>1019</v>
      </c>
      <c r="B371" s="197">
        <v>258.0</v>
      </c>
      <c r="C371" s="197">
        <v>14.1</v>
      </c>
      <c r="D371" s="197">
        <v>3.0</v>
      </c>
      <c r="E371" s="197">
        <v>55.8</v>
      </c>
      <c r="F371" s="198">
        <v>12.3</v>
      </c>
      <c r="G371" s="199"/>
      <c r="H371" s="197">
        <f t="shared" ref="H371:L371" si="370">$G371/100*B371</f>
        <v>0</v>
      </c>
      <c r="I371" s="197">
        <f t="shared" si="370"/>
        <v>0</v>
      </c>
      <c r="J371" s="197">
        <f t="shared" si="370"/>
        <v>0</v>
      </c>
      <c r="K371" s="197">
        <f t="shared" si="370"/>
        <v>0</v>
      </c>
      <c r="L371" s="198">
        <f t="shared" si="370"/>
        <v>0</v>
      </c>
      <c r="M371" s="200" t="s">
        <v>653</v>
      </c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196" t="s">
        <v>1020</v>
      </c>
      <c r="B372" s="197">
        <v>119.0</v>
      </c>
      <c r="C372" s="197">
        <v>20.5</v>
      </c>
      <c r="D372" s="197">
        <v>3.5</v>
      </c>
      <c r="E372" s="197">
        <v>0.0</v>
      </c>
      <c r="F372" s="198">
        <v>0.0</v>
      </c>
      <c r="G372" s="199"/>
      <c r="H372" s="197">
        <f t="shared" ref="H372:L372" si="371">$G372/100*B372</f>
        <v>0</v>
      </c>
      <c r="I372" s="197">
        <f t="shared" si="371"/>
        <v>0</v>
      </c>
      <c r="J372" s="197">
        <f t="shared" si="371"/>
        <v>0</v>
      </c>
      <c r="K372" s="197">
        <f t="shared" si="371"/>
        <v>0</v>
      </c>
      <c r="L372" s="198">
        <f t="shared" si="371"/>
        <v>0</v>
      </c>
      <c r="M372" s="200" t="s">
        <v>674</v>
      </c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196" t="s">
        <v>1021</v>
      </c>
      <c r="B373" s="197">
        <v>109.0</v>
      </c>
      <c r="C373" s="197">
        <v>24.4</v>
      </c>
      <c r="D373" s="197">
        <v>0.5</v>
      </c>
      <c r="E373" s="197">
        <v>0.0</v>
      </c>
      <c r="F373" s="198">
        <v>0.0</v>
      </c>
      <c r="G373" s="199"/>
      <c r="H373" s="197">
        <f t="shared" ref="H373:L373" si="372">$G373/100*B373</f>
        <v>0</v>
      </c>
      <c r="I373" s="197">
        <f t="shared" si="372"/>
        <v>0</v>
      </c>
      <c r="J373" s="197">
        <f t="shared" si="372"/>
        <v>0</v>
      </c>
      <c r="K373" s="197">
        <f t="shared" si="372"/>
        <v>0</v>
      </c>
      <c r="L373" s="198">
        <f t="shared" si="372"/>
        <v>0</v>
      </c>
      <c r="M373" s="200" t="s">
        <v>674</v>
      </c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196" t="s">
        <v>1022</v>
      </c>
      <c r="B374" s="197">
        <v>134.0</v>
      </c>
      <c r="C374" s="197">
        <v>22.8</v>
      </c>
      <c r="D374" s="197">
        <v>4.3</v>
      </c>
      <c r="E374" s="197">
        <v>0.0</v>
      </c>
      <c r="F374" s="198">
        <v>0.0</v>
      </c>
      <c r="G374" s="199"/>
      <c r="H374" s="197">
        <f t="shared" ref="H374:L374" si="373">$G374/100*B374</f>
        <v>0</v>
      </c>
      <c r="I374" s="197">
        <f t="shared" si="373"/>
        <v>0</v>
      </c>
      <c r="J374" s="197">
        <f t="shared" si="373"/>
        <v>0</v>
      </c>
      <c r="K374" s="197">
        <f t="shared" si="373"/>
        <v>0</v>
      </c>
      <c r="L374" s="198">
        <f t="shared" si="373"/>
        <v>0</v>
      </c>
      <c r="M374" s="200" t="s">
        <v>727</v>
      </c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196" t="s">
        <v>1023</v>
      </c>
      <c r="B375" s="197">
        <v>32.0</v>
      </c>
      <c r="C375" s="197">
        <v>1.5</v>
      </c>
      <c r="D375" s="197">
        <v>0.3</v>
      </c>
      <c r="E375" s="197">
        <v>7.1</v>
      </c>
      <c r="F375" s="198">
        <v>3.2</v>
      </c>
      <c r="G375" s="199"/>
      <c r="H375" s="197">
        <f t="shared" ref="H375:L375" si="374">$G375/100*B375</f>
        <v>0</v>
      </c>
      <c r="I375" s="197">
        <f t="shared" si="374"/>
        <v>0</v>
      </c>
      <c r="J375" s="197">
        <f t="shared" si="374"/>
        <v>0</v>
      </c>
      <c r="K375" s="197">
        <f t="shared" si="374"/>
        <v>0</v>
      </c>
      <c r="L375" s="198">
        <f t="shared" si="374"/>
        <v>0</v>
      </c>
      <c r="M375" s="200" t="s">
        <v>653</v>
      </c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196" t="s">
        <v>1024</v>
      </c>
      <c r="B376" s="197">
        <v>28.0</v>
      </c>
      <c r="C376" s="197">
        <v>0.9</v>
      </c>
      <c r="D376" s="197">
        <v>0.1</v>
      </c>
      <c r="E376" s="197">
        <v>6.4</v>
      </c>
      <c r="F376" s="198">
        <v>1.8</v>
      </c>
      <c r="G376" s="199"/>
      <c r="H376" s="197">
        <f t="shared" ref="H376:L376" si="375">$G376/100*B376</f>
        <v>0</v>
      </c>
      <c r="I376" s="197">
        <f t="shared" si="375"/>
        <v>0</v>
      </c>
      <c r="J376" s="197">
        <f t="shared" si="375"/>
        <v>0</v>
      </c>
      <c r="K376" s="197">
        <f t="shared" si="375"/>
        <v>0</v>
      </c>
      <c r="L376" s="198">
        <f t="shared" si="375"/>
        <v>0</v>
      </c>
      <c r="M376" s="200" t="s">
        <v>653</v>
      </c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196" t="s">
        <v>1025</v>
      </c>
      <c r="B377" s="197">
        <v>138.0</v>
      </c>
      <c r="C377" s="197">
        <v>0.9</v>
      </c>
      <c r="D377" s="197">
        <v>0.2</v>
      </c>
      <c r="E377" s="197">
        <v>10.5</v>
      </c>
      <c r="F377" s="198">
        <v>3.6</v>
      </c>
      <c r="G377" s="199"/>
      <c r="H377" s="197">
        <f t="shared" ref="H377:L377" si="376">$G377/100*B377</f>
        <v>0</v>
      </c>
      <c r="I377" s="197">
        <f t="shared" si="376"/>
        <v>0</v>
      </c>
      <c r="J377" s="197">
        <f t="shared" si="376"/>
        <v>0</v>
      </c>
      <c r="K377" s="197">
        <f t="shared" si="376"/>
        <v>0</v>
      </c>
      <c r="L377" s="198">
        <f t="shared" si="376"/>
        <v>0</v>
      </c>
      <c r="M377" s="200" t="s">
        <v>710</v>
      </c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196" t="s">
        <v>1026</v>
      </c>
      <c r="B378" s="197">
        <v>144.0</v>
      </c>
      <c r="C378" s="197">
        <v>19.4</v>
      </c>
      <c r="D378" s="197">
        <v>6.8</v>
      </c>
      <c r="E378" s="197">
        <v>0.0</v>
      </c>
      <c r="F378" s="198">
        <v>0.0</v>
      </c>
      <c r="G378" s="199"/>
      <c r="H378" s="197">
        <f t="shared" ref="H378:L378" si="377">$G378/100*B378</f>
        <v>0</v>
      </c>
      <c r="I378" s="197">
        <f t="shared" si="377"/>
        <v>0</v>
      </c>
      <c r="J378" s="197">
        <f t="shared" si="377"/>
        <v>0</v>
      </c>
      <c r="K378" s="197">
        <f t="shared" si="377"/>
        <v>0</v>
      </c>
      <c r="L378" s="198">
        <f t="shared" si="377"/>
        <v>0</v>
      </c>
      <c r="M378" s="200" t="s">
        <v>676</v>
      </c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196" t="s">
        <v>1027</v>
      </c>
      <c r="B379" s="197">
        <v>21.0</v>
      </c>
      <c r="C379" s="197">
        <v>0.0</v>
      </c>
      <c r="D379" s="197">
        <v>0.0</v>
      </c>
      <c r="E379" s="197">
        <v>0.0</v>
      </c>
      <c r="F379" s="198">
        <v>0.0</v>
      </c>
      <c r="G379" s="199"/>
      <c r="H379" s="197">
        <f t="shared" ref="H379:L379" si="378">$G379/100*B379</f>
        <v>0</v>
      </c>
      <c r="I379" s="197">
        <f t="shared" si="378"/>
        <v>0</v>
      </c>
      <c r="J379" s="197">
        <f t="shared" si="378"/>
        <v>0</v>
      </c>
      <c r="K379" s="197">
        <f t="shared" si="378"/>
        <v>0</v>
      </c>
      <c r="L379" s="198">
        <f t="shared" si="378"/>
        <v>0</v>
      </c>
      <c r="M379" s="200" t="s">
        <v>710</v>
      </c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196" t="s">
        <v>1028</v>
      </c>
      <c r="B380" s="197">
        <v>88.0</v>
      </c>
      <c r="C380" s="197">
        <v>0.5</v>
      </c>
      <c r="D380" s="197">
        <v>0.0</v>
      </c>
      <c r="E380" s="197">
        <v>17.0</v>
      </c>
      <c r="F380" s="198">
        <v>0.0</v>
      </c>
      <c r="G380" s="199"/>
      <c r="H380" s="197">
        <f t="shared" ref="H380:L380" si="379">$G380/100*B380</f>
        <v>0</v>
      </c>
      <c r="I380" s="197">
        <f t="shared" si="379"/>
        <v>0</v>
      </c>
      <c r="J380" s="197">
        <f t="shared" si="379"/>
        <v>0</v>
      </c>
      <c r="K380" s="197">
        <f t="shared" si="379"/>
        <v>0</v>
      </c>
      <c r="L380" s="198">
        <f t="shared" si="379"/>
        <v>0</v>
      </c>
      <c r="M380" s="200" t="s">
        <v>710</v>
      </c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196" t="s">
        <v>1029</v>
      </c>
      <c r="B381" s="197">
        <v>19.0</v>
      </c>
      <c r="C381" s="197">
        <v>4.0</v>
      </c>
      <c r="D381" s="197">
        <v>0.0</v>
      </c>
      <c r="E381" s="197">
        <v>0.3</v>
      </c>
      <c r="F381" s="198">
        <v>0.0</v>
      </c>
      <c r="G381" s="199"/>
      <c r="H381" s="197">
        <f t="shared" ref="H381:L381" si="380">$G381/100*B381</f>
        <v>0</v>
      </c>
      <c r="I381" s="197">
        <f t="shared" si="380"/>
        <v>0</v>
      </c>
      <c r="J381" s="197">
        <f t="shared" si="380"/>
        <v>0</v>
      </c>
      <c r="K381" s="197">
        <f t="shared" si="380"/>
        <v>0</v>
      </c>
      <c r="L381" s="198">
        <f t="shared" si="380"/>
        <v>0</v>
      </c>
      <c r="M381" s="200" t="s">
        <v>710</v>
      </c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196" t="s">
        <v>1030</v>
      </c>
      <c r="B382" s="197">
        <v>45.0</v>
      </c>
      <c r="C382" s="197">
        <v>3.0</v>
      </c>
      <c r="D382" s="197">
        <v>0.6</v>
      </c>
      <c r="E382" s="197">
        <v>9.1</v>
      </c>
      <c r="F382" s="198">
        <v>0.5</v>
      </c>
      <c r="G382" s="199"/>
      <c r="H382" s="197">
        <f t="shared" ref="H382:L382" si="381">$G382/100*B382</f>
        <v>0</v>
      </c>
      <c r="I382" s="197">
        <f t="shared" si="381"/>
        <v>0</v>
      </c>
      <c r="J382" s="197">
        <f t="shared" si="381"/>
        <v>0</v>
      </c>
      <c r="K382" s="197">
        <f t="shared" si="381"/>
        <v>0</v>
      </c>
      <c r="L382" s="198">
        <f t="shared" si="381"/>
        <v>0</v>
      </c>
      <c r="M382" s="200" t="s">
        <v>643</v>
      </c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196" t="s">
        <v>1031</v>
      </c>
      <c r="B383" s="197">
        <v>654.0</v>
      </c>
      <c r="C383" s="197">
        <v>15.2</v>
      </c>
      <c r="D383" s="197">
        <v>65.2</v>
      </c>
      <c r="E383" s="197">
        <v>13.7</v>
      </c>
      <c r="F383" s="198">
        <v>6.7</v>
      </c>
      <c r="G383" s="199"/>
      <c r="H383" s="197">
        <f t="shared" ref="H383:L383" si="382">$G383/100*B383</f>
        <v>0</v>
      </c>
      <c r="I383" s="197">
        <f t="shared" si="382"/>
        <v>0</v>
      </c>
      <c r="J383" s="197">
        <f t="shared" si="382"/>
        <v>0</v>
      </c>
      <c r="K383" s="197">
        <f t="shared" si="382"/>
        <v>0</v>
      </c>
      <c r="L383" s="198">
        <f t="shared" si="382"/>
        <v>0</v>
      </c>
      <c r="M383" s="200" t="s">
        <v>641</v>
      </c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196" t="s">
        <v>1032</v>
      </c>
      <c r="B384" s="197">
        <v>109.0</v>
      </c>
      <c r="C384" s="197">
        <v>4.8</v>
      </c>
      <c r="D384" s="197">
        <v>0.6</v>
      </c>
      <c r="E384" s="197">
        <v>23.5</v>
      </c>
      <c r="F384" s="198">
        <v>7.8</v>
      </c>
      <c r="G384" s="199"/>
      <c r="H384" s="197">
        <f t="shared" ref="H384:L384" si="383">$G384/100*B384</f>
        <v>0</v>
      </c>
      <c r="I384" s="197">
        <f t="shared" si="383"/>
        <v>0</v>
      </c>
      <c r="J384" s="197">
        <f t="shared" si="383"/>
        <v>0</v>
      </c>
      <c r="K384" s="197">
        <f t="shared" si="383"/>
        <v>0</v>
      </c>
      <c r="L384" s="198">
        <f t="shared" si="383"/>
        <v>0</v>
      </c>
      <c r="M384" s="200" t="s">
        <v>710</v>
      </c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196" t="s">
        <v>1033</v>
      </c>
      <c r="B385" s="197">
        <v>11.0</v>
      </c>
      <c r="C385" s="197">
        <v>2.3</v>
      </c>
      <c r="D385" s="197">
        <v>0.1</v>
      </c>
      <c r="E385" s="197">
        <v>1.3</v>
      </c>
      <c r="F385" s="198">
        <v>0.5</v>
      </c>
      <c r="G385" s="199"/>
      <c r="H385" s="197">
        <f t="shared" ref="H385:L385" si="384">$G385/100*B385</f>
        <v>0</v>
      </c>
      <c r="I385" s="197">
        <f t="shared" si="384"/>
        <v>0</v>
      </c>
      <c r="J385" s="197">
        <f t="shared" si="384"/>
        <v>0</v>
      </c>
      <c r="K385" s="197">
        <f t="shared" si="384"/>
        <v>0</v>
      </c>
      <c r="L385" s="198">
        <f t="shared" si="384"/>
        <v>0</v>
      </c>
      <c r="M385" s="200" t="s">
        <v>653</v>
      </c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196" t="s">
        <v>1034</v>
      </c>
      <c r="B386" s="197">
        <v>30.0</v>
      </c>
      <c r="C386" s="197">
        <v>0.6</v>
      </c>
      <c r="D386" s="197">
        <v>0.2</v>
      </c>
      <c r="E386" s="197">
        <v>7.6</v>
      </c>
      <c r="F386" s="198">
        <v>0.4</v>
      </c>
      <c r="G386" s="199"/>
      <c r="H386" s="197">
        <f t="shared" ref="H386:L386" si="385">$G386/100*B386</f>
        <v>0</v>
      </c>
      <c r="I386" s="197">
        <f t="shared" si="385"/>
        <v>0</v>
      </c>
      <c r="J386" s="197">
        <f t="shared" si="385"/>
        <v>0</v>
      </c>
      <c r="K386" s="197">
        <f t="shared" si="385"/>
        <v>0</v>
      </c>
      <c r="L386" s="198">
        <f t="shared" si="385"/>
        <v>0</v>
      </c>
      <c r="M386" s="200" t="s">
        <v>639</v>
      </c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196" t="s">
        <v>1035</v>
      </c>
      <c r="B387" s="197">
        <v>557.0</v>
      </c>
      <c r="C387" s="197">
        <v>28.3</v>
      </c>
      <c r="D387" s="197">
        <v>47.4</v>
      </c>
      <c r="E387" s="197">
        <v>15.3</v>
      </c>
      <c r="F387" s="198">
        <v>0.0</v>
      </c>
      <c r="G387" s="199"/>
      <c r="H387" s="197">
        <f t="shared" ref="H387:L387" si="386">$G387/100*B387</f>
        <v>0</v>
      </c>
      <c r="I387" s="197">
        <f t="shared" si="386"/>
        <v>0</v>
      </c>
      <c r="J387" s="197">
        <f t="shared" si="386"/>
        <v>0</v>
      </c>
      <c r="K387" s="197">
        <f t="shared" si="386"/>
        <v>0</v>
      </c>
      <c r="L387" s="198">
        <f t="shared" si="386"/>
        <v>0</v>
      </c>
      <c r="M387" s="200" t="s">
        <v>725</v>
      </c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196" t="s">
        <v>1036</v>
      </c>
      <c r="B388" s="197">
        <v>329.0</v>
      </c>
      <c r="C388" s="197">
        <v>15.4</v>
      </c>
      <c r="D388" s="197">
        <v>1.9</v>
      </c>
      <c r="E388" s="197">
        <v>68.0</v>
      </c>
      <c r="F388" s="198">
        <v>12.2</v>
      </c>
      <c r="G388" s="199"/>
      <c r="H388" s="197">
        <f t="shared" ref="H388:L388" si="387">$G388/100*B388</f>
        <v>0</v>
      </c>
      <c r="I388" s="197">
        <f t="shared" si="387"/>
        <v>0</v>
      </c>
      <c r="J388" s="197">
        <f t="shared" si="387"/>
        <v>0</v>
      </c>
      <c r="K388" s="197">
        <f t="shared" si="387"/>
        <v>0</v>
      </c>
      <c r="L388" s="198">
        <f t="shared" si="387"/>
        <v>0</v>
      </c>
      <c r="M388" s="200" t="s">
        <v>656</v>
      </c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196" t="s">
        <v>1037</v>
      </c>
      <c r="B389" s="197">
        <v>327.0</v>
      </c>
      <c r="C389" s="197">
        <v>12.6</v>
      </c>
      <c r="D389" s="197">
        <v>1.5</v>
      </c>
      <c r="E389" s="197">
        <v>71.2</v>
      </c>
      <c r="F389" s="198">
        <v>12.2</v>
      </c>
      <c r="G389" s="199"/>
      <c r="H389" s="197">
        <f t="shared" ref="H389:L389" si="388">$G389/100*B389</f>
        <v>0</v>
      </c>
      <c r="I389" s="197">
        <f t="shared" si="388"/>
        <v>0</v>
      </c>
      <c r="J389" s="197">
        <f t="shared" si="388"/>
        <v>0</v>
      </c>
      <c r="K389" s="197">
        <f t="shared" si="388"/>
        <v>0</v>
      </c>
      <c r="L389" s="198">
        <f t="shared" si="388"/>
        <v>0</v>
      </c>
      <c r="M389" s="200" t="s">
        <v>656</v>
      </c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196" t="s">
        <v>1038</v>
      </c>
      <c r="B390" s="197">
        <v>216.0</v>
      </c>
      <c r="C390" s="197">
        <v>16.2</v>
      </c>
      <c r="D390" s="197">
        <v>5.3</v>
      </c>
      <c r="E390" s="197">
        <v>24.9</v>
      </c>
      <c r="F390" s="198">
        <v>40.2</v>
      </c>
      <c r="G390" s="199"/>
      <c r="H390" s="197">
        <f t="shared" ref="H390:L390" si="389">$G390/100*B390</f>
        <v>0</v>
      </c>
      <c r="I390" s="197">
        <f t="shared" si="389"/>
        <v>0</v>
      </c>
      <c r="J390" s="197">
        <f t="shared" si="389"/>
        <v>0</v>
      </c>
      <c r="K390" s="197">
        <f t="shared" si="389"/>
        <v>0</v>
      </c>
      <c r="L390" s="198">
        <f t="shared" si="389"/>
        <v>0</v>
      </c>
      <c r="M390" s="200" t="s">
        <v>656</v>
      </c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196" t="s">
        <v>1039</v>
      </c>
      <c r="B391" s="197">
        <v>364.0</v>
      </c>
      <c r="C391" s="197">
        <v>10.3</v>
      </c>
      <c r="D391" s="197">
        <v>1.0</v>
      </c>
      <c r="E391" s="197">
        <v>76.3</v>
      </c>
      <c r="F391" s="198">
        <v>2.7</v>
      </c>
      <c r="G391" s="199"/>
      <c r="H391" s="197">
        <f t="shared" ref="H391:L391" si="390">$G391/100*B391</f>
        <v>0</v>
      </c>
      <c r="I391" s="197">
        <f t="shared" si="390"/>
        <v>0</v>
      </c>
      <c r="J391" s="197">
        <f t="shared" si="390"/>
        <v>0</v>
      </c>
      <c r="K391" s="197">
        <f t="shared" si="390"/>
        <v>0</v>
      </c>
      <c r="L391" s="198">
        <f t="shared" si="390"/>
        <v>0</v>
      </c>
      <c r="M391" s="200" t="s">
        <v>656</v>
      </c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196" t="s">
        <v>1040</v>
      </c>
      <c r="B392" s="197">
        <v>134.0</v>
      </c>
      <c r="C392" s="197">
        <v>19.1</v>
      </c>
      <c r="D392" s="197">
        <v>5.9</v>
      </c>
      <c r="E392" s="197">
        <v>0.0</v>
      </c>
      <c r="F392" s="198">
        <v>0.0</v>
      </c>
      <c r="G392" s="199"/>
      <c r="H392" s="197">
        <f t="shared" ref="H392:L392" si="391">$G392/100*B392</f>
        <v>0</v>
      </c>
      <c r="I392" s="197">
        <f t="shared" si="391"/>
        <v>0</v>
      </c>
      <c r="J392" s="197">
        <f t="shared" si="391"/>
        <v>0</v>
      </c>
      <c r="K392" s="197">
        <f t="shared" si="391"/>
        <v>0</v>
      </c>
      <c r="L392" s="198">
        <f t="shared" si="391"/>
        <v>0</v>
      </c>
      <c r="M392" s="200" t="s">
        <v>674</v>
      </c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196" t="s">
        <v>1041</v>
      </c>
      <c r="B393" s="197">
        <v>340.0</v>
      </c>
      <c r="C393" s="197">
        <v>13.2</v>
      </c>
      <c r="D393" s="197">
        <v>2.5</v>
      </c>
      <c r="E393" s="197">
        <v>72.0</v>
      </c>
      <c r="F393" s="198">
        <v>10.7</v>
      </c>
      <c r="G393" s="199"/>
      <c r="H393" s="197">
        <f t="shared" ref="H393:L393" si="392">$G393/100*B393</f>
        <v>0</v>
      </c>
      <c r="I393" s="197">
        <f t="shared" si="392"/>
        <v>0</v>
      </c>
      <c r="J393" s="197">
        <f t="shared" si="392"/>
        <v>0</v>
      </c>
      <c r="K393" s="197">
        <f t="shared" si="392"/>
        <v>0</v>
      </c>
      <c r="L393" s="198">
        <f t="shared" si="392"/>
        <v>0</v>
      </c>
      <c r="M393" s="200" t="s">
        <v>656</v>
      </c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196" t="s">
        <v>1042</v>
      </c>
      <c r="B394" s="197">
        <v>357.0</v>
      </c>
      <c r="C394" s="197">
        <v>14.7</v>
      </c>
      <c r="D394" s="197">
        <v>1.1</v>
      </c>
      <c r="E394" s="197">
        <v>74.9</v>
      </c>
      <c r="F394" s="198">
        <v>6.2</v>
      </c>
      <c r="G394" s="199"/>
      <c r="H394" s="197">
        <f t="shared" ref="H394:L394" si="393">$G394/100*B394</f>
        <v>0</v>
      </c>
      <c r="I394" s="197">
        <f t="shared" si="393"/>
        <v>0</v>
      </c>
      <c r="J394" s="197">
        <f t="shared" si="393"/>
        <v>0</v>
      </c>
      <c r="K394" s="197">
        <f t="shared" si="393"/>
        <v>0</v>
      </c>
      <c r="L394" s="198">
        <f t="shared" si="393"/>
        <v>0</v>
      </c>
      <c r="M394" s="200" t="s">
        <v>656</v>
      </c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196" t="s">
        <v>1043</v>
      </c>
      <c r="B395" s="197">
        <v>6.0</v>
      </c>
      <c r="C395" s="197">
        <v>0.5</v>
      </c>
      <c r="D395" s="197">
        <v>0.0</v>
      </c>
      <c r="E395" s="197">
        <v>1.1</v>
      </c>
      <c r="F395" s="198">
        <v>0.0</v>
      </c>
      <c r="G395" s="199"/>
      <c r="H395" s="197">
        <f t="shared" ref="H395:L395" si="394">$G395/100*B395</f>
        <v>0</v>
      </c>
      <c r="I395" s="197">
        <f t="shared" si="394"/>
        <v>0</v>
      </c>
      <c r="J395" s="197">
        <f t="shared" si="394"/>
        <v>0</v>
      </c>
      <c r="K395" s="197">
        <f t="shared" si="394"/>
        <v>0</v>
      </c>
      <c r="L395" s="198">
        <f t="shared" si="394"/>
        <v>0</v>
      </c>
      <c r="M395" s="200" t="s">
        <v>649</v>
      </c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196" t="s">
        <v>1044</v>
      </c>
      <c r="B396" s="197">
        <v>85.0</v>
      </c>
      <c r="C396" s="197">
        <v>0.1</v>
      </c>
      <c r="D396" s="197">
        <v>0.0</v>
      </c>
      <c r="E396" s="197">
        <v>2.6</v>
      </c>
      <c r="F396" s="198">
        <v>0.0</v>
      </c>
      <c r="G396" s="199"/>
      <c r="H396" s="197">
        <f t="shared" ref="H396:L396" si="395">$G396/100*B396</f>
        <v>0</v>
      </c>
      <c r="I396" s="197">
        <f t="shared" si="395"/>
        <v>0</v>
      </c>
      <c r="J396" s="197">
        <f t="shared" si="395"/>
        <v>0</v>
      </c>
      <c r="K396" s="197">
        <f t="shared" si="395"/>
        <v>0</v>
      </c>
      <c r="L396" s="198">
        <f t="shared" si="395"/>
        <v>0</v>
      </c>
      <c r="M396" s="200" t="s">
        <v>649</v>
      </c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196" t="s">
        <v>1045</v>
      </c>
      <c r="B397" s="197">
        <v>82.0</v>
      </c>
      <c r="C397" s="197">
        <v>0.1</v>
      </c>
      <c r="D397" s="197">
        <v>0.0</v>
      </c>
      <c r="E397" s="197">
        <v>2.6</v>
      </c>
      <c r="F397" s="198">
        <v>0.0</v>
      </c>
      <c r="G397" s="199"/>
      <c r="H397" s="197">
        <f t="shared" ref="H397:L397" si="396">$G397/100*B397</f>
        <v>0</v>
      </c>
      <c r="I397" s="197">
        <f t="shared" si="396"/>
        <v>0</v>
      </c>
      <c r="J397" s="197">
        <f t="shared" si="396"/>
        <v>0</v>
      </c>
      <c r="K397" s="197">
        <f t="shared" si="396"/>
        <v>0</v>
      </c>
      <c r="L397" s="198">
        <f t="shared" si="396"/>
        <v>0</v>
      </c>
      <c r="M397" s="200" t="s">
        <v>649</v>
      </c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196" t="s">
        <v>1046</v>
      </c>
      <c r="B398" s="197">
        <v>118.0</v>
      </c>
      <c r="C398" s="197">
        <v>1.5</v>
      </c>
      <c r="D398" s="197">
        <v>0.2</v>
      </c>
      <c r="E398" s="197">
        <v>27.9</v>
      </c>
      <c r="F398" s="198">
        <v>4.1</v>
      </c>
      <c r="G398" s="199"/>
      <c r="H398" s="197">
        <f t="shared" ref="H398:L398" si="397">$G398/100*B398</f>
        <v>0</v>
      </c>
      <c r="I398" s="197">
        <f t="shared" si="397"/>
        <v>0</v>
      </c>
      <c r="J398" s="197">
        <f t="shared" si="397"/>
        <v>0</v>
      </c>
      <c r="K398" s="197">
        <f t="shared" si="397"/>
        <v>0</v>
      </c>
      <c r="L398" s="198">
        <f t="shared" si="397"/>
        <v>0</v>
      </c>
      <c r="M398" s="200" t="s">
        <v>662</v>
      </c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196" t="s">
        <v>1047</v>
      </c>
      <c r="B399" s="197">
        <v>31.0</v>
      </c>
      <c r="C399" s="197">
        <v>1.8</v>
      </c>
      <c r="D399" s="197">
        <v>0.1</v>
      </c>
      <c r="E399" s="197">
        <v>7.1</v>
      </c>
      <c r="F399" s="198">
        <v>3.4</v>
      </c>
      <c r="G399" s="199"/>
      <c r="H399" s="197">
        <f t="shared" ref="H399:L399" si="398">$G399/100*B399</f>
        <v>0</v>
      </c>
      <c r="I399" s="197">
        <f t="shared" si="398"/>
        <v>0</v>
      </c>
      <c r="J399" s="197">
        <f t="shared" si="398"/>
        <v>0</v>
      </c>
      <c r="K399" s="197">
        <f t="shared" si="398"/>
        <v>0</v>
      </c>
      <c r="L399" s="198">
        <f t="shared" si="398"/>
        <v>0</v>
      </c>
      <c r="M399" s="200" t="s">
        <v>653</v>
      </c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196" t="s">
        <v>1048</v>
      </c>
      <c r="B400" s="197">
        <v>94.0</v>
      </c>
      <c r="C400" s="197">
        <v>3.5</v>
      </c>
      <c r="D400" s="197">
        <v>1.8</v>
      </c>
      <c r="E400" s="197">
        <v>16.0</v>
      </c>
      <c r="F400" s="198">
        <v>0.2</v>
      </c>
      <c r="G400" s="199"/>
      <c r="H400" s="197">
        <f t="shared" ref="H400:L400" si="399">$G400/100*B400</f>
        <v>0</v>
      </c>
      <c r="I400" s="197">
        <f t="shared" si="399"/>
        <v>0</v>
      </c>
      <c r="J400" s="197">
        <f t="shared" si="399"/>
        <v>0</v>
      </c>
      <c r="K400" s="197">
        <f t="shared" si="399"/>
        <v>0</v>
      </c>
      <c r="L400" s="198">
        <f t="shared" si="399"/>
        <v>0</v>
      </c>
      <c r="M400" s="200" t="s">
        <v>647</v>
      </c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196" t="s">
        <v>1049</v>
      </c>
      <c r="B401" s="197">
        <v>231.0</v>
      </c>
      <c r="C401" s="197">
        <v>21.3</v>
      </c>
      <c r="D401" s="197">
        <v>13.7</v>
      </c>
      <c r="E401" s="197">
        <v>4.1</v>
      </c>
      <c r="F401" s="198">
        <v>0.8</v>
      </c>
      <c r="G401" s="199"/>
      <c r="H401" s="197">
        <f t="shared" ref="H401:L401" si="400">$G401/100*B401</f>
        <v>0</v>
      </c>
      <c r="I401" s="197">
        <f t="shared" si="400"/>
        <v>0</v>
      </c>
      <c r="J401" s="197">
        <f t="shared" si="400"/>
        <v>0</v>
      </c>
      <c r="K401" s="197">
        <f t="shared" si="400"/>
        <v>0</v>
      </c>
      <c r="L401" s="198">
        <f t="shared" si="400"/>
        <v>0</v>
      </c>
      <c r="M401" s="200" t="s">
        <v>647</v>
      </c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196" t="s">
        <v>1050</v>
      </c>
      <c r="B402" s="197">
        <v>17.0</v>
      </c>
      <c r="C402" s="197">
        <v>1.2</v>
      </c>
      <c r="D402" s="197">
        <v>0.3</v>
      </c>
      <c r="E402" s="197">
        <v>3.1</v>
      </c>
      <c r="F402" s="198">
        <v>1.0</v>
      </c>
      <c r="G402" s="199"/>
      <c r="H402" s="197">
        <f t="shared" ref="H402:L402" si="401">$G402/100*B402</f>
        <v>0</v>
      </c>
      <c r="I402" s="197">
        <f t="shared" si="401"/>
        <v>0</v>
      </c>
      <c r="J402" s="197">
        <f t="shared" si="401"/>
        <v>0</v>
      </c>
      <c r="K402" s="197">
        <f t="shared" si="401"/>
        <v>0</v>
      </c>
      <c r="L402" s="198">
        <f t="shared" si="401"/>
        <v>0</v>
      </c>
      <c r="M402" s="200" t="s">
        <v>653</v>
      </c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197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197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197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197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197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197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197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197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197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197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197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197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197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197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197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197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197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197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197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197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197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197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197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197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197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197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197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197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197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197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197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197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197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197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197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197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197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197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197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197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197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197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197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197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197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197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197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197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197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197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197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197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197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197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197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197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197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197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197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197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197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197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197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197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197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197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197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197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197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197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197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197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197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197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197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197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197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197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197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197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197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197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197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197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197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197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197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197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197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197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197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197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197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197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197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197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197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197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197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197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197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197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197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197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197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197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197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197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197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197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197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197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197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197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197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197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197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197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197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197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197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197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197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197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197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197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197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197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197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197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197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197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197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197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197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197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197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197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197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197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197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197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197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197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197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197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197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197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197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197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197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197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197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197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197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197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197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197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197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197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197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197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197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197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197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197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197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197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197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197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197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197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197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197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197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197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197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197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197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197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197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197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197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197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197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197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197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197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197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197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197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197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197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197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197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197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197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197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197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197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197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197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197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197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197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197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197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197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197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197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197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197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197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197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197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197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197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197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197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197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197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197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197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197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197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197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197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197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197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197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197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197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197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197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197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197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197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197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197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197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197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197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197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197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197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197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197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197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197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197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197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197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197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197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197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197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197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197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197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197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197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197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197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197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197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197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197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197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197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197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197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197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197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197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197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197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197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197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197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197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197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197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197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197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197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197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197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197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197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197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197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197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197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197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197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197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197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197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197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197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197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197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197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197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197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197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197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197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197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197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197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197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197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197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197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197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197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197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197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197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197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197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197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197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197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197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197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197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197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197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197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197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197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197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197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197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197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197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197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197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197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197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197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197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197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197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197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197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197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197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197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197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197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197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197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197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197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197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197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197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197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197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197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197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197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197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197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197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197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197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197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197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197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197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197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197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197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197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197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197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197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197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197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197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197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197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197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197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197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197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197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197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197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197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197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197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197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197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197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197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197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197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197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197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197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197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197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197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197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197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197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197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197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197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197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197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197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197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197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197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197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197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197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197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197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197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197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197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197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197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197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197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197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197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197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197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197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197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197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197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197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197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197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197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197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197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197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197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197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197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197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197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197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197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197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197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197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197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197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197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197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197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197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197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197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197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197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197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197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197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197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197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197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197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197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197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197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197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197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197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197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197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197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197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197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197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197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197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197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197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197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197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197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197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197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197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197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197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197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197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197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197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197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197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197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197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197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197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197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197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197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197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197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197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197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197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197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197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197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197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197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197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197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197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197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197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197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197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197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197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197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197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197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197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197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197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197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197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197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197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197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197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197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197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197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197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197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197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197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197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197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197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197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197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197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197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197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197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197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197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197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197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197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197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197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197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197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197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197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197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197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197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197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197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197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197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197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197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197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197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197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197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197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197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197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197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197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197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197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197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197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197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197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197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197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197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197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197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autoFilter ref="$A$2:$M$500"/>
  <drawing r:id="rId1"/>
</worksheet>
</file>