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my_sotuken_data\my_experiment_results\"/>
    </mc:Choice>
  </mc:AlternateContent>
  <bookViews>
    <workbookView xWindow="0" yWindow="0" windowWidth="18840" windowHeight="6630"/>
  </bookViews>
  <sheets>
    <sheet name="フォームの回答 1" sheetId="1" r:id="rId1"/>
  </sheets>
  <calcPr calcId="152511"/>
</workbook>
</file>

<file path=xl/calcChain.xml><?xml version="1.0" encoding="utf-8"?>
<calcChain xmlns="http://schemas.openxmlformats.org/spreadsheetml/2006/main">
  <c r="F45" i="1" l="1"/>
  <c r="F49" i="1"/>
  <c r="F48" i="1"/>
  <c r="F44" i="1"/>
  <c r="F46" i="1"/>
  <c r="F47" i="1"/>
  <c r="F43" i="1"/>
  <c r="F42" i="1"/>
  <c r="F41" i="1"/>
  <c r="C49" i="1"/>
  <c r="C48" i="1"/>
  <c r="C47" i="1"/>
  <c r="C46" i="1"/>
  <c r="C45" i="1"/>
  <c r="C41" i="1"/>
  <c r="C43" i="1"/>
  <c r="C42" i="1"/>
  <c r="C44" i="1"/>
  <c r="P20" i="1" l="1"/>
  <c r="P25" i="1"/>
  <c r="P30" i="1"/>
  <c r="B35" i="1"/>
  <c r="Q35" i="1"/>
  <c r="Q30" i="1"/>
  <c r="Q25" i="1"/>
  <c r="Q20" i="1"/>
  <c r="Q15" i="1"/>
  <c r="Q34" i="1"/>
  <c r="Q29" i="1"/>
  <c r="Q24" i="1"/>
  <c r="Q19" i="1"/>
  <c r="Q14" i="1"/>
  <c r="P35" i="1"/>
  <c r="K35" i="1"/>
  <c r="K30" i="1"/>
  <c r="K25" i="1"/>
  <c r="K20" i="1"/>
  <c r="K15" i="1"/>
  <c r="E35" i="1"/>
  <c r="E30" i="1"/>
  <c r="E25" i="1"/>
  <c r="E20" i="1"/>
  <c r="E15" i="1"/>
  <c r="P15" i="1"/>
  <c r="P34" i="1"/>
  <c r="P29" i="1"/>
  <c r="P24" i="1"/>
  <c r="P19" i="1"/>
  <c r="P14" i="1"/>
  <c r="O35" i="1"/>
  <c r="O30" i="1"/>
  <c r="O25" i="1"/>
  <c r="O20" i="1"/>
  <c r="O15" i="1"/>
  <c r="O34" i="1"/>
  <c r="O29" i="1"/>
  <c r="O24" i="1"/>
  <c r="O19" i="1"/>
  <c r="O14" i="1"/>
  <c r="N35" i="1"/>
  <c r="N30" i="1"/>
  <c r="N34" i="1"/>
  <c r="N29" i="1"/>
  <c r="N24" i="1"/>
  <c r="N25" i="1" s="1"/>
  <c r="N19" i="1"/>
  <c r="N20" i="1" s="1"/>
  <c r="H20" i="1"/>
  <c r="N15" i="1"/>
  <c r="J34" i="1"/>
  <c r="J29" i="1"/>
  <c r="J24" i="1"/>
  <c r="J19" i="1"/>
  <c r="J14" i="1"/>
  <c r="I19" i="1"/>
  <c r="I24" i="1"/>
  <c r="I29" i="1"/>
  <c r="I34" i="1"/>
  <c r="I35" i="1" s="1"/>
  <c r="H34" i="1"/>
  <c r="H29" i="1"/>
  <c r="H24" i="1"/>
  <c r="H19" i="1"/>
  <c r="N14" i="1"/>
  <c r="K34" i="1"/>
  <c r="K29" i="1"/>
  <c r="K24" i="1"/>
  <c r="K19" i="1"/>
  <c r="K14" i="1"/>
  <c r="J35" i="1"/>
  <c r="J30" i="1"/>
  <c r="J25" i="1"/>
  <c r="J20" i="1"/>
  <c r="J15" i="1"/>
  <c r="I30" i="1"/>
  <c r="I25" i="1"/>
  <c r="I20" i="1"/>
  <c r="I15" i="1"/>
  <c r="I14" i="1"/>
  <c r="H35" i="1"/>
  <c r="H25" i="1"/>
  <c r="H30" i="1"/>
  <c r="H15" i="1"/>
  <c r="H14" i="1"/>
  <c r="E34" i="1"/>
  <c r="E29" i="1"/>
  <c r="D35" i="1"/>
  <c r="D30" i="1"/>
  <c r="D25" i="1"/>
  <c r="D20" i="1"/>
  <c r="D15" i="1"/>
  <c r="C35" i="1"/>
  <c r="C30" i="1"/>
  <c r="C25" i="1"/>
  <c r="C20" i="1"/>
  <c r="C15" i="1"/>
  <c r="B30" i="1"/>
  <c r="B25" i="1"/>
  <c r="B20" i="1"/>
  <c r="B15" i="1"/>
  <c r="E24" i="1"/>
  <c r="E19" i="1"/>
  <c r="E14" i="1"/>
  <c r="D14" i="1"/>
  <c r="D34" i="1"/>
  <c r="C34" i="1"/>
  <c r="B34" i="1"/>
  <c r="D29" i="1"/>
  <c r="C29" i="1"/>
  <c r="B29" i="1"/>
  <c r="D24" i="1"/>
  <c r="C24" i="1"/>
  <c r="B24" i="1"/>
  <c r="D19" i="1"/>
  <c r="C19" i="1"/>
  <c r="B19" i="1"/>
  <c r="C14" i="1"/>
  <c r="B14" i="1"/>
</calcChain>
</file>

<file path=xl/sharedStrings.xml><?xml version="1.0" encoding="utf-8"?>
<sst xmlns="http://schemas.openxmlformats.org/spreadsheetml/2006/main" count="256" uniqueCount="88">
  <si>
    <t>タイムスタンプ</t>
  </si>
  <si>
    <t>１．名前（ハンドルネーム可）</t>
  </si>
  <si>
    <t>桒田好基</t>
  </si>
  <si>
    <t>1: 品質</t>
  </si>
  <si>
    <t>はい</t>
  </si>
  <si>
    <t>交渉する際に、品質・価格・銘柄をそれぞれ選択した時、どのように変化するのか教えてほしい</t>
  </si>
  <si>
    <t>Hisae</t>
  </si>
  <si>
    <t>Yasuhiro</t>
  </si>
  <si>
    <t>2: 価格</t>
  </si>
  <si>
    <t>いいえ</t>
  </si>
  <si>
    <t>うえの</t>
  </si>
  <si>
    <t>3: 銘柄</t>
  </si>
  <si>
    <t>安藤 史将</t>
  </si>
  <si>
    <t>sugoi!</t>
  </si>
  <si>
    <t>とむ</t>
  </si>
  <si>
    <t>けい</t>
  </si>
  <si>
    <t>芦名</t>
  </si>
  <si>
    <t>関根よくできました</t>
  </si>
  <si>
    <t>２．事前アンケートではどの項目を選びましたか？</t>
    <phoneticPr fontId="3"/>
  </si>
  <si>
    <t>３．その項目について、交渉の中で十分な情報を得られましたか？</t>
    <phoneticPr fontId="3"/>
  </si>
  <si>
    <t>４．画面上の商品を実際に買いたいと思いましたか？</t>
    <phoneticPr fontId="3"/>
  </si>
  <si>
    <t>５．システムから類似商品を提示されましたか？</t>
    <phoneticPr fontId="3"/>
  </si>
  <si>
    <t>６．（５で「はい」と回答した方のみ）提示された類似商品を実際に買いたいと思いましたか？</t>
    <phoneticPr fontId="3"/>
  </si>
  <si>
    <t>７．交渉の結果、買うこととなった商品・その最終的な価格には満足しましたか？</t>
    <phoneticPr fontId="3"/>
  </si>
  <si>
    <r>
      <rPr>
        <sz val="10"/>
        <color rgb="FF000000"/>
        <rFont val="ＭＳ Ｐゴシック"/>
        <family val="3"/>
        <charset val="128"/>
      </rPr>
      <t>８．文章の入力に時間がかかったときは何回ありましたか？（単に英語の文章が思いつかなかった場合を除く。無い場合は</t>
    </r>
    <r>
      <rPr>
        <sz val="10"/>
        <color rgb="FF000000"/>
        <rFont val="Arial"/>
      </rPr>
      <t>0</t>
    </r>
    <r>
      <rPr>
        <sz val="10"/>
        <color rgb="FF000000"/>
        <rFont val="ＭＳ Ｐゴシック"/>
        <family val="3"/>
        <charset val="128"/>
      </rPr>
      <t>を入力）</t>
    </r>
    <phoneticPr fontId="3"/>
  </si>
  <si>
    <t>９．その他感想・意見等のコメントがあればご記入ください。</t>
    <phoneticPr fontId="3"/>
  </si>
  <si>
    <r>
      <rPr>
        <sz val="10"/>
        <rFont val="ＭＳ Ｐゴシック"/>
        <family val="3"/>
        <charset val="128"/>
      </rPr>
      <t>・システムが</t>
    </r>
    <r>
      <rPr>
        <sz val="10"/>
        <rFont val="Arial"/>
        <family val="2"/>
      </rPr>
      <t>$30</t>
    </r>
    <r>
      <rPr>
        <sz val="10"/>
        <rFont val="ＭＳ Ｐゴシック"/>
        <family val="3"/>
        <charset val="128"/>
      </rPr>
      <t>を提案してきたと同時に、</t>
    </r>
    <r>
      <rPr>
        <sz val="10"/>
        <rFont val="Arial"/>
        <family val="2"/>
      </rPr>
      <t>"the cast iron handles are immacalate."</t>
    </r>
    <r>
      <rPr>
        <sz val="10"/>
        <rFont val="ＭＳ Ｐゴシック"/>
        <family val="3"/>
        <charset val="128"/>
      </rPr>
      <t>と言ってきた。提案の解釈に迷ったため、文章の入力に躊躇した。
・英語だから解釈に戸惑ったが、画面右側に記載されていない追加の商品説明が、</t>
    </r>
    <r>
      <rPr>
        <sz val="10"/>
        <rFont val="Arial"/>
        <family val="2"/>
      </rPr>
      <t>$30</t>
    </r>
    <r>
      <rPr>
        <sz val="10"/>
        <rFont val="ＭＳ Ｐゴシック"/>
        <family val="3"/>
        <charset val="128"/>
      </rPr>
      <t>の提案の適切さを補う説明だと感じた（この時点で購入に対して前向きになった）。
・最終の価格交渉に入ったところ、</t>
    </r>
    <r>
      <rPr>
        <sz val="10"/>
        <rFont val="Arial"/>
        <family val="2"/>
      </rPr>
      <t>$24</t>
    </r>
    <r>
      <rPr>
        <sz val="10"/>
        <rFont val="ＭＳ Ｐゴシック"/>
        <family val="3"/>
        <charset val="128"/>
      </rPr>
      <t>という目標価格で買うことができたため、満足だった。</t>
    </r>
    <phoneticPr fontId="3"/>
  </si>
  <si>
    <t>類似商品の銘柄が違ったため、同じ銘柄の商品を提案してほしいと思いました。</t>
    <phoneticPr fontId="3"/>
  </si>
  <si>
    <t>仕方がないことだが、人間相手のオークションに比べて価格交渉において冷たく感じた。</t>
    <phoneticPr fontId="3"/>
  </si>
  <si>
    <t>オファーされた商品のサイズや値段などもコンソールに表示してもらえたら会話がスムーズになったと思った</t>
    <phoneticPr fontId="3"/>
  </si>
  <si>
    <r>
      <rPr>
        <sz val="10"/>
        <rFont val="ＭＳ Ｐゴシック"/>
        <family val="3"/>
        <charset val="128"/>
      </rPr>
      <t>もう少しレスポンス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会話の速度や内容など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にバリエーションがあると良いと思いました</t>
    </r>
    <phoneticPr fontId="3"/>
  </si>
  <si>
    <t>提案してきた類似商品の情報を基に、品質重視の観点で商品を選ぶことができた。自分にとって品質が良く、納得のできる価格の商品を買うことができた。</t>
    <phoneticPr fontId="3"/>
  </si>
  <si>
    <t>被験者番号</t>
    <rPh sb="0" eb="3">
      <t>ヒケンシャ</t>
    </rPh>
    <rPh sb="3" eb="5">
      <t>バンゴウ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</si>
  <si>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1</t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</si>
  <si>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2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</si>
  <si>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3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</si>
  <si>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4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</si>
  <si>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5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</si>
  <si>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6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</si>
  <si>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7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</si>
  <si>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8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</si>
  <si>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9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</si>
  <si>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t>q3 quality</t>
    <phoneticPr fontId="3"/>
  </si>
  <si>
    <t>q3 price</t>
    <phoneticPr fontId="3"/>
  </si>
  <si>
    <r>
      <rPr>
        <sz val="10"/>
        <color rgb="FF000000"/>
        <rFont val="ＭＳ Ｐゴシック"/>
        <family val="3"/>
        <charset val="128"/>
      </rPr>
      <t>平均</t>
    </r>
    <r>
      <rPr>
        <sz val="10"/>
        <color rgb="FF000000"/>
        <rFont val="Arial"/>
        <family val="2"/>
      </rPr>
      <t>4</t>
    </r>
    <rPh sb="0" eb="2">
      <t>ヘイキン</t>
    </rPh>
    <phoneticPr fontId="3"/>
  </si>
  <si>
    <t>q3 brand</t>
    <phoneticPr fontId="3"/>
  </si>
  <si>
    <t>平均3</t>
    <rPh sb="0" eb="2">
      <t>ヘイキン</t>
    </rPh>
    <phoneticPr fontId="3"/>
  </si>
  <si>
    <t>平均2</t>
    <rPh sb="0" eb="2">
      <t>ヘイキン</t>
    </rPh>
    <phoneticPr fontId="3"/>
  </si>
  <si>
    <t>t</t>
    <phoneticPr fontId="3"/>
  </si>
  <si>
    <t>平均1</t>
    <rPh sb="0" eb="2">
      <t>ヘイキン</t>
    </rPh>
    <phoneticPr fontId="3"/>
  </si>
  <si>
    <t>平均0</t>
    <rPh sb="0" eb="2">
      <t>ヘイキン</t>
    </rPh>
    <phoneticPr fontId="3"/>
  </si>
  <si>
    <r>
      <t>q</t>
    </r>
    <r>
      <rPr>
        <sz val="10"/>
        <color rgb="FF000000"/>
        <rFont val="Arial"/>
        <family val="2"/>
      </rPr>
      <t>3 all</t>
    </r>
    <phoneticPr fontId="3"/>
  </si>
  <si>
    <t>q4 quality</t>
    <phoneticPr fontId="3"/>
  </si>
  <si>
    <t>q4 price</t>
    <phoneticPr fontId="3"/>
  </si>
  <si>
    <t>q4 brand</t>
    <phoneticPr fontId="3"/>
  </si>
  <si>
    <t>q4 all</t>
    <phoneticPr fontId="3"/>
  </si>
  <si>
    <t>9人</t>
    <rPh sb="1" eb="2">
      <t>ニン</t>
    </rPh>
    <phoneticPr fontId="3"/>
  </si>
  <si>
    <t>q7 quality</t>
    <phoneticPr fontId="3"/>
  </si>
  <si>
    <t>q7_price</t>
    <phoneticPr fontId="3"/>
  </si>
  <si>
    <r>
      <rPr>
        <sz val="10"/>
        <color rgb="FF000000"/>
        <rFont val="ＭＳ Ｐゴシック"/>
        <family val="3"/>
        <charset val="128"/>
      </rPr>
      <t>元のシステムは類似商品が無いから</t>
    </r>
    <r>
      <rPr>
        <sz val="10"/>
        <color rgb="FF000000"/>
        <rFont val="Arial"/>
        <family val="2"/>
      </rPr>
      <t>q6</t>
    </r>
    <r>
      <rPr>
        <sz val="10"/>
        <color rgb="FF000000"/>
        <rFont val="ＭＳ Ｐゴシック"/>
        <family val="3"/>
        <charset val="128"/>
      </rPr>
      <t>とは比較しなくてOK</t>
    </r>
    <rPh sb="0" eb="1">
      <t>モト</t>
    </rPh>
    <rPh sb="7" eb="9">
      <t>ルイジ</t>
    </rPh>
    <rPh sb="9" eb="11">
      <t>ショウヒン</t>
    </rPh>
    <rPh sb="12" eb="13">
      <t>ナ</t>
    </rPh>
    <rPh sb="20" eb="22">
      <t>ヒカク</t>
    </rPh>
    <phoneticPr fontId="3"/>
  </si>
  <si>
    <t>q7 brand</t>
    <phoneticPr fontId="3"/>
  </si>
  <si>
    <t>q7 all</t>
    <phoneticPr fontId="3"/>
  </si>
  <si>
    <t>棄却</t>
    <rPh sb="0" eb="2">
      <t>キキャク</t>
    </rPh>
    <phoneticPr fontId="3"/>
  </si>
  <si>
    <t>採択</t>
    <rPh sb="0" eb="2">
      <t>サイタク</t>
    </rPh>
    <phoneticPr fontId="3"/>
  </si>
  <si>
    <r>
      <rPr>
        <sz val="10"/>
        <color rgb="FF000000"/>
        <rFont val="ＭＳ Ｐゴシック"/>
        <family val="3"/>
        <charset val="128"/>
      </rPr>
      <t>自由度</t>
    </r>
    <r>
      <rPr>
        <sz val="10"/>
        <color rgb="FF000000"/>
        <rFont val="Arial"/>
        <family val="2"/>
      </rPr>
      <t xml:space="preserve">3...2.920, </t>
    </r>
    <r>
      <rPr>
        <sz val="10"/>
        <color rgb="FF000000"/>
        <rFont val="ＭＳ Ｐゴシック"/>
        <family val="3"/>
        <charset val="128"/>
      </rPr>
      <t>自由度</t>
    </r>
    <r>
      <rPr>
        <sz val="10"/>
        <color rgb="FF000000"/>
        <rFont val="Arial"/>
        <family val="2"/>
      </rPr>
      <t>8...1.860</t>
    </r>
    <rPh sb="0" eb="3">
      <t>ジユウド</t>
    </rPh>
    <rPh sb="14" eb="17">
      <t>ジユウド</t>
    </rPh>
    <phoneticPr fontId="3"/>
  </si>
  <si>
    <r>
      <t>a=0.05</t>
    </r>
    <r>
      <rPr>
        <sz val="10"/>
        <color rgb="FF000000"/>
        <rFont val="ＭＳ Ｐゴシック"/>
        <family val="3"/>
        <charset val="128"/>
      </rPr>
      <t>片側</t>
    </r>
    <r>
      <rPr>
        <sz val="10"/>
        <color rgb="FF000000"/>
        <rFont val="Arial"/>
        <family val="2"/>
      </rPr>
      <t>t</t>
    </r>
    <r>
      <rPr>
        <sz val="10"/>
        <color rgb="FF000000"/>
        <rFont val="ＭＳ Ｐゴシック"/>
        <family val="3"/>
        <charset val="128"/>
      </rPr>
      <t>検定</t>
    </r>
    <rPh sb="6" eb="8">
      <t>カタガワ</t>
    </rPh>
    <rPh sb="9" eb="11">
      <t>ケンテイ</t>
    </rPh>
    <phoneticPr fontId="3"/>
  </si>
  <si>
    <t>相関分析</t>
    <rPh sb="0" eb="2">
      <t>ソウカン</t>
    </rPh>
    <rPh sb="2" eb="4">
      <t>ブンセキ</t>
    </rPh>
    <phoneticPr fontId="3"/>
  </si>
  <si>
    <t>本システム</t>
    <rPh sb="0" eb="1">
      <t>ホン</t>
    </rPh>
    <phoneticPr fontId="3"/>
  </si>
  <si>
    <r>
      <t>q</t>
    </r>
    <r>
      <rPr>
        <sz val="10"/>
        <color rgb="FF000000"/>
        <rFont val="Arial"/>
        <family val="2"/>
      </rPr>
      <t>uality</t>
    </r>
    <phoneticPr fontId="3"/>
  </si>
  <si>
    <r>
      <t>p</t>
    </r>
    <r>
      <rPr>
        <sz val="10"/>
        <color rgb="FF000000"/>
        <rFont val="Arial"/>
        <family val="2"/>
      </rPr>
      <t>rice</t>
    </r>
    <phoneticPr fontId="3"/>
  </si>
  <si>
    <r>
      <t>b</t>
    </r>
    <r>
      <rPr>
        <sz val="10"/>
        <color rgb="FF000000"/>
        <rFont val="Arial"/>
        <family val="2"/>
      </rPr>
      <t>rand</t>
    </r>
    <phoneticPr fontId="3"/>
  </si>
  <si>
    <t>q3</t>
    <phoneticPr fontId="3"/>
  </si>
  <si>
    <r>
      <t>q</t>
    </r>
    <r>
      <rPr>
        <sz val="10"/>
        <color rgb="FF000000"/>
        <rFont val="Arial"/>
        <family val="2"/>
      </rPr>
      <t>4</t>
    </r>
    <phoneticPr fontId="3"/>
  </si>
  <si>
    <r>
      <t>q</t>
    </r>
    <r>
      <rPr>
        <sz val="10"/>
        <color rgb="FF000000"/>
        <rFont val="Arial"/>
        <family val="2"/>
      </rPr>
      <t>4</t>
    </r>
    <phoneticPr fontId="3"/>
  </si>
  <si>
    <t>q7</t>
    <phoneticPr fontId="3"/>
  </si>
  <si>
    <r>
      <t>q</t>
    </r>
    <r>
      <rPr>
        <sz val="10"/>
        <color rgb="FF000000"/>
        <rFont val="Arial"/>
        <family val="2"/>
      </rPr>
      <t>7</t>
    </r>
    <phoneticPr fontId="3"/>
  </si>
  <si>
    <r>
      <t>q</t>
    </r>
    <r>
      <rPr>
        <sz val="10"/>
        <color rgb="FF000000"/>
        <rFont val="Arial"/>
        <family val="2"/>
      </rPr>
      <t>7</t>
    </r>
    <phoneticPr fontId="3"/>
  </si>
  <si>
    <t>quality: q3 q4</t>
    <phoneticPr fontId="3"/>
  </si>
  <si>
    <t>price: q3 q4</t>
    <phoneticPr fontId="3"/>
  </si>
  <si>
    <t>brand: q3 q4</t>
    <phoneticPr fontId="3"/>
  </si>
  <si>
    <t>quality: q3 q7</t>
    <phoneticPr fontId="3"/>
  </si>
  <si>
    <t>price: q3 q7</t>
    <phoneticPr fontId="3"/>
  </si>
  <si>
    <t>brand: q3 q7</t>
    <phoneticPr fontId="3"/>
  </si>
  <si>
    <t>quality: q4, q7</t>
    <phoneticPr fontId="3"/>
  </si>
  <si>
    <r>
      <t>p</t>
    </r>
    <r>
      <rPr>
        <sz val="10"/>
        <color rgb="FF000000"/>
        <rFont val="Arial"/>
        <family val="2"/>
      </rPr>
      <t>rice: q4, q7</t>
    </r>
    <phoneticPr fontId="3"/>
  </si>
  <si>
    <r>
      <t>b</t>
    </r>
    <r>
      <rPr>
        <sz val="10"/>
        <color rgb="FF000000"/>
        <rFont val="Arial"/>
        <family val="2"/>
      </rPr>
      <t>rand: q4, q7</t>
    </r>
    <phoneticPr fontId="3"/>
  </si>
  <si>
    <t>元のシステム</t>
    <rPh sb="0" eb="1">
      <t>モト</t>
    </rPh>
    <phoneticPr fontId="3"/>
  </si>
  <si>
    <t>元々のシステム</t>
    <rPh sb="0" eb="2">
      <t>モトモト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</si>
</sst>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\ h:mm:ss"/>
  </numFmts>
  <fonts count="7" x14ac:knownFonts="1">
    <font>
      <sz val="10"/>
      <color rgb="FF000000"/>
      <name val="Arial"/>
    </font>
    <font>
      <sz val="11"/>
      <color theme="1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76" fontId="2" fillId="0" borderId="0" xfId="0" applyNumberFormat="1" applyFont="1" applyAlignment="1"/>
    <xf numFmtId="0" fontId="2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/>
    <xf numFmtId="0" fontId="4" fillId="0" borderId="5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4" fillId="0" borderId="4" xfId="0" applyFont="1" applyBorder="1" applyAlignment="1"/>
    <xf numFmtId="0" fontId="4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5" fillId="0" borderId="3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5" xfId="0" applyFont="1" applyBorder="1" applyAlignme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</a:t>
            </a:r>
            <a:r>
              <a:rPr lang="en-US" altLang="ja-JP" baseline="0"/>
              <a:t> q4) - </a:t>
            </a:r>
            <a:r>
              <a:rPr lang="ja-JP" altLang="en-US" baseline="0"/>
              <a:t>品質重視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A7D7A0A-E81C-4C62-B89E-88E32DD847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3B1AD38-FA3C-42AD-921F-E8F2037254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DBA0B28-703F-47D7-80E6-A2E28F2591C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('フォームの回答 1'!$E$2,'フォームの回答 1'!$E$3,'フォームの回答 1'!$E$9)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('フォームの回答 1'!$F$2,'フォームの回答 1'!$F$3,'フォームの回答 1'!$F$9)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1'!$A$9)</c15:f>
                <c15:dlblRangeCache>
                  <c:ptCount val="3"/>
                  <c:pt idx="0">
                    <c:v>被験者1</c:v>
                  </c:pt>
                  <c:pt idx="1">
                    <c:v>被験者2</c:v>
                  </c:pt>
                  <c:pt idx="2">
                    <c:v>被験者8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6806472"/>
        <c:axId val="346804904"/>
      </c:scatterChart>
      <c:valAx>
        <c:axId val="34680647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en-US" altLang="ja-JP" sz="11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q3</a:t>
                </a:r>
                <a:endParaRPr lang="ja-JP" altLang="en-US" sz="1100" b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804904"/>
        <c:crosses val="autoZero"/>
        <c:crossBetween val="midCat"/>
      </c:valAx>
      <c:valAx>
        <c:axId val="346804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en-US" altLang="ja-JP" sz="11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q4</a:t>
                </a:r>
                <a:endParaRPr lang="ja-JP" altLang="en-US" sz="1100" b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8064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(q4, q6)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84B7A27-1D7A-4CAB-B024-92471D87F7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EE7F117-8D09-4C45-B8B2-FC52D32E87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A95451C-0B71-4F0E-BBCE-2D02458F47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F71AEFE-0A04-4070-ACD5-550B8233616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A76AEBF-0610-41F3-8702-E7F65985A97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1'!$F$2,'フォームの回答 1'!$F$3,'フォームの回答 1'!$F$7,'フォームの回答 1'!$F$9,'フォームの回答 1'!$F$10)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('フォームの回答 1'!$H$2,'フォームの回答 1'!$H$3,'フォームの回答 1'!$H$7,'フォームの回答 1'!$H$9,'フォームの回答 1'!$H$10)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1'!$A$7,'フォームの回答 1'!$A$9,'フォームの回答 1'!$A$10)</c15:f>
                <c15:dlblRangeCache>
                  <c:ptCount val="5"/>
                  <c:pt idx="0">
                    <c:v>被験者1</c:v>
                  </c:pt>
                  <c:pt idx="1">
                    <c:v>被験者2</c:v>
                  </c:pt>
                  <c:pt idx="2">
                    <c:v>被験者6</c:v>
                  </c:pt>
                  <c:pt idx="3">
                    <c:v>被験者8</c:v>
                  </c:pt>
                  <c:pt idx="4">
                    <c:v>被験者9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6544768"/>
        <c:axId val="386541632"/>
      </c:scatterChart>
      <c:valAx>
        <c:axId val="3865447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q4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41632"/>
        <c:crosses val="autoZero"/>
        <c:crossBetween val="midCat"/>
      </c:valAx>
      <c:valAx>
        <c:axId val="3865416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q6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447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(q4, q7)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D30883A-FB28-460A-8655-0610EB8DAD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C091D99-99D4-4C25-8556-E0909BB28A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7766D43-FC75-42B9-BBC5-A4970ED008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E62B4A5-E03C-4403-AEE8-6CF8A08DE7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03DEE7B-0489-484B-BB2A-06C95C4891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A46B4C1-0873-4C6A-BACF-18D4220B88D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60BFC23-EB75-4AD6-BFB3-FE5337AE19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8CB9DE3-90B1-49CA-918F-47572A895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D4E6692-7B49-4B11-B13C-5603BB0AAF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'フォームの回答 1'!$F$2:$F$10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</c:numCache>
            </c:numRef>
          </c:xVal>
          <c:yVal>
            <c:numRef>
              <c:f>'フォームの回答 1'!$I$2:$I$10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'フォームの回答 1'!$A$2:$A$10</c15:f>
                <c15:dlblRangeCache>
                  <c:ptCount val="9"/>
                  <c:pt idx="0">
                    <c:v>被験者1</c:v>
                  </c:pt>
                  <c:pt idx="1">
                    <c:v>被験者2</c:v>
                  </c:pt>
                  <c:pt idx="2">
                    <c:v>被験者3</c:v>
                  </c:pt>
                  <c:pt idx="3">
                    <c:v>被験者4</c:v>
                  </c:pt>
                  <c:pt idx="4">
                    <c:v>被験者5</c:v>
                  </c:pt>
                  <c:pt idx="5">
                    <c:v>被験者6</c:v>
                  </c:pt>
                  <c:pt idx="6">
                    <c:v>被験者7</c:v>
                  </c:pt>
                  <c:pt idx="7">
                    <c:v>被験者8</c:v>
                  </c:pt>
                  <c:pt idx="8">
                    <c:v>被験者9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6538104"/>
        <c:axId val="386542808"/>
      </c:scatterChart>
      <c:valAx>
        <c:axId val="3865381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altLang="ja-JP" sz="1100" b="0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q4</a:t>
                </a:r>
                <a:endParaRPr lang="ja-JP" altLang="ja-JP" sz="11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42808"/>
        <c:crosses val="autoZero"/>
        <c:crossBetween val="midCat"/>
      </c:valAx>
      <c:valAx>
        <c:axId val="3865428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altLang="ja-JP" sz="1100" b="0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q7</a:t>
                </a:r>
                <a:endParaRPr lang="ja-JP" altLang="ja-JP" sz="11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381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(q6, q7)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E15A274-AF38-4132-BA88-87EC49D457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9E8505E-5066-4D88-9A34-9A73601A0D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631F3F3-67E0-4F3D-85B3-1C111EDD3F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38A7861-C5F1-4832-A354-AAD1359D533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612FF57-2A05-427F-A695-EECB4223DD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('フォームの回答 1'!$H$2,'フォームの回答 1'!$H$3,'フォームの回答 1'!$H$7,'フォームの回答 1'!$H$9,'フォームの回答 1'!$H$10)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('フォームの回答 1'!$I$2,'フォームの回答 1'!$I$3,'フォームの回答 1'!$I$7,'フォームの回答 1'!$I$9,'フォームの回答 1'!$I$10)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1'!$A$7,'フォームの回答 1'!$A$9,'フォームの回答 1'!$A$10)</c15:f>
                <c15:dlblRangeCache>
                  <c:ptCount val="5"/>
                  <c:pt idx="0">
                    <c:v>被験者1</c:v>
                  </c:pt>
                  <c:pt idx="1">
                    <c:v>被験者2</c:v>
                  </c:pt>
                  <c:pt idx="2">
                    <c:v>被験者6</c:v>
                  </c:pt>
                  <c:pt idx="3">
                    <c:v>被験者8</c:v>
                  </c:pt>
                  <c:pt idx="4">
                    <c:v>被験者9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6543200"/>
        <c:axId val="386543592"/>
      </c:scatterChart>
      <c:valAx>
        <c:axId val="38654320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altLang="ja-JP" sz="11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q6</a:t>
                </a:r>
                <a:endParaRPr lang="ja-JP" alt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43592"/>
        <c:crosses val="autoZero"/>
        <c:crossBetween val="midCat"/>
        <c:majorUnit val="1"/>
      </c:valAx>
      <c:valAx>
        <c:axId val="3865435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altLang="ja-JP" sz="11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q7</a:t>
                </a:r>
                <a:endParaRPr lang="ja-JP" alt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432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q8:</a:t>
            </a:r>
            <a:r>
              <a:rPr lang="en-US" altLang="ja-JP" baseline="0"/>
              <a:t> </a:t>
            </a:r>
            <a:r>
              <a:rPr lang="ja-JP" altLang="en-US"/>
              <a:t>文章の入力に時間がかかった回数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'フォームの回答 1'!$J$2:$J$10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538888"/>
        <c:axId val="386542024"/>
      </c:barChart>
      <c:catAx>
        <c:axId val="38653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被験者番号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42024"/>
        <c:crosses val="autoZero"/>
        <c:auto val="1"/>
        <c:lblAlgn val="ctr"/>
        <c:lblOffset val="100"/>
        <c:noMultiLvlLbl val="0"/>
      </c:catAx>
      <c:valAx>
        <c:axId val="3865420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38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q4) - </a:t>
            </a:r>
            <a:r>
              <a:rPr lang="ja-JP" altLang="en-US"/>
              <a:t>価格重視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725D734-035A-4DE5-A027-9A3CF830F5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FEF32A7-0BDB-4676-8861-6251E8EC80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1EA6DF6-E7FA-47E4-9EAF-8713E3270C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1'!$E$4,'フォームの回答 1'!$E$6,'フォームの回答 1'!$E$10)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('フォームの回答 1'!$F$4,'フォームの回答 1'!$F$6,'フォームの回答 1'!$F$10)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1'!$A$4,'フォームの回答 1'!$A$6,'フォームの回答 1'!$A$10)</c15:f>
                <c15:dlblRangeCache>
                  <c:ptCount val="3"/>
                  <c:pt idx="0">
                    <c:v>被験者3</c:v>
                  </c:pt>
                  <c:pt idx="1">
                    <c:v>被験者5</c:v>
                  </c:pt>
                  <c:pt idx="2">
                    <c:v>被験者9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08040"/>
        <c:axId val="385952584"/>
      </c:scatterChart>
      <c:valAx>
        <c:axId val="3468080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52584"/>
        <c:crosses val="autoZero"/>
        <c:crossBetween val="midCat"/>
      </c:valAx>
      <c:valAx>
        <c:axId val="385952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/>
                  <a:t>q4</a:t>
                </a:r>
                <a:endParaRPr lang="ja-JP" alt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8080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q4) - </a:t>
            </a:r>
            <a:r>
              <a:rPr lang="ja-JP" altLang="en-US"/>
              <a:t>銘柄重視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6C41A77-0BDE-4542-8963-1FCE35AFE3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61E4CF2-0954-473F-8F29-A36C6C4448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F485887-FCE9-4DBE-98E9-DE20D12F62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1'!$E$5,'フォームの回答 1'!$E$7,'フォームの回答 1'!$E$8)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xVal>
          <c:yVal>
            <c:numRef>
              <c:f>('フォームの回答 1'!$F$5,'フォームの回答 1'!$F$7,'フォームの回答 1'!$F$8)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1'!$A$5,'フォームの回答 1'!$A$7,'フォームの回答 1'!$A$8)</c15:f>
                <c15:dlblRangeCache>
                  <c:ptCount val="3"/>
                  <c:pt idx="0">
                    <c:v>被験者4</c:v>
                  </c:pt>
                  <c:pt idx="1">
                    <c:v>被験者6</c:v>
                  </c:pt>
                  <c:pt idx="2">
                    <c:v>被験者7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5954936"/>
        <c:axId val="385950624"/>
      </c:scatterChart>
      <c:valAx>
        <c:axId val="3859549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50624"/>
        <c:crosses val="autoZero"/>
        <c:crossBetween val="midCat"/>
      </c:valAx>
      <c:valAx>
        <c:axId val="38595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q4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549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</a:t>
            </a:r>
            <a:r>
              <a:rPr lang="en-US" altLang="ja-JP" baseline="0"/>
              <a:t> q6) - </a:t>
            </a:r>
            <a:r>
              <a:rPr lang="ja-JP" altLang="en-US" baseline="0"/>
              <a:t>品質重視</a:t>
            </a:r>
            <a:endParaRPr lang="en-US" altLang="ja-JP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29BA960-2243-4746-A7E9-113C7E09BF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8A82CFD-4966-44B6-966E-76EE6492737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511820A-A282-495B-9A0C-4048EFEDD8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1'!$E$2,'フォームの回答 1'!$E$3,'フォームの回答 1'!$E$9)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('フォームの回答 1'!$H$2,'フォームの回答 1'!$H$3,'フォームの回答 1'!$H$9)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1'!$A$9)</c15:f>
                <c15:dlblRangeCache>
                  <c:ptCount val="3"/>
                  <c:pt idx="0">
                    <c:v>被験者1</c:v>
                  </c:pt>
                  <c:pt idx="1">
                    <c:v>被験者2</c:v>
                  </c:pt>
                  <c:pt idx="2">
                    <c:v>被験者8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47488"/>
        <c:axId val="385951800"/>
      </c:scatterChart>
      <c:valAx>
        <c:axId val="3859474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51800"/>
        <c:crosses val="autoZero"/>
        <c:crossBetween val="midCat"/>
      </c:valAx>
      <c:valAx>
        <c:axId val="3859518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q6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474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q6) - </a:t>
            </a:r>
            <a:r>
              <a:rPr lang="ja-JP" altLang="en-US"/>
              <a:t>価格重視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2EBA451-1381-4701-9B52-DDDE02FC0F2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'フォームの回答 1'!$E$10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'フォームの回答 1'!$H$10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'フォームの回答 1'!$A$10</c15:f>
                <c15:dlblRangeCache>
                  <c:ptCount val="1"/>
                  <c:pt idx="0">
                    <c:v>被験者9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48272"/>
        <c:axId val="385948664"/>
      </c:scatterChart>
      <c:valAx>
        <c:axId val="38594827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48664"/>
        <c:crosses val="autoZero"/>
        <c:crossBetween val="midCat"/>
        <c:majorUnit val="1"/>
      </c:valAx>
      <c:valAx>
        <c:axId val="3859486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q6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482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q6) -</a:t>
            </a:r>
            <a:r>
              <a:rPr lang="en-US" altLang="ja-JP" baseline="0"/>
              <a:t> </a:t>
            </a:r>
            <a:r>
              <a:rPr lang="ja-JP" altLang="en-US" baseline="0"/>
              <a:t>銘柄重視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4DC1826-A55B-40B9-84CC-A9B9A6B8ECA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'フォームの回答 1'!$E$7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'フォームの回答 1'!$I$7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'フォームの回答 1'!$A$7</c15:f>
                <c15:dlblRangeCache>
                  <c:ptCount val="1"/>
                  <c:pt idx="0">
                    <c:v>被験者6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49448"/>
        <c:axId val="385947880"/>
      </c:scatterChart>
      <c:valAx>
        <c:axId val="3859494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47880"/>
        <c:crosses val="autoZero"/>
        <c:crossBetween val="midCat"/>
      </c:valAx>
      <c:valAx>
        <c:axId val="3859478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q6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49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q7) - </a:t>
            </a:r>
            <a:r>
              <a:rPr lang="ja-JP" altLang="en-US"/>
              <a:t>品質重視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A187721-5E23-4AEA-859A-36A5BFABB1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26EF575-2540-4BE2-8528-3BD4D777B3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B954D6F-F6B2-44DB-8385-933D77EE0C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1'!$E$2,'フォームの回答 1'!$E$3,'フォームの回答 1'!$E$9)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('フォームの回答 1'!$I$2,'フォームの回答 1'!$I$3,'フォームの回答 1'!$I$9)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1'!$A$9)</c15:f>
                <c15:dlblRangeCache>
                  <c:ptCount val="3"/>
                  <c:pt idx="0">
                    <c:v>被験者1</c:v>
                  </c:pt>
                  <c:pt idx="1">
                    <c:v>被験者2</c:v>
                  </c:pt>
                  <c:pt idx="2">
                    <c:v>被験者8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5952192"/>
        <c:axId val="385950232"/>
      </c:scatterChart>
      <c:valAx>
        <c:axId val="38595219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50232"/>
        <c:crosses val="autoZero"/>
        <c:crossBetween val="midCat"/>
      </c:valAx>
      <c:valAx>
        <c:axId val="3859502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q7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521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q7) - </a:t>
            </a:r>
            <a:r>
              <a:rPr lang="ja-JP" altLang="en-US"/>
              <a:t>価格重視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8F21FE2-4207-4179-B79D-CCA93C7638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2EA3A1F-8C88-4A6E-9FCE-AAF99CB552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9439885-374F-4E26-96A6-C64241C6C8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1'!$E$4,'フォームの回答 1'!$E$6,'フォームの回答 1'!$E$10)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('フォームの回答 1'!$I$4,'フォームの回答 1'!$I$6,'フォームの回答 1'!$I$10)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1'!$A$4,'フォームの回答 1'!$A$6,'フォームの回答 1'!$A$10)</c15:f>
                <c15:dlblRangeCache>
                  <c:ptCount val="3"/>
                  <c:pt idx="0">
                    <c:v>被験者3</c:v>
                  </c:pt>
                  <c:pt idx="1">
                    <c:v>被験者5</c:v>
                  </c:pt>
                  <c:pt idx="2">
                    <c:v>被験者9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5953368"/>
        <c:axId val="385951408"/>
      </c:scatterChart>
      <c:valAx>
        <c:axId val="3859533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51408"/>
        <c:crosses val="autoZero"/>
        <c:crossBetween val="midCat"/>
      </c:valAx>
      <c:valAx>
        <c:axId val="3859514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q7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53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</a:t>
            </a:r>
            <a:r>
              <a:rPr lang="en-US" altLang="ja-JP" baseline="0"/>
              <a:t> q7) - </a:t>
            </a:r>
            <a:r>
              <a:rPr lang="ja-JP" altLang="en-US" baseline="0"/>
              <a:t>銘柄重視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FE7E99F-8A45-4A21-9570-6DA72C0DF5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ABE4195-2065-4D2C-BC7C-1229C9EC14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39D28AE-B628-4CF3-836C-ACC34C4F0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1'!$E$5,'フォームの回答 1'!$E$7,'フォームの回答 1'!$E$8)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xVal>
          <c:yVal>
            <c:numRef>
              <c:f>('フォームの回答 1'!$I$5,'フォームの回答 1'!$I$7,'フォームの回答 1'!$I$8)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1'!$A$5,'フォームの回答 1'!$A$7,'フォームの回答 1'!$A$8)</c15:f>
                <c15:dlblRangeCache>
                  <c:ptCount val="3"/>
                  <c:pt idx="0">
                    <c:v>被験者4</c:v>
                  </c:pt>
                  <c:pt idx="1">
                    <c:v>被験者6</c:v>
                  </c:pt>
                  <c:pt idx="2">
                    <c:v>被験者7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6545552"/>
        <c:axId val="386540848"/>
      </c:scatterChart>
      <c:valAx>
        <c:axId val="38654555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40848"/>
        <c:crosses val="autoZero"/>
        <c:crossBetween val="midCat"/>
      </c:valAx>
      <c:valAx>
        <c:axId val="386540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q7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45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95</xdr:row>
      <xdr:rowOff>190500</xdr:rowOff>
    </xdr:from>
    <xdr:to>
      <xdr:col>3</xdr:col>
      <xdr:colOff>866775</xdr:colOff>
      <xdr:row>109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1082675</xdr:colOff>
      <xdr:row>96</xdr:row>
      <xdr:rowOff>114300</xdr:rowOff>
    </xdr:from>
    <xdr:to>
      <xdr:col>6</xdr:col>
      <xdr:colOff>1139825</xdr:colOff>
      <xdr:row>110</xdr:row>
      <xdr:rowOff>101600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847725</xdr:colOff>
      <xdr:row>97</xdr:row>
      <xdr:rowOff>76200</xdr:rowOff>
    </xdr:from>
    <xdr:to>
      <xdr:col>10</xdr:col>
      <xdr:colOff>904875</xdr:colOff>
      <xdr:row>111</xdr:row>
      <xdr:rowOff>63500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701675</xdr:colOff>
      <xdr:row>107</xdr:row>
      <xdr:rowOff>6350</xdr:rowOff>
    </xdr:from>
    <xdr:to>
      <xdr:col>3</xdr:col>
      <xdr:colOff>758825</xdr:colOff>
      <xdr:row>120</xdr:row>
      <xdr:rowOff>190500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1025525</xdr:colOff>
      <xdr:row>106</xdr:row>
      <xdr:rowOff>184150</xdr:rowOff>
    </xdr:from>
    <xdr:to>
      <xdr:col>6</xdr:col>
      <xdr:colOff>1082675</xdr:colOff>
      <xdr:row>120</xdr:row>
      <xdr:rowOff>171450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1381125</xdr:colOff>
      <xdr:row>106</xdr:row>
      <xdr:rowOff>165100</xdr:rowOff>
    </xdr:from>
    <xdr:to>
      <xdr:col>9</xdr:col>
      <xdr:colOff>1438275</xdr:colOff>
      <xdr:row>120</xdr:row>
      <xdr:rowOff>152400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695325</xdr:colOff>
      <xdr:row>121</xdr:row>
      <xdr:rowOff>184150</xdr:rowOff>
    </xdr:from>
    <xdr:to>
      <xdr:col>3</xdr:col>
      <xdr:colOff>752475</xdr:colOff>
      <xdr:row>135</xdr:row>
      <xdr:rowOff>171450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1050925</xdr:colOff>
      <xdr:row>122</xdr:row>
      <xdr:rowOff>6350</xdr:rowOff>
    </xdr:from>
    <xdr:to>
      <xdr:col>6</xdr:col>
      <xdr:colOff>1108075</xdr:colOff>
      <xdr:row>135</xdr:row>
      <xdr:rowOff>190500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1381125</xdr:colOff>
      <xdr:row>121</xdr:row>
      <xdr:rowOff>184150</xdr:rowOff>
    </xdr:from>
    <xdr:to>
      <xdr:col>9</xdr:col>
      <xdr:colOff>1438275</xdr:colOff>
      <xdr:row>135</xdr:row>
      <xdr:rowOff>171450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714375</xdr:colOff>
      <xdr:row>137</xdr:row>
      <xdr:rowOff>44450</xdr:rowOff>
    </xdr:from>
    <xdr:to>
      <xdr:col>3</xdr:col>
      <xdr:colOff>771525</xdr:colOff>
      <xdr:row>151</xdr:row>
      <xdr:rowOff>31750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1044575</xdr:colOff>
      <xdr:row>137</xdr:row>
      <xdr:rowOff>50800</xdr:rowOff>
    </xdr:from>
    <xdr:to>
      <xdr:col>6</xdr:col>
      <xdr:colOff>1101725</xdr:colOff>
      <xdr:row>151</xdr:row>
      <xdr:rowOff>38100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1381125</xdr:colOff>
      <xdr:row>137</xdr:row>
      <xdr:rowOff>57150</xdr:rowOff>
    </xdr:from>
    <xdr:to>
      <xdr:col>9</xdr:col>
      <xdr:colOff>1438275</xdr:colOff>
      <xdr:row>151</xdr:row>
      <xdr:rowOff>44450</xdr:rowOff>
    </xdr:to>
    <xdr:graphicFrame macro="">
      <xdr:nvGraphicFramePr>
        <xdr:cNvPr id="19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752475</xdr:colOff>
      <xdr:row>152</xdr:row>
      <xdr:rowOff>82550</xdr:rowOff>
    </xdr:from>
    <xdr:to>
      <xdr:col>3</xdr:col>
      <xdr:colOff>809625</xdr:colOff>
      <xdr:row>166</xdr:row>
      <xdr:rowOff>69850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66"/>
  <sheetViews>
    <sheetView tabSelected="1" topLeftCell="B1" zoomScaleNormal="100" workbookViewId="0">
      <pane ySplit="1" topLeftCell="A5" activePane="bottomLeft" state="frozen"/>
      <selection pane="bottomLeft" activeCell="F1" sqref="F1"/>
    </sheetView>
  </sheetViews>
  <sheetFormatPr defaultColWidth="14.453125" defaultRowHeight="15.75" customHeight="1" x14ac:dyDescent="0.25"/>
  <cols>
    <col min="1" max="16" width="21.54296875" customWidth="1"/>
  </cols>
  <sheetData>
    <row r="1" spans="1:23" ht="15.75" customHeight="1" x14ac:dyDescent="0.25">
      <c r="A1" s="3" t="s">
        <v>32</v>
      </c>
      <c r="B1" t="s">
        <v>0</v>
      </c>
      <c r="C1" t="s">
        <v>1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4" t="s">
        <v>24</v>
      </c>
      <c r="K1" s="3" t="s">
        <v>25</v>
      </c>
    </row>
    <row r="2" spans="1:23" ht="15.75" customHeight="1" x14ac:dyDescent="0.25">
      <c r="A2" s="4" t="s">
        <v>33</v>
      </c>
      <c r="B2" s="1">
        <v>43490.729985648148</v>
      </c>
      <c r="C2" s="2" t="s">
        <v>2</v>
      </c>
      <c r="D2" s="2" t="s">
        <v>3</v>
      </c>
      <c r="E2" s="2">
        <v>3</v>
      </c>
      <c r="F2" s="2">
        <v>4</v>
      </c>
      <c r="G2" s="2" t="s">
        <v>4</v>
      </c>
      <c r="H2" s="2">
        <v>2</v>
      </c>
      <c r="I2" s="2">
        <v>4</v>
      </c>
      <c r="J2" s="2">
        <v>0</v>
      </c>
      <c r="K2" s="2" t="s">
        <v>5</v>
      </c>
    </row>
    <row r="3" spans="1:23" ht="15.75" customHeight="1" x14ac:dyDescent="0.25">
      <c r="A3" s="4" t="s">
        <v>34</v>
      </c>
      <c r="B3" s="1">
        <v>43491.077434270832</v>
      </c>
      <c r="C3" s="2" t="s">
        <v>6</v>
      </c>
      <c r="D3" s="2" t="s">
        <v>3</v>
      </c>
      <c r="E3" s="2">
        <v>3</v>
      </c>
      <c r="F3" s="2">
        <v>4</v>
      </c>
      <c r="G3" s="2" t="s">
        <v>4</v>
      </c>
      <c r="H3" s="2">
        <v>1</v>
      </c>
      <c r="I3" s="2">
        <v>3</v>
      </c>
      <c r="J3" s="2">
        <v>0</v>
      </c>
      <c r="K3" s="5" t="s">
        <v>31</v>
      </c>
    </row>
    <row r="4" spans="1:23" ht="15.75" customHeight="1" x14ac:dyDescent="0.25">
      <c r="A4" s="4" t="s">
        <v>35</v>
      </c>
      <c r="B4" s="1">
        <v>43491.443574386576</v>
      </c>
      <c r="C4" s="2" t="s">
        <v>7</v>
      </c>
      <c r="D4" s="2" t="s">
        <v>8</v>
      </c>
      <c r="E4" s="2">
        <v>2</v>
      </c>
      <c r="F4" s="2">
        <v>3</v>
      </c>
      <c r="G4" s="2" t="s">
        <v>9</v>
      </c>
      <c r="I4" s="2">
        <v>4</v>
      </c>
      <c r="J4" s="2">
        <v>1</v>
      </c>
      <c r="K4" s="6" t="s">
        <v>26</v>
      </c>
    </row>
    <row r="5" spans="1:23" ht="15.75" customHeight="1" x14ac:dyDescent="0.25">
      <c r="A5" s="4" t="s">
        <v>36</v>
      </c>
      <c r="B5" s="1">
        <v>43491.693754571759</v>
      </c>
      <c r="C5" s="2" t="s">
        <v>10</v>
      </c>
      <c r="D5" s="2" t="s">
        <v>11</v>
      </c>
      <c r="E5" s="2">
        <v>1</v>
      </c>
      <c r="F5" s="2">
        <v>1</v>
      </c>
      <c r="G5" s="2" t="s">
        <v>9</v>
      </c>
      <c r="I5" s="2">
        <v>2</v>
      </c>
      <c r="J5" s="2">
        <v>1</v>
      </c>
    </row>
    <row r="6" spans="1:23" ht="15.5" customHeight="1" x14ac:dyDescent="0.25">
      <c r="A6" s="4" t="s">
        <v>37</v>
      </c>
      <c r="B6" s="1">
        <v>43491.754040879634</v>
      </c>
      <c r="C6" s="2" t="s">
        <v>12</v>
      </c>
      <c r="D6" s="2" t="s">
        <v>8</v>
      </c>
      <c r="E6" s="2">
        <v>4</v>
      </c>
      <c r="F6" s="2">
        <v>4</v>
      </c>
      <c r="G6" s="2" t="s">
        <v>9</v>
      </c>
      <c r="I6" s="2">
        <v>3</v>
      </c>
      <c r="J6" s="2">
        <v>0</v>
      </c>
      <c r="K6" s="2" t="s">
        <v>13</v>
      </c>
    </row>
    <row r="7" spans="1:23" ht="15.75" customHeight="1" x14ac:dyDescent="0.25">
      <c r="A7" s="4" t="s">
        <v>38</v>
      </c>
      <c r="B7" s="1">
        <v>43491.88875859954</v>
      </c>
      <c r="C7" s="2" t="s">
        <v>14</v>
      </c>
      <c r="D7" s="2" t="s">
        <v>11</v>
      </c>
      <c r="E7" s="2">
        <v>3</v>
      </c>
      <c r="F7" s="2">
        <v>3</v>
      </c>
      <c r="G7" s="2" t="s">
        <v>4</v>
      </c>
      <c r="H7" s="2">
        <v>1</v>
      </c>
      <c r="I7" s="2">
        <v>3</v>
      </c>
      <c r="J7" s="2">
        <v>0</v>
      </c>
      <c r="K7" s="5" t="s">
        <v>27</v>
      </c>
    </row>
    <row r="8" spans="1:23" ht="15.75" customHeight="1" x14ac:dyDescent="0.25">
      <c r="A8" s="4" t="s">
        <v>39</v>
      </c>
      <c r="B8" s="1">
        <v>43492.038384409723</v>
      </c>
      <c r="C8" s="2" t="s">
        <v>15</v>
      </c>
      <c r="D8" s="2" t="s">
        <v>11</v>
      </c>
      <c r="E8" s="2">
        <v>2</v>
      </c>
      <c r="F8" s="2">
        <v>3</v>
      </c>
      <c r="G8" s="2" t="s">
        <v>9</v>
      </c>
      <c r="I8" s="2">
        <v>2</v>
      </c>
      <c r="J8" s="2">
        <v>2</v>
      </c>
      <c r="K8" s="5" t="s">
        <v>28</v>
      </c>
    </row>
    <row r="9" spans="1:23" ht="15.75" customHeight="1" x14ac:dyDescent="0.25">
      <c r="A9" s="4" t="s">
        <v>40</v>
      </c>
      <c r="B9" s="1">
        <v>43492.403254398145</v>
      </c>
      <c r="C9" s="2" t="s">
        <v>16</v>
      </c>
      <c r="D9" s="2" t="s">
        <v>3</v>
      </c>
      <c r="E9" s="2">
        <v>4</v>
      </c>
      <c r="F9" s="2">
        <v>3</v>
      </c>
      <c r="G9" s="2" t="s">
        <v>4</v>
      </c>
      <c r="H9" s="2">
        <v>4</v>
      </c>
      <c r="I9" s="2">
        <v>4</v>
      </c>
      <c r="J9" s="2">
        <v>0</v>
      </c>
      <c r="K9" s="5" t="s">
        <v>29</v>
      </c>
    </row>
    <row r="10" spans="1:23" ht="15.75" customHeight="1" x14ac:dyDescent="0.25">
      <c r="A10" s="4" t="s">
        <v>41</v>
      </c>
      <c r="B10" s="1">
        <v>43492.510859999995</v>
      </c>
      <c r="C10" s="2" t="s">
        <v>17</v>
      </c>
      <c r="D10" s="2" t="s">
        <v>8</v>
      </c>
      <c r="E10" s="2">
        <v>2</v>
      </c>
      <c r="F10" s="2">
        <v>2</v>
      </c>
      <c r="G10" s="2" t="s">
        <v>4</v>
      </c>
      <c r="H10" s="2">
        <v>2</v>
      </c>
      <c r="I10" s="2">
        <v>1</v>
      </c>
      <c r="J10" s="2">
        <v>0</v>
      </c>
      <c r="K10" s="2" t="s">
        <v>30</v>
      </c>
    </row>
    <row r="12" spans="1:23" ht="15.75" customHeight="1" x14ac:dyDescent="0.25">
      <c r="A12" s="7"/>
      <c r="B12" s="8" t="s">
        <v>44</v>
      </c>
      <c r="C12" s="9"/>
      <c r="D12" s="9"/>
      <c r="E12" s="21" t="s">
        <v>56</v>
      </c>
      <c r="G12" s="7"/>
      <c r="H12" s="8" t="s">
        <v>44</v>
      </c>
      <c r="I12" s="9"/>
      <c r="J12" s="9"/>
      <c r="K12" s="10"/>
      <c r="M12" s="7"/>
      <c r="N12" s="8" t="s">
        <v>44</v>
      </c>
      <c r="O12" s="9"/>
      <c r="P12" s="9"/>
      <c r="Q12" s="10"/>
      <c r="S12" s="15"/>
      <c r="T12" s="22"/>
      <c r="U12" s="15"/>
      <c r="V12" s="15"/>
      <c r="W12" s="15"/>
    </row>
    <row r="13" spans="1:23" ht="15.75" customHeight="1" x14ac:dyDescent="0.25">
      <c r="A13" s="11"/>
      <c r="B13" s="12" t="s">
        <v>42</v>
      </c>
      <c r="C13" s="13" t="s">
        <v>43</v>
      </c>
      <c r="D13" s="13" t="s">
        <v>45</v>
      </c>
      <c r="E13" s="14" t="s">
        <v>51</v>
      </c>
      <c r="G13" s="11"/>
      <c r="H13" s="12" t="s">
        <v>52</v>
      </c>
      <c r="I13" s="13" t="s">
        <v>53</v>
      </c>
      <c r="J13" s="13" t="s">
        <v>54</v>
      </c>
      <c r="K13" s="14" t="s">
        <v>55</v>
      </c>
      <c r="M13" s="11"/>
      <c r="N13" s="12" t="s">
        <v>57</v>
      </c>
      <c r="O13" s="13" t="s">
        <v>58</v>
      </c>
      <c r="P13" s="13" t="s">
        <v>60</v>
      </c>
      <c r="Q13" s="14" t="s">
        <v>61</v>
      </c>
      <c r="S13" s="15"/>
      <c r="T13" s="12"/>
      <c r="U13" s="13"/>
      <c r="V13" s="13"/>
      <c r="W13" s="22"/>
    </row>
    <row r="14" spans="1:23" ht="15.75" customHeight="1" x14ac:dyDescent="0.25">
      <c r="A14" s="11"/>
      <c r="B14" s="15">
        <f>((3-3)+(3-2)+(4-3))/3</f>
        <v>0.66666666666666663</v>
      </c>
      <c r="C14" s="15">
        <f>((2-2)+(4-3)+(2-3))/3</f>
        <v>0</v>
      </c>
      <c r="D14" s="13">
        <f>((1-2)+(3-3)+(2-3))/3</f>
        <v>-0.66666666666666663</v>
      </c>
      <c r="E14" s="16">
        <f>((3-3)+(3-2)+(2-2)+(1-2)+(4-3)+(3-3)+(2-3)+(4-3)+(2-3))/9</f>
        <v>0</v>
      </c>
      <c r="G14" s="11"/>
      <c r="H14" s="15">
        <f>((4-4)+(4-1)+(3-4))/3</f>
        <v>0.66666666666666663</v>
      </c>
      <c r="I14" s="15">
        <f>((3-2)+(4-4)+(2-2))/3</f>
        <v>0.33333333333333331</v>
      </c>
      <c r="J14" s="13">
        <f>((1-3)+(3-3)+(3-2))/3</f>
        <v>-0.33333333333333331</v>
      </c>
      <c r="K14" s="16">
        <f>((4-4)+(4-1)+(3-2)+(1-3)+(4-4)+(3-3)+(3-2)+(3-4)+(2-2))/9</f>
        <v>0.22222222222222221</v>
      </c>
      <c r="M14" s="11"/>
      <c r="N14" s="15">
        <f>((4-4)+(3-1)+(4-3))/3</f>
        <v>1</v>
      </c>
      <c r="O14" s="15">
        <f>((4-3)+(3-4)+(1-2))/3</f>
        <v>-0.33333333333333331</v>
      </c>
      <c r="P14" s="13">
        <f>((2-3)+(3-3)+(2-2))/3</f>
        <v>-0.33333333333333331</v>
      </c>
      <c r="Q14" s="16">
        <f>((4-4)+(3-1)+(4-3)+(2-3)+(3-4)+(3-3)+(2-2)+(4-3)+(1-2))/9</f>
        <v>0.1111111111111111</v>
      </c>
      <c r="S14" s="15"/>
      <c r="T14" s="15"/>
      <c r="U14" s="15"/>
      <c r="V14" s="13"/>
      <c r="W14" s="15"/>
    </row>
    <row r="15" spans="1:23" ht="15.75" customHeight="1" x14ac:dyDescent="0.25">
      <c r="A15" s="17" t="s">
        <v>48</v>
      </c>
      <c r="B15" s="15">
        <f>(B14-4.5) / SQRT(VAR(E2,E3,E9) / 3)</f>
        <v>-11.50000000000002</v>
      </c>
      <c r="C15" s="15">
        <f>(C14-4.5) / SQRT(VAR(E4,E6,E10) / 3)</f>
        <v>-6.7499999999999982</v>
      </c>
      <c r="D15" s="15">
        <f>(D14-4.5)/ SQRT(VAR(E5,E7,E7,E8) / 3)</f>
        <v>-9.3468516819106728</v>
      </c>
      <c r="E15" s="16">
        <f>(E14-4.5) / SQRT(VAR(E2:E10) / 9)</f>
        <v>-13.5</v>
      </c>
      <c r="G15" s="17" t="s">
        <v>48</v>
      </c>
      <c r="H15" s="15">
        <f>(H14-4.5) / SQRT(VAR(F2,F3,F9) / 3)</f>
        <v>-11.50000000000002</v>
      </c>
      <c r="I15" s="15">
        <f>(I14-4.5) / SQRT(VAR(F4,F6,F10) / 3)</f>
        <v>-7.2168783648703227</v>
      </c>
      <c r="J15" s="15">
        <f>(J14-4.5)/ SQRT(VAR(F5,F7,F8) / 3)</f>
        <v>-7.2499999999999973</v>
      </c>
      <c r="K15" s="16">
        <f>(K14-4.5) / SQRT(VAR(F2:F10) / 9)</f>
        <v>-12.833333333333334</v>
      </c>
      <c r="M15" s="17" t="s">
        <v>48</v>
      </c>
      <c r="N15" s="15">
        <f>(N14-4.5) / SQRT(VAR(I2,I3,I9) / 3)</f>
        <v>-10.500000000000018</v>
      </c>
      <c r="O15" s="15">
        <f>(O14-4.5) / SQRT(VAR(I4,I6,I10) / 3)</f>
        <v>-5.480484858633794</v>
      </c>
      <c r="P15" s="15">
        <f>(P14-4.5)/ SQRT(VAR(I5,I7,I8) / 3)</f>
        <v>-14.499999999999986</v>
      </c>
      <c r="Q15" s="16">
        <f>(Q14-4.5) / SQRT(VAR(I2:I10) / 9)</f>
        <v>-12.490996757665101</v>
      </c>
      <c r="S15" s="22"/>
      <c r="T15" s="15"/>
      <c r="U15" s="15"/>
      <c r="V15" s="15"/>
      <c r="W15" s="15"/>
    </row>
    <row r="16" spans="1:23" ht="15.75" customHeight="1" x14ac:dyDescent="0.25">
      <c r="A16" s="11"/>
      <c r="B16" s="23" t="s">
        <v>62</v>
      </c>
      <c r="C16" s="23" t="s">
        <v>62</v>
      </c>
      <c r="D16" s="23" t="s">
        <v>62</v>
      </c>
      <c r="E16" s="25" t="s">
        <v>62</v>
      </c>
      <c r="G16" s="11"/>
      <c r="H16" s="23" t="s">
        <v>62</v>
      </c>
      <c r="I16" s="23" t="s">
        <v>62</v>
      </c>
      <c r="J16" s="23" t="s">
        <v>62</v>
      </c>
      <c r="K16" s="25" t="s">
        <v>62</v>
      </c>
      <c r="M16" s="11"/>
      <c r="N16" s="23" t="s">
        <v>62</v>
      </c>
      <c r="O16" s="23" t="s">
        <v>62</v>
      </c>
      <c r="P16" s="23" t="s">
        <v>62</v>
      </c>
      <c r="Q16" s="25" t="s">
        <v>62</v>
      </c>
      <c r="S16" s="15"/>
      <c r="T16" s="15"/>
      <c r="U16" s="15"/>
      <c r="V16" s="15"/>
      <c r="W16" s="15"/>
    </row>
    <row r="17" spans="1:23" ht="15.75" customHeight="1" x14ac:dyDescent="0.25">
      <c r="A17" s="11"/>
      <c r="B17" s="12" t="s">
        <v>46</v>
      </c>
      <c r="C17" s="15"/>
      <c r="D17" s="15"/>
      <c r="E17" s="16"/>
      <c r="G17" s="11"/>
      <c r="H17" s="12" t="s">
        <v>46</v>
      </c>
      <c r="I17" s="15"/>
      <c r="J17" s="15"/>
      <c r="K17" s="16"/>
      <c r="M17" s="11"/>
      <c r="N17" s="12" t="s">
        <v>46</v>
      </c>
      <c r="O17" s="15"/>
      <c r="P17" s="15"/>
      <c r="Q17" s="16"/>
      <c r="S17" s="15"/>
      <c r="T17" s="12"/>
      <c r="U17" s="15"/>
      <c r="V17" s="15"/>
      <c r="W17" s="15"/>
    </row>
    <row r="18" spans="1:23" ht="15.75" customHeight="1" x14ac:dyDescent="0.25">
      <c r="A18" s="11"/>
      <c r="B18" s="12" t="s">
        <v>42</v>
      </c>
      <c r="C18" s="13" t="s">
        <v>43</v>
      </c>
      <c r="D18" s="13" t="s">
        <v>45</v>
      </c>
      <c r="E18" s="14" t="s">
        <v>51</v>
      </c>
      <c r="G18" s="11"/>
      <c r="H18" s="12" t="s">
        <v>52</v>
      </c>
      <c r="I18" s="13" t="s">
        <v>53</v>
      </c>
      <c r="J18" s="13" t="s">
        <v>54</v>
      </c>
      <c r="K18" s="14" t="s">
        <v>55</v>
      </c>
      <c r="M18" s="11"/>
      <c r="N18" s="12" t="s">
        <v>57</v>
      </c>
      <c r="O18" s="13" t="s">
        <v>58</v>
      </c>
      <c r="P18" s="13" t="s">
        <v>60</v>
      </c>
      <c r="Q18" s="14" t="s">
        <v>61</v>
      </c>
      <c r="S18" s="15"/>
      <c r="T18" s="12"/>
      <c r="U18" s="13"/>
      <c r="V18" s="13"/>
      <c r="W18" s="22"/>
    </row>
    <row r="19" spans="1:23" ht="15.75" customHeight="1" x14ac:dyDescent="0.25">
      <c r="A19" s="11"/>
      <c r="B19" s="15">
        <f>((3-3)+(3-2)+(4-3))/3</f>
        <v>0.66666666666666663</v>
      </c>
      <c r="C19" s="15">
        <f>((2-2)+(4-3)+(2-3))/3</f>
        <v>0</v>
      </c>
      <c r="D19" s="13">
        <f>((1-2)+(3-3)+(2-3))/3</f>
        <v>-0.66666666666666663</v>
      </c>
      <c r="E19" s="16">
        <f>((3-3)+(3-2)+(2-2)+(1-2)+(4-3)+(3-3)+(2-3)+(4-3)+(2-3))/9</f>
        <v>0</v>
      </c>
      <c r="G19" s="11"/>
      <c r="H19" s="15">
        <f>((4-4)+(4-1)+(3-4))/3</f>
        <v>0.66666666666666663</v>
      </c>
      <c r="I19" s="15">
        <f>((3-2)+(4-4)+(2-2))/3</f>
        <v>0.33333333333333331</v>
      </c>
      <c r="J19" s="13">
        <f>((1-3)+(3-3)+(3-2))/3</f>
        <v>-0.33333333333333331</v>
      </c>
      <c r="K19" s="16">
        <f>((4-4)+(4-1)+(3-2)+(1-3)+(4-4)+(3-3)+(3-2)+(3-4)+(2-2))/9</f>
        <v>0.22222222222222221</v>
      </c>
      <c r="M19" s="11"/>
      <c r="N19" s="15">
        <f>((4-4)+(3-1)+(4-3))/3</f>
        <v>1</v>
      </c>
      <c r="O19" s="15">
        <f>((4-3)+(3-4)+(1-2))/3</f>
        <v>-0.33333333333333331</v>
      </c>
      <c r="P19" s="13">
        <f>((2-3)+(3-3)+(2-2))/3</f>
        <v>-0.33333333333333331</v>
      </c>
      <c r="Q19" s="16">
        <f>((4-4)+(3-1)+(4-3)+(2-3)+(3-4)+(3-3)+(2-2)+(4-3)+(1-2))/9</f>
        <v>0.1111111111111111</v>
      </c>
      <c r="S19" s="15"/>
      <c r="T19" s="15"/>
      <c r="U19" s="15"/>
      <c r="V19" s="13"/>
      <c r="W19" s="15"/>
    </row>
    <row r="20" spans="1:23" ht="15.75" customHeight="1" x14ac:dyDescent="0.25">
      <c r="A20" s="17" t="s">
        <v>48</v>
      </c>
      <c r="B20" s="15">
        <f>(B19-3.5) / SQRT(VAR(E2,E3,E9) / 3)</f>
        <v>-8.5000000000000142</v>
      </c>
      <c r="C20" s="15">
        <f>(C19-3.5) / SQRT(VAR(E4,E6,E10) / 3)</f>
        <v>-5.2499999999999982</v>
      </c>
      <c r="D20" s="15">
        <f>(D19-3.5)/ SQRT(VAR(E5,E7,E8) / 3)</f>
        <v>-7.2168783648703227</v>
      </c>
      <c r="E20" s="16">
        <f>(E19-3.5) / SQRT(VAR(E2:E10) / 9)</f>
        <v>-10.5</v>
      </c>
      <c r="G20" s="17" t="s">
        <v>48</v>
      </c>
      <c r="H20" s="15">
        <f>(H19-3.5) / SQRT(VAR(F2,F3,F9) / 3)</f>
        <v>-8.5000000000000142</v>
      </c>
      <c r="I20" s="15">
        <f>(I19-3.5) / SQRT(VAR(F4,F6,F10) / 3)</f>
        <v>-5.4848275573014451</v>
      </c>
      <c r="J20" s="15">
        <f>(J19-3.5)/ SQRT(VAR(F5,F7,F8) / 3)</f>
        <v>-5.7499999999999982</v>
      </c>
      <c r="K20" s="16">
        <f>(K19-3.5) / SQRT(VAR(F2:F10) / 9)</f>
        <v>-9.8333333333333339</v>
      </c>
      <c r="M20" s="17" t="s">
        <v>48</v>
      </c>
      <c r="N20" s="15">
        <f>(N19-3.5) / SQRT(VAR(I2,I3,I9) / 3)</f>
        <v>-7.5000000000000133</v>
      </c>
      <c r="O20" s="15">
        <f>(O19-3.5) / SQRT(VAR(I4,I6,I10) / 3)</f>
        <v>-4.3465914396061125</v>
      </c>
      <c r="P20" s="15">
        <f>(P19-3.5)/ SQRT(VAR(I5,I7,I8) / 3)</f>
        <v>-11.499999999999989</v>
      </c>
      <c r="Q20" s="16">
        <f>(Q19-3.5) / SQRT(VAR(I2:I10) / 9)</f>
        <v>-9.6449468635135585</v>
      </c>
      <c r="S20" s="22"/>
      <c r="T20" s="15"/>
      <c r="U20" s="15"/>
      <c r="V20" s="15"/>
      <c r="W20" s="15"/>
    </row>
    <row r="21" spans="1:23" ht="15.75" customHeight="1" x14ac:dyDescent="0.25">
      <c r="A21" s="11"/>
      <c r="B21" s="23" t="s">
        <v>62</v>
      </c>
      <c r="C21" s="23" t="s">
        <v>62</v>
      </c>
      <c r="D21" s="23" t="s">
        <v>62</v>
      </c>
      <c r="E21" s="25" t="s">
        <v>62</v>
      </c>
      <c r="G21" s="11"/>
      <c r="H21" s="23" t="s">
        <v>62</v>
      </c>
      <c r="I21" s="23" t="s">
        <v>62</v>
      </c>
      <c r="J21" s="23" t="s">
        <v>62</v>
      </c>
      <c r="K21" s="25" t="s">
        <v>62</v>
      </c>
      <c r="M21" s="11"/>
      <c r="N21" s="23" t="s">
        <v>62</v>
      </c>
      <c r="O21" s="23" t="s">
        <v>62</v>
      </c>
      <c r="P21" s="23" t="s">
        <v>62</v>
      </c>
      <c r="Q21" s="25" t="s">
        <v>62</v>
      </c>
      <c r="S21" s="15"/>
      <c r="T21" s="15"/>
      <c r="U21" s="15"/>
      <c r="V21" s="15"/>
      <c r="W21" s="15"/>
    </row>
    <row r="22" spans="1:23" ht="15.75" customHeight="1" x14ac:dyDescent="0.25">
      <c r="A22" s="11"/>
      <c r="B22" s="12" t="s">
        <v>47</v>
      </c>
      <c r="C22" s="15"/>
      <c r="D22" s="15"/>
      <c r="E22" s="16"/>
      <c r="G22" s="11"/>
      <c r="H22" s="12" t="s">
        <v>47</v>
      </c>
      <c r="I22" s="15"/>
      <c r="J22" s="15"/>
      <c r="K22" s="16"/>
      <c r="M22" s="11"/>
      <c r="N22" s="12" t="s">
        <v>47</v>
      </c>
      <c r="O22" s="15"/>
      <c r="P22" s="15"/>
      <c r="Q22" s="16"/>
      <c r="S22" s="15"/>
      <c r="T22" s="12"/>
      <c r="U22" s="15"/>
      <c r="V22" s="15"/>
      <c r="W22" s="15"/>
    </row>
    <row r="23" spans="1:23" ht="15.75" customHeight="1" x14ac:dyDescent="0.25">
      <c r="A23" s="11"/>
      <c r="B23" s="12" t="s">
        <v>42</v>
      </c>
      <c r="C23" s="13" t="s">
        <v>43</v>
      </c>
      <c r="D23" s="13" t="s">
        <v>45</v>
      </c>
      <c r="E23" s="14" t="s">
        <v>51</v>
      </c>
      <c r="G23" s="11"/>
      <c r="H23" s="12" t="s">
        <v>52</v>
      </c>
      <c r="I23" s="13" t="s">
        <v>53</v>
      </c>
      <c r="J23" s="13" t="s">
        <v>54</v>
      </c>
      <c r="K23" s="14" t="s">
        <v>55</v>
      </c>
      <c r="M23" s="11"/>
      <c r="N23" s="12" t="s">
        <v>57</v>
      </c>
      <c r="O23" s="13" t="s">
        <v>58</v>
      </c>
      <c r="P23" s="13" t="s">
        <v>60</v>
      </c>
      <c r="Q23" s="14" t="s">
        <v>61</v>
      </c>
      <c r="S23" s="15"/>
      <c r="T23" s="12"/>
      <c r="U23" s="13"/>
      <c r="V23" s="13"/>
      <c r="W23" s="22"/>
    </row>
    <row r="24" spans="1:23" ht="15.75" customHeight="1" x14ac:dyDescent="0.25">
      <c r="A24" s="11"/>
      <c r="B24" s="15">
        <f>((3-3)+(3-2)+(4-3))/3</f>
        <v>0.66666666666666663</v>
      </c>
      <c r="C24" s="15">
        <f>((2-2)+(4-3)+(2-3))/3</f>
        <v>0</v>
      </c>
      <c r="D24" s="13">
        <f>((1-2)+(3-3)+(2-3))/3</f>
        <v>-0.66666666666666663</v>
      </c>
      <c r="E24" s="16">
        <f>((3-3)+(3-2)+(2-2)+(1-2)+(4-3)+(3-3)+(2-3)+(4-3)+(2-3))/9</f>
        <v>0</v>
      </c>
      <c r="G24" s="11"/>
      <c r="H24" s="15">
        <f>((4-4)+(4-1)+(3-4))/3</f>
        <v>0.66666666666666663</v>
      </c>
      <c r="I24" s="15">
        <f>((3-2)+(4-4)+(2-2))/3</f>
        <v>0.33333333333333331</v>
      </c>
      <c r="J24" s="13">
        <f>((1-3)+(3-3)+(3-2))/3</f>
        <v>-0.33333333333333331</v>
      </c>
      <c r="K24" s="16">
        <f>((4-4)+(4-1)+(3-2)+(1-3)+(4-4)+(3-3)+(3-2)+(3-4)+(2-2))/9</f>
        <v>0.22222222222222221</v>
      </c>
      <c r="M24" s="11"/>
      <c r="N24" s="15">
        <f>((4-4)+(3-1)+(4-3))/3</f>
        <v>1</v>
      </c>
      <c r="O24" s="15">
        <f>((4-3)+(3-4)+(1-2))/3</f>
        <v>-0.33333333333333331</v>
      </c>
      <c r="P24" s="13">
        <f>((2-3)+(3-3)+(2-2))/3</f>
        <v>-0.33333333333333331</v>
      </c>
      <c r="Q24" s="16">
        <f>((4-4)+(3-1)+(4-3)+(2-3)+(3-4)+(3-3)+(2-2)+(4-3)+(1-2))/9</f>
        <v>0.1111111111111111</v>
      </c>
      <c r="S24" s="15"/>
      <c r="T24" s="15"/>
      <c r="U24" s="15"/>
      <c r="V24" s="13"/>
      <c r="W24" s="15"/>
    </row>
    <row r="25" spans="1:23" ht="15.75" customHeight="1" x14ac:dyDescent="0.25">
      <c r="A25" s="17" t="s">
        <v>48</v>
      </c>
      <c r="B25" s="15">
        <f>(B24-2.5) / SQRT(VAR(E2,E3,E9) / 3)</f>
        <v>-5.5000000000000098</v>
      </c>
      <c r="C25" s="15">
        <f>(C24-2.5) / SQRT(VAR(E4,E6,E10) / 3)</f>
        <v>-3.7499999999999991</v>
      </c>
      <c r="D25" s="15">
        <f>(D24-2.5)/ SQRT(VAR(E5,E7,E8) / 3)</f>
        <v>-5.4848275573014451</v>
      </c>
      <c r="E25" s="16">
        <f>(E24-2.5) / SQRT(VAR(E2:E10) / 9)</f>
        <v>-7.5</v>
      </c>
      <c r="G25" s="17" t="s">
        <v>48</v>
      </c>
      <c r="H25" s="15">
        <f>(H24-2.5) / SQRT(VAR(F2,F3,F9) / 3)</f>
        <v>-5.5000000000000098</v>
      </c>
      <c r="I25" s="15">
        <f>(I24-2.5) / SQRT(VAR(E4,E6,E10) / 3)</f>
        <v>-3.2499999999999987</v>
      </c>
      <c r="J25" s="15">
        <f>(J24-2.5)/ SQRT(VAR(F5,F7,F8) / 3)</f>
        <v>-4.2499999999999991</v>
      </c>
      <c r="K25" s="16">
        <f>(K24-2.5) / SQRT(VAR(F2:F10) / 9)</f>
        <v>-6.833333333333333</v>
      </c>
      <c r="M25" s="17" t="s">
        <v>48</v>
      </c>
      <c r="N25" s="15">
        <f>(N24-2.5) / SQRT(VAR(I2,I3,I9) / 3)</f>
        <v>-4.500000000000008</v>
      </c>
      <c r="O25" s="15">
        <f>(O24-2.5) / SQRT(VAR(I4,I6,I10) / 3)</f>
        <v>-3.212698020578431</v>
      </c>
      <c r="P25" s="15">
        <f>(P24-2.5)/ SQRT(VAR(I5,I7,I8) / 3)</f>
        <v>-8.4999999999999929</v>
      </c>
      <c r="Q25" s="16">
        <f>(Q24-2.5) / SQRT(VAR(I2:I10) / 9)</f>
        <v>-6.7988969693620165</v>
      </c>
      <c r="S25" s="22"/>
      <c r="T25" s="15"/>
      <c r="U25" s="15"/>
      <c r="V25" s="15"/>
      <c r="W25" s="15"/>
    </row>
    <row r="26" spans="1:23" ht="15.75" customHeight="1" x14ac:dyDescent="0.25">
      <c r="A26" s="11"/>
      <c r="B26" s="23" t="s">
        <v>62</v>
      </c>
      <c r="C26" s="23" t="s">
        <v>62</v>
      </c>
      <c r="D26" s="23" t="s">
        <v>62</v>
      </c>
      <c r="E26" s="25" t="s">
        <v>62</v>
      </c>
      <c r="G26" s="11"/>
      <c r="H26" s="23" t="s">
        <v>62</v>
      </c>
      <c r="I26" s="23" t="s">
        <v>62</v>
      </c>
      <c r="J26" s="23" t="s">
        <v>62</v>
      </c>
      <c r="K26" s="25" t="s">
        <v>62</v>
      </c>
      <c r="M26" s="11"/>
      <c r="N26" s="23" t="s">
        <v>62</v>
      </c>
      <c r="O26" s="23" t="s">
        <v>62</v>
      </c>
      <c r="P26" s="23" t="s">
        <v>62</v>
      </c>
      <c r="Q26" s="25" t="s">
        <v>62</v>
      </c>
      <c r="S26" s="15"/>
      <c r="T26" s="15"/>
      <c r="U26" s="15"/>
      <c r="V26" s="15"/>
      <c r="W26" s="15"/>
    </row>
    <row r="27" spans="1:23" ht="15.75" customHeight="1" x14ac:dyDescent="0.25">
      <c r="A27" s="11"/>
      <c r="B27" s="12" t="s">
        <v>49</v>
      </c>
      <c r="C27" s="15"/>
      <c r="D27" s="15"/>
      <c r="E27" s="16"/>
      <c r="G27" s="11"/>
      <c r="H27" s="12" t="s">
        <v>49</v>
      </c>
      <c r="I27" s="15"/>
      <c r="J27" s="15"/>
      <c r="K27" s="16"/>
      <c r="M27" s="11"/>
      <c r="N27" s="12" t="s">
        <v>49</v>
      </c>
      <c r="O27" s="15"/>
      <c r="P27" s="15"/>
      <c r="Q27" s="16"/>
      <c r="S27" s="15"/>
      <c r="T27" s="12"/>
      <c r="U27" s="15"/>
      <c r="V27" s="15"/>
      <c r="W27" s="15"/>
    </row>
    <row r="28" spans="1:23" ht="15.75" customHeight="1" x14ac:dyDescent="0.25">
      <c r="A28" s="11"/>
      <c r="B28" s="12" t="s">
        <v>42</v>
      </c>
      <c r="C28" s="13" t="s">
        <v>43</v>
      </c>
      <c r="D28" s="13" t="s">
        <v>45</v>
      </c>
      <c r="E28" s="14" t="s">
        <v>51</v>
      </c>
      <c r="G28" s="11"/>
      <c r="H28" s="12" t="s">
        <v>52</v>
      </c>
      <c r="I28" s="13" t="s">
        <v>53</v>
      </c>
      <c r="J28" s="13" t="s">
        <v>54</v>
      </c>
      <c r="K28" s="14" t="s">
        <v>55</v>
      </c>
      <c r="M28" s="11"/>
      <c r="N28" s="12" t="s">
        <v>57</v>
      </c>
      <c r="O28" s="13" t="s">
        <v>58</v>
      </c>
      <c r="P28" s="13" t="s">
        <v>60</v>
      </c>
      <c r="Q28" s="14" t="s">
        <v>61</v>
      </c>
      <c r="S28" s="15"/>
      <c r="T28" s="12"/>
      <c r="U28" s="13"/>
      <c r="V28" s="13"/>
      <c r="W28" s="22"/>
    </row>
    <row r="29" spans="1:23" ht="15.75" customHeight="1" x14ac:dyDescent="0.25">
      <c r="A29" s="11"/>
      <c r="B29" s="15">
        <f>((3-3)+(3-2)+(4-3))/3</f>
        <v>0.66666666666666663</v>
      </c>
      <c r="C29" s="15">
        <f>((2-2)+(4-3)+(2-3))/3</f>
        <v>0</v>
      </c>
      <c r="D29" s="13">
        <f>((1-2)+(3-3)+(2-3))/3</f>
        <v>-0.66666666666666663</v>
      </c>
      <c r="E29" s="16">
        <f>((3-3)+(3-2)+(2-2)+(1-2)+(4-3)+(3-3)+(2-3)+(4-3)+(2-3))/9</f>
        <v>0</v>
      </c>
      <c r="G29" s="11"/>
      <c r="H29" s="15">
        <f>((4-4)+(4-1)+(3-4))/3</f>
        <v>0.66666666666666663</v>
      </c>
      <c r="I29" s="15">
        <f>((3-2)+(4-4)+(2-2))/3</f>
        <v>0.33333333333333331</v>
      </c>
      <c r="J29" s="13">
        <f>((1-3)+(3-3)+(3-2))/3</f>
        <v>-0.33333333333333331</v>
      </c>
      <c r="K29" s="16">
        <f>((4-4)+(4-1)+(3-2)+(1-3)+(4-4)+(3-3)+(3-2)+(3-4)+(2-2))/9</f>
        <v>0.22222222222222221</v>
      </c>
      <c r="M29" s="11"/>
      <c r="N29" s="15">
        <f>((4-4)+(3-1)+(4-3))/3</f>
        <v>1</v>
      </c>
      <c r="O29" s="15">
        <f>((4-3)+(3-4)+(1-2))/3</f>
        <v>-0.33333333333333331</v>
      </c>
      <c r="P29" s="13">
        <f>((2-3)+(3-3)+(2-2))/3</f>
        <v>-0.33333333333333331</v>
      </c>
      <c r="Q29" s="16">
        <f>((4-4)+(3-1)+(4-3)+(2-3)+(3-4)+(3-3)+(2-2)+(4-3)+(1-2))/9</f>
        <v>0.1111111111111111</v>
      </c>
      <c r="S29" s="15"/>
      <c r="T29" s="15"/>
      <c r="U29" s="15"/>
      <c r="V29" s="13"/>
      <c r="W29" s="15"/>
    </row>
    <row r="30" spans="1:23" ht="15.75" customHeight="1" x14ac:dyDescent="0.25">
      <c r="A30" s="17" t="s">
        <v>48</v>
      </c>
      <c r="B30" s="15">
        <f>(B29-1.5) / SQRT(VAR(E2,E3,E9) / 3)</f>
        <v>-2.5000000000000044</v>
      </c>
      <c r="C30" s="15">
        <f>(C29-1.5) / SQRT(VAR(E4,E6,E10) / 3)</f>
        <v>-2.2499999999999996</v>
      </c>
      <c r="D30" s="15">
        <f>(D29-1.5)/ SQRT(VAR(E5,E7,E8) / 3)</f>
        <v>-3.7527767497325675</v>
      </c>
      <c r="E30" s="16">
        <f>(E29-1.5) / SQRT(VAR(E2:E10) / 9)</f>
        <v>-4.5</v>
      </c>
      <c r="G30" s="17" t="s">
        <v>48</v>
      </c>
      <c r="H30" s="15">
        <f>(H29-1.5) / SQRT(VAR(F2,F3,F9) / 3)</f>
        <v>-2.5000000000000044</v>
      </c>
      <c r="I30" s="15">
        <f>(I29-1.5) / SQRT(VAR(F4,F6,F10) / 3)</f>
        <v>-2.0207259421636903</v>
      </c>
      <c r="J30" s="15">
        <f>(J29-1.5)/ SQRT(VAR(F5,F7,F8) / 3)</f>
        <v>-2.7499999999999991</v>
      </c>
      <c r="K30" s="16">
        <f>(K29-1.5) / SQRT(VAR(F2:F10) / 9)</f>
        <v>-3.833333333333333</v>
      </c>
      <c r="M30" s="17" t="s">
        <v>48</v>
      </c>
      <c r="N30" s="15">
        <f>(N29-1.5) / SQRT(VAR(I2,I3,I9) / 3)</f>
        <v>-1.5000000000000027</v>
      </c>
      <c r="O30" s="15">
        <f>(O29-1.5) / SQRT(VAR(I4,I6,I10) / 3)</f>
        <v>-2.0788046015507495</v>
      </c>
      <c r="P30" s="15">
        <f>(P29-1.5)/ SQRT(VAR(I5,I7,I8) / 3)</f>
        <v>-5.4999999999999947</v>
      </c>
      <c r="Q30" s="16">
        <f>(Q29-1.5) / SQRT(VAR(I2:I10) / 9)</f>
        <v>-3.9528470752104745</v>
      </c>
      <c r="S30" s="22"/>
      <c r="T30" s="15"/>
      <c r="U30" s="15"/>
      <c r="V30" s="15"/>
      <c r="W30" s="15"/>
    </row>
    <row r="31" spans="1:23" ht="15.75" customHeight="1" x14ac:dyDescent="0.25">
      <c r="A31" s="11"/>
      <c r="B31" s="23" t="s">
        <v>63</v>
      </c>
      <c r="C31" s="23" t="s">
        <v>63</v>
      </c>
      <c r="D31" s="23" t="s">
        <v>62</v>
      </c>
      <c r="E31" s="25" t="s">
        <v>62</v>
      </c>
      <c r="G31" s="11"/>
      <c r="H31" s="23" t="s">
        <v>63</v>
      </c>
      <c r="I31" s="23" t="s">
        <v>63</v>
      </c>
      <c r="J31" s="23" t="s">
        <v>63</v>
      </c>
      <c r="K31" s="25" t="s">
        <v>62</v>
      </c>
      <c r="M31" s="11"/>
      <c r="N31" s="23" t="s">
        <v>63</v>
      </c>
      <c r="O31" s="23" t="s">
        <v>63</v>
      </c>
      <c r="P31" s="23" t="s">
        <v>62</v>
      </c>
      <c r="Q31" s="25" t="s">
        <v>62</v>
      </c>
      <c r="S31" s="15"/>
      <c r="T31" s="15"/>
      <c r="U31" s="15"/>
      <c r="V31" s="15"/>
      <c r="W31" s="15"/>
    </row>
    <row r="32" spans="1:23" ht="15.75" customHeight="1" x14ac:dyDescent="0.25">
      <c r="A32" s="11"/>
      <c r="B32" s="12" t="s">
        <v>50</v>
      </c>
      <c r="C32" s="15"/>
      <c r="D32" s="15"/>
      <c r="E32" s="16"/>
      <c r="G32" s="11"/>
      <c r="H32" s="12" t="s">
        <v>50</v>
      </c>
      <c r="I32" s="15"/>
      <c r="J32" s="15"/>
      <c r="K32" s="16"/>
      <c r="M32" s="11"/>
      <c r="N32" s="12" t="s">
        <v>50</v>
      </c>
      <c r="O32" s="15"/>
      <c r="P32" s="15"/>
      <c r="Q32" s="16"/>
      <c r="S32" s="15"/>
      <c r="T32" s="12"/>
      <c r="U32" s="15"/>
      <c r="V32" s="15"/>
      <c r="W32" s="15"/>
    </row>
    <row r="33" spans="1:23" ht="15.75" customHeight="1" x14ac:dyDescent="0.25">
      <c r="A33" s="11"/>
      <c r="B33" s="12" t="s">
        <v>42</v>
      </c>
      <c r="C33" s="13" t="s">
        <v>43</v>
      </c>
      <c r="D33" s="13" t="s">
        <v>45</v>
      </c>
      <c r="E33" s="14" t="s">
        <v>51</v>
      </c>
      <c r="G33" s="11"/>
      <c r="H33" s="12" t="s">
        <v>52</v>
      </c>
      <c r="I33" s="13" t="s">
        <v>53</v>
      </c>
      <c r="J33" s="13" t="s">
        <v>54</v>
      </c>
      <c r="K33" s="14" t="s">
        <v>55</v>
      </c>
      <c r="M33" s="11"/>
      <c r="N33" s="12" t="s">
        <v>57</v>
      </c>
      <c r="O33" s="13" t="s">
        <v>58</v>
      </c>
      <c r="P33" s="13" t="s">
        <v>60</v>
      </c>
      <c r="Q33" s="14" t="s">
        <v>61</v>
      </c>
      <c r="S33" s="15"/>
      <c r="T33" s="12"/>
      <c r="U33" s="13"/>
      <c r="V33" s="13"/>
      <c r="W33" s="22"/>
    </row>
    <row r="34" spans="1:23" ht="15.75" customHeight="1" x14ac:dyDescent="0.25">
      <c r="A34" s="11"/>
      <c r="B34" s="15">
        <f>((3-3)+(3-2)+(4-3))/3</f>
        <v>0.66666666666666663</v>
      </c>
      <c r="C34" s="15">
        <f>((2-2)+(4-3)+(2-3))/3</f>
        <v>0</v>
      </c>
      <c r="D34" s="13">
        <f>((1-2)+(3-3)+(2-3))/3</f>
        <v>-0.66666666666666663</v>
      </c>
      <c r="E34" s="16">
        <f>((3-3)+(3-2)+(2-2)+(1-2)+(4-3)+(3-3)+(2-3)+(4-3)+(2-3))/9</f>
        <v>0</v>
      </c>
      <c r="G34" s="11"/>
      <c r="H34" s="15">
        <f>((4-4)+(4-1)+(3-4))/3</f>
        <v>0.66666666666666663</v>
      </c>
      <c r="I34" s="15">
        <f>((3-2)+(4-4)+(2-2))/3</f>
        <v>0.33333333333333331</v>
      </c>
      <c r="J34" s="13">
        <f>((1-3)+(3-3)+(3-2))/3</f>
        <v>-0.33333333333333331</v>
      </c>
      <c r="K34" s="16">
        <f>((4-4)+(4-1)+(3-2)+(1-3)+(4-4)+(3-3)+(3-2)+(3-4)+(2-2))/9</f>
        <v>0.22222222222222221</v>
      </c>
      <c r="M34" s="11"/>
      <c r="N34" s="15">
        <f>((4-4)+(3-1)+(4-3))/3</f>
        <v>1</v>
      </c>
      <c r="O34" s="15">
        <f>((4-3)+(3-4)+(1-2))/3</f>
        <v>-0.33333333333333331</v>
      </c>
      <c r="P34" s="13">
        <f>((2-3)+(3-3)+(2-2))/3</f>
        <v>-0.33333333333333331</v>
      </c>
      <c r="Q34" s="16">
        <f>((4-4)+(3-1)+(4-3)+(2-3)+(3-4)+(3-3)+(2-2)+(4-3)+(1-2))/9</f>
        <v>0.1111111111111111</v>
      </c>
      <c r="S34" s="15"/>
      <c r="T34" s="15"/>
      <c r="U34" s="15"/>
      <c r="V34" s="13"/>
      <c r="W34" s="15"/>
    </row>
    <row r="35" spans="1:23" ht="15.75" customHeight="1" x14ac:dyDescent="0.25">
      <c r="A35" s="18" t="s">
        <v>48</v>
      </c>
      <c r="B35" s="19">
        <f>(B34-0.5) / SQRT(VAR(E2,E3,E9) / 3)</f>
        <v>0.50000000000000078</v>
      </c>
      <c r="C35" s="19">
        <f>(C34-0.5) / SQRT(VAR(E4,E6,E10) / 3)</f>
        <v>-0.74999999999999978</v>
      </c>
      <c r="D35" s="19">
        <f>(D34-0.5)/ SQRT(VAR(E5,E7,E8) / 3)</f>
        <v>-2.0207259421636898</v>
      </c>
      <c r="E35" s="20">
        <f>(E34-0.5) / SQRT(VAR(E2:E10) / 9)</f>
        <v>-1.5</v>
      </c>
      <c r="G35" s="18" t="s">
        <v>48</v>
      </c>
      <c r="H35" s="19">
        <f>(H34-0.5) / SQRT(VAR(F2,F3,F9) / 3)</f>
        <v>0.50000000000000078</v>
      </c>
      <c r="I35" s="19">
        <f>(I34-0.5) / SQRT(VAR(F4,F6,F10) / 3)</f>
        <v>-0.28867513459481292</v>
      </c>
      <c r="J35" s="19">
        <f>(J34-0.5)/ SQRT(VAR(F5,F7,F8) / 3)</f>
        <v>-1.2499999999999996</v>
      </c>
      <c r="K35" s="20">
        <f>(K34-0.5) / SQRT(VAR(F2:F10) / 9)</f>
        <v>-0.83333333333333337</v>
      </c>
      <c r="M35" s="18" t="s">
        <v>48</v>
      </c>
      <c r="N35" s="19">
        <f>(N34-0.5) / SQRT(VAR(I2,I3,I9) / 3)</f>
        <v>1.5000000000000027</v>
      </c>
      <c r="O35" s="19">
        <f>(O34-0.5) / SQRT(VAR(I4,I6,I10) / 3)</f>
        <v>-0.94491118252306783</v>
      </c>
      <c r="P35" s="19">
        <f>(P34-0.5)/ SQRT(VAR(I5,I7,I8) / 3)</f>
        <v>-2.4999999999999973</v>
      </c>
      <c r="Q35" s="20">
        <f>(Q34-0.5) / SQRT(VAR(I2:I10) / 9)</f>
        <v>-1.106797181058933</v>
      </c>
      <c r="S35" s="22"/>
      <c r="T35" s="15"/>
      <c r="U35" s="15"/>
      <c r="V35" s="15"/>
      <c r="W35" s="15"/>
    </row>
    <row r="36" spans="1:23" ht="15.75" customHeight="1" x14ac:dyDescent="0.25">
      <c r="B36" s="24" t="s">
        <v>63</v>
      </c>
      <c r="C36" s="24" t="s">
        <v>63</v>
      </c>
      <c r="D36" s="24" t="s">
        <v>63</v>
      </c>
      <c r="E36" s="24" t="s">
        <v>63</v>
      </c>
      <c r="H36" s="24" t="s">
        <v>63</v>
      </c>
      <c r="I36" s="24" t="s">
        <v>63</v>
      </c>
      <c r="J36" s="24" t="s">
        <v>63</v>
      </c>
      <c r="K36" s="24" t="s">
        <v>63</v>
      </c>
      <c r="N36" s="24" t="s">
        <v>63</v>
      </c>
      <c r="O36" s="24" t="s">
        <v>63</v>
      </c>
      <c r="P36" s="23" t="s">
        <v>63</v>
      </c>
      <c r="Q36" s="24" t="s">
        <v>63</v>
      </c>
    </row>
    <row r="37" spans="1:23" ht="15.75" customHeight="1" x14ac:dyDescent="0.25">
      <c r="A37" s="4" t="s">
        <v>65</v>
      </c>
      <c r="M37" s="4" t="s">
        <v>59</v>
      </c>
    </row>
    <row r="38" spans="1:23" ht="15.75" customHeight="1" x14ac:dyDescent="0.25">
      <c r="A38" s="4" t="s">
        <v>64</v>
      </c>
    </row>
    <row r="40" spans="1:23" ht="15.75" customHeight="1" x14ac:dyDescent="0.25">
      <c r="A40" s="3" t="s">
        <v>66</v>
      </c>
      <c r="B40" s="37" t="s">
        <v>67</v>
      </c>
      <c r="C40" s="37"/>
      <c r="E40" s="37" t="s">
        <v>87</v>
      </c>
      <c r="F40" s="38"/>
    </row>
    <row r="41" spans="1:23" ht="15.75" customHeight="1" x14ac:dyDescent="0.25">
      <c r="B41" s="27" t="s">
        <v>77</v>
      </c>
      <c r="C41" s="26">
        <f>CORREL(B54:B56, C54:C56)</f>
        <v>-1.0000000000000002</v>
      </c>
      <c r="E41" s="27" t="s">
        <v>77</v>
      </c>
      <c r="F41" s="26">
        <f>CORREL(G54:G56,H54:H56)</f>
        <v>0.99999999999999978</v>
      </c>
    </row>
    <row r="42" spans="1:23" ht="15.75" customHeight="1" x14ac:dyDescent="0.25">
      <c r="B42" s="27" t="s">
        <v>78</v>
      </c>
      <c r="C42" s="26">
        <f>CORREL(B59:B61,C59:C61)</f>
        <v>0.8660254037844386</v>
      </c>
      <c r="E42" s="27" t="s">
        <v>78</v>
      </c>
      <c r="F42" s="26">
        <f>CORREL(G59:G61,H59:H61)</f>
        <v>0.50000000000000011</v>
      </c>
    </row>
    <row r="43" spans="1:23" ht="15.75" customHeight="1" x14ac:dyDescent="0.25">
      <c r="B43" s="27" t="s">
        <v>79</v>
      </c>
      <c r="C43" s="26">
        <f>CORREL(B64:B66,C64:C66)</f>
        <v>0.8660254037844386</v>
      </c>
      <c r="E43" s="27" t="s">
        <v>79</v>
      </c>
      <c r="F43" s="26">
        <f>CORREL(G64:G66,H64:H66)</f>
        <v>-0.5</v>
      </c>
    </row>
    <row r="44" spans="1:23" ht="15.75" customHeight="1" x14ac:dyDescent="0.25">
      <c r="B44" s="27" t="s">
        <v>80</v>
      </c>
      <c r="C44" s="26">
        <f>CORREL(B54:B56,D54:D56)</f>
        <v>0.5</v>
      </c>
      <c r="E44" s="27" t="s">
        <v>80</v>
      </c>
      <c r="F44" s="26">
        <f>CORREL(G54:G56,I54:I56)</f>
        <v>0.94491118252306794</v>
      </c>
    </row>
    <row r="45" spans="1:23" ht="15.75" customHeight="1" x14ac:dyDescent="0.25">
      <c r="B45" s="27" t="s">
        <v>81</v>
      </c>
      <c r="C45" s="26">
        <f>CORREL(B59:B61,D59:D61)</f>
        <v>0.18898223650461357</v>
      </c>
      <c r="E45" s="27" t="s">
        <v>81</v>
      </c>
      <c r="F45" s="26">
        <f>CORREL(G59:G61,I59:I61)</f>
        <v>0</v>
      </c>
    </row>
    <row r="46" spans="1:23" ht="15.75" customHeight="1" x14ac:dyDescent="0.25">
      <c r="B46" s="27" t="s">
        <v>82</v>
      </c>
      <c r="C46" s="26">
        <f>CORREL(B64:B66,D64:D66)</f>
        <v>0.8660254037844386</v>
      </c>
      <c r="E46" s="27" t="s">
        <v>82</v>
      </c>
      <c r="F46" s="26">
        <f>CORREL(G64:G66,I64:I66)</f>
        <v>-0.5</v>
      </c>
    </row>
    <row r="47" spans="1:23" ht="15.75" customHeight="1" x14ac:dyDescent="0.25">
      <c r="B47" s="27" t="s">
        <v>83</v>
      </c>
      <c r="C47" s="26">
        <f>CORREL(C54:C56,D54:D56)</f>
        <v>-0.5</v>
      </c>
      <c r="E47" s="27" t="s">
        <v>83</v>
      </c>
      <c r="F47" s="26">
        <f>CORREL(H54:H56,I54:I56)</f>
        <v>0.94491118252306805</v>
      </c>
    </row>
    <row r="48" spans="1:23" ht="15.75" customHeight="1" x14ac:dyDescent="0.25">
      <c r="B48" s="27" t="s">
        <v>84</v>
      </c>
      <c r="C48" s="26">
        <f>CORREL(C59:C61,D59:D61)</f>
        <v>0.6546536707079772</v>
      </c>
      <c r="E48" s="27" t="s">
        <v>84</v>
      </c>
      <c r="F48" s="26">
        <f>CORREL(H59:H61,I59:I61)</f>
        <v>0.8660254037844386</v>
      </c>
    </row>
    <row r="49" spans="1:9" ht="15.75" customHeight="1" x14ac:dyDescent="0.25">
      <c r="B49" s="27" t="s">
        <v>85</v>
      </c>
      <c r="C49" s="26">
        <f>CORREL(C64:C66,D64:D66)</f>
        <v>0.50000000000000011</v>
      </c>
      <c r="E49" s="27" t="s">
        <v>85</v>
      </c>
      <c r="F49" s="26">
        <f>CORREL(H64:H66,I64:I66)</f>
        <v>1.0000000000000002</v>
      </c>
    </row>
    <row r="52" spans="1:9" ht="15.75" customHeight="1" x14ac:dyDescent="0.25">
      <c r="A52" s="3" t="s">
        <v>67</v>
      </c>
      <c r="F52" s="12" t="s">
        <v>86</v>
      </c>
      <c r="G52" s="15"/>
      <c r="H52" s="15"/>
      <c r="I52" s="15"/>
    </row>
    <row r="53" spans="1:9" ht="15.75" customHeight="1" x14ac:dyDescent="0.25">
      <c r="A53" s="28" t="s">
        <v>68</v>
      </c>
      <c r="B53" s="29" t="s">
        <v>71</v>
      </c>
      <c r="C53" s="29" t="s">
        <v>72</v>
      </c>
      <c r="D53" s="30" t="s">
        <v>74</v>
      </c>
      <c r="F53" s="28" t="s">
        <v>68</v>
      </c>
      <c r="G53" s="29" t="s">
        <v>71</v>
      </c>
      <c r="H53" s="29" t="s">
        <v>72</v>
      </c>
      <c r="I53" s="30" t="s">
        <v>74</v>
      </c>
    </row>
    <row r="54" spans="1:9" ht="15.75" customHeight="1" x14ac:dyDescent="0.25">
      <c r="A54" s="11"/>
      <c r="B54" s="13">
        <v>3</v>
      </c>
      <c r="C54" s="13">
        <v>4</v>
      </c>
      <c r="D54" s="31">
        <v>4</v>
      </c>
      <c r="F54" s="11"/>
      <c r="G54" s="13">
        <v>3</v>
      </c>
      <c r="H54" s="13">
        <v>4</v>
      </c>
      <c r="I54" s="31">
        <v>4</v>
      </c>
    </row>
    <row r="55" spans="1:9" ht="15.75" customHeight="1" x14ac:dyDescent="0.25">
      <c r="A55" s="11"/>
      <c r="B55" s="13">
        <v>3</v>
      </c>
      <c r="C55" s="13">
        <v>4</v>
      </c>
      <c r="D55" s="31">
        <v>3</v>
      </c>
      <c r="F55" s="11"/>
      <c r="G55" s="13">
        <v>2</v>
      </c>
      <c r="H55" s="13">
        <v>1</v>
      </c>
      <c r="I55" s="31">
        <v>1</v>
      </c>
    </row>
    <row r="56" spans="1:9" ht="15.75" customHeight="1" x14ac:dyDescent="0.25">
      <c r="A56" s="11"/>
      <c r="B56" s="13">
        <v>4</v>
      </c>
      <c r="C56" s="13">
        <v>3</v>
      </c>
      <c r="D56" s="31">
        <v>4</v>
      </c>
      <c r="F56" s="11"/>
      <c r="G56" s="13">
        <v>3</v>
      </c>
      <c r="H56" s="13">
        <v>4</v>
      </c>
      <c r="I56" s="31">
        <v>3</v>
      </c>
    </row>
    <row r="57" spans="1:9" ht="15.75" customHeight="1" x14ac:dyDescent="0.25">
      <c r="A57" s="11"/>
      <c r="B57" s="15"/>
      <c r="C57" s="15"/>
      <c r="D57" s="16"/>
      <c r="F57" s="11"/>
      <c r="G57" s="15"/>
      <c r="H57" s="15"/>
      <c r="I57" s="16"/>
    </row>
    <row r="58" spans="1:9" ht="15.75" customHeight="1" x14ac:dyDescent="0.25">
      <c r="A58" s="17" t="s">
        <v>69</v>
      </c>
      <c r="B58" s="32" t="s">
        <v>71</v>
      </c>
      <c r="C58" s="32" t="s">
        <v>73</v>
      </c>
      <c r="D58" s="33" t="s">
        <v>75</v>
      </c>
      <c r="F58" s="17" t="s">
        <v>69</v>
      </c>
      <c r="G58" s="32" t="s">
        <v>71</v>
      </c>
      <c r="H58" s="32" t="s">
        <v>73</v>
      </c>
      <c r="I58" s="33" t="s">
        <v>75</v>
      </c>
    </row>
    <row r="59" spans="1:9" ht="15.75" customHeight="1" x14ac:dyDescent="0.25">
      <c r="A59" s="11"/>
      <c r="B59" s="13">
        <v>2</v>
      </c>
      <c r="C59" s="13">
        <v>3</v>
      </c>
      <c r="D59" s="31">
        <v>4</v>
      </c>
      <c r="F59" s="11"/>
      <c r="G59" s="13">
        <v>2</v>
      </c>
      <c r="H59" s="13">
        <v>2</v>
      </c>
      <c r="I59" s="31">
        <v>3</v>
      </c>
    </row>
    <row r="60" spans="1:9" ht="15.75" customHeight="1" x14ac:dyDescent="0.25">
      <c r="A60" s="11"/>
      <c r="B60" s="13">
        <v>4</v>
      </c>
      <c r="C60" s="13">
        <v>4</v>
      </c>
      <c r="D60" s="31">
        <v>3</v>
      </c>
      <c r="F60" s="11"/>
      <c r="G60" s="13">
        <v>3</v>
      </c>
      <c r="H60" s="13">
        <v>4</v>
      </c>
      <c r="I60" s="31">
        <v>4</v>
      </c>
    </row>
    <row r="61" spans="1:9" ht="15.75" customHeight="1" x14ac:dyDescent="0.25">
      <c r="A61" s="11"/>
      <c r="B61" s="13">
        <v>2</v>
      </c>
      <c r="C61" s="13">
        <v>2</v>
      </c>
      <c r="D61" s="31">
        <v>1</v>
      </c>
      <c r="F61" s="11"/>
      <c r="G61" s="13">
        <v>3</v>
      </c>
      <c r="H61" s="13">
        <v>2</v>
      </c>
      <c r="I61" s="31">
        <v>2</v>
      </c>
    </row>
    <row r="62" spans="1:9" ht="15.75" customHeight="1" x14ac:dyDescent="0.25">
      <c r="A62" s="11"/>
      <c r="B62" s="15"/>
      <c r="C62" s="15"/>
      <c r="D62" s="16"/>
      <c r="F62" s="11"/>
      <c r="G62" s="15"/>
      <c r="H62" s="15"/>
      <c r="I62" s="16"/>
    </row>
    <row r="63" spans="1:9" ht="15.75" customHeight="1" x14ac:dyDescent="0.25">
      <c r="A63" s="17" t="s">
        <v>70</v>
      </c>
      <c r="B63" s="32" t="s">
        <v>71</v>
      </c>
      <c r="C63" s="32" t="s">
        <v>72</v>
      </c>
      <c r="D63" s="33" t="s">
        <v>76</v>
      </c>
      <c r="F63" s="17" t="s">
        <v>70</v>
      </c>
      <c r="G63" s="32" t="s">
        <v>71</v>
      </c>
      <c r="H63" s="32" t="s">
        <v>72</v>
      </c>
      <c r="I63" s="33" t="s">
        <v>76</v>
      </c>
    </row>
    <row r="64" spans="1:9" ht="15.75" customHeight="1" x14ac:dyDescent="0.25">
      <c r="A64" s="11"/>
      <c r="B64" s="13">
        <v>1</v>
      </c>
      <c r="C64" s="13">
        <v>1</v>
      </c>
      <c r="D64" s="31">
        <v>2</v>
      </c>
      <c r="F64" s="11"/>
      <c r="G64" s="13">
        <v>2</v>
      </c>
      <c r="H64" s="13">
        <v>3</v>
      </c>
      <c r="I64" s="31">
        <v>3</v>
      </c>
    </row>
    <row r="65" spans="1:9" ht="15.75" customHeight="1" x14ac:dyDescent="0.25">
      <c r="A65" s="11"/>
      <c r="B65" s="13">
        <v>3</v>
      </c>
      <c r="C65" s="13">
        <v>3</v>
      </c>
      <c r="D65" s="31">
        <v>3</v>
      </c>
      <c r="F65" s="11"/>
      <c r="G65" s="13">
        <v>3</v>
      </c>
      <c r="H65" s="13">
        <v>3</v>
      </c>
      <c r="I65" s="31">
        <v>3</v>
      </c>
    </row>
    <row r="66" spans="1:9" ht="15.75" customHeight="1" x14ac:dyDescent="0.25">
      <c r="A66" s="34"/>
      <c r="B66" s="35">
        <v>2</v>
      </c>
      <c r="C66" s="35">
        <v>3</v>
      </c>
      <c r="D66" s="36">
        <v>2</v>
      </c>
      <c r="F66" s="34"/>
      <c r="G66" s="35">
        <v>3</v>
      </c>
      <c r="H66" s="35">
        <v>2</v>
      </c>
      <c r="I66" s="36">
        <v>2</v>
      </c>
    </row>
  </sheetData>
  <mergeCells count="2">
    <mergeCell ref="B40:C40"/>
    <mergeCell ref="E40:F40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情報科学部</cp:lastModifiedBy>
  <dcterms:modified xsi:type="dcterms:W3CDTF">2019-01-28T23:56:35Z</dcterms:modified>
</cp:coreProperties>
</file>