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my_sotuken_data\my_experiment_results\"/>
    </mc:Choice>
  </mc:AlternateContent>
  <bookViews>
    <workbookView xWindow="0" yWindow="0" windowWidth="18840" windowHeight="6620"/>
  </bookViews>
  <sheets>
    <sheet name="フォームの回答 1" sheetId="1" r:id="rId1"/>
  </sheets>
  <calcPr calcId="152511"/>
</workbook>
</file>

<file path=xl/calcChain.xml><?xml version="1.0" encoding="utf-8"?>
<calcChain xmlns="http://schemas.openxmlformats.org/spreadsheetml/2006/main">
  <c r="E14" i="1" l="1"/>
  <c r="I16" i="1"/>
  <c r="I45" i="1"/>
  <c r="H45" i="1"/>
  <c r="F45" i="1"/>
  <c r="E45" i="1"/>
  <c r="I36" i="1"/>
  <c r="H36" i="1"/>
  <c r="F36" i="1"/>
  <c r="E36" i="1"/>
  <c r="I27" i="1"/>
  <c r="H27" i="1"/>
  <c r="F27" i="1"/>
  <c r="E27" i="1"/>
  <c r="I18" i="1"/>
  <c r="H18" i="1"/>
  <c r="F18" i="1"/>
  <c r="E18" i="1"/>
  <c r="I44" i="1"/>
  <c r="I43" i="1"/>
  <c r="I42" i="1"/>
  <c r="I41" i="1"/>
  <c r="H44" i="1"/>
  <c r="H43" i="1"/>
  <c r="H42" i="1"/>
  <c r="H41" i="1"/>
  <c r="F44" i="1"/>
  <c r="F43" i="1"/>
  <c r="F42" i="1"/>
  <c r="F41" i="1"/>
  <c r="E44" i="1"/>
  <c r="E43" i="1"/>
  <c r="E42" i="1"/>
  <c r="E41" i="1"/>
  <c r="I35" i="1"/>
  <c r="I34" i="1"/>
  <c r="I33" i="1"/>
  <c r="I32" i="1"/>
  <c r="H35" i="1"/>
  <c r="H34" i="1"/>
  <c r="H33" i="1"/>
  <c r="H32" i="1"/>
  <c r="F35" i="1"/>
  <c r="F34" i="1"/>
  <c r="F33" i="1"/>
  <c r="F32" i="1"/>
  <c r="E35" i="1"/>
  <c r="E34" i="1"/>
  <c r="E33" i="1"/>
  <c r="E32" i="1"/>
  <c r="I26" i="1"/>
  <c r="I25" i="1"/>
  <c r="H26" i="1"/>
  <c r="H25" i="1"/>
  <c r="F26" i="1"/>
  <c r="F25" i="1"/>
  <c r="E26" i="1"/>
  <c r="E25" i="1"/>
  <c r="I24" i="1"/>
  <c r="H24" i="1"/>
  <c r="F24" i="1"/>
  <c r="E24" i="1"/>
  <c r="I23" i="1"/>
  <c r="H23" i="1"/>
  <c r="F23" i="1"/>
  <c r="E23" i="1"/>
  <c r="I17" i="1"/>
  <c r="H17" i="1"/>
  <c r="F17" i="1"/>
  <c r="E17" i="1"/>
  <c r="I15" i="1"/>
  <c r="H15" i="1"/>
  <c r="F15" i="1"/>
  <c r="E15" i="1"/>
  <c r="I14" i="1"/>
  <c r="H14" i="1"/>
  <c r="F14" i="1"/>
  <c r="H16" i="1"/>
  <c r="F16" i="1"/>
  <c r="E16" i="1"/>
  <c r="B57" i="1"/>
  <c r="B58" i="1" s="1"/>
  <c r="C57" i="1"/>
  <c r="D57" i="1"/>
  <c r="D58" i="1" s="1"/>
  <c r="E57" i="1"/>
  <c r="E58" i="1" s="1"/>
  <c r="H57" i="1"/>
  <c r="H58" i="1" s="1"/>
  <c r="I57" i="1"/>
  <c r="J57" i="1"/>
  <c r="J58" i="1" s="1"/>
  <c r="C58" i="1"/>
  <c r="I58" i="1"/>
  <c r="B62" i="1"/>
  <c r="B63" i="1" s="1"/>
  <c r="C62" i="1"/>
  <c r="C63" i="1" s="1"/>
  <c r="D62" i="1"/>
  <c r="D63" i="1" s="1"/>
  <c r="E62" i="1"/>
  <c r="E63" i="1" s="1"/>
  <c r="H62" i="1"/>
  <c r="I62" i="1"/>
  <c r="I63" i="1" s="1"/>
  <c r="J62" i="1"/>
  <c r="J63" i="1" s="1"/>
  <c r="H63" i="1"/>
  <c r="B67" i="1"/>
  <c r="B68" i="1" s="1"/>
  <c r="C67" i="1"/>
  <c r="C68" i="1" s="1"/>
  <c r="D67" i="1"/>
  <c r="D68" i="1" s="1"/>
  <c r="E67" i="1"/>
  <c r="E68" i="1" s="1"/>
  <c r="H67" i="1"/>
  <c r="H68" i="1" s="1"/>
  <c r="I67" i="1"/>
  <c r="I68" i="1" s="1"/>
  <c r="J67" i="1"/>
  <c r="J68" i="1" s="1"/>
  <c r="B72" i="1"/>
  <c r="B73" i="1" s="1"/>
  <c r="C72" i="1"/>
  <c r="C73" i="1" s="1"/>
  <c r="D72" i="1"/>
  <c r="D73" i="1" s="1"/>
  <c r="E72" i="1"/>
  <c r="E73" i="1" s="1"/>
  <c r="H72" i="1"/>
  <c r="I72" i="1"/>
  <c r="I73" i="1" s="1"/>
  <c r="J72" i="1"/>
  <c r="J73" i="1" s="1"/>
  <c r="H73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Q34" i="1" l="1"/>
  <c r="Q35" i="1" s="1"/>
  <c r="Q29" i="1"/>
  <c r="Q30" i="1" s="1"/>
  <c r="Q24" i="1"/>
  <c r="Q25" i="1" s="1"/>
  <c r="Q19" i="1"/>
  <c r="Q20" i="1" s="1"/>
  <c r="Q14" i="1"/>
  <c r="Q15" i="1" s="1"/>
  <c r="P72" i="1"/>
  <c r="P73" i="1" s="1"/>
  <c r="P67" i="1"/>
  <c r="P68" i="1" s="1"/>
  <c r="P62" i="1"/>
  <c r="P63" i="1" s="1"/>
  <c r="P57" i="1"/>
  <c r="P58" i="1" s="1"/>
  <c r="P52" i="1"/>
  <c r="P53" i="1" s="1"/>
  <c r="O72" i="1"/>
  <c r="O73" i="1" s="1"/>
  <c r="O67" i="1"/>
  <c r="O68" i="1" s="1"/>
  <c r="O62" i="1"/>
  <c r="O63" i="1" s="1"/>
  <c r="O57" i="1"/>
  <c r="O58" i="1" s="1"/>
  <c r="O52" i="1"/>
  <c r="O53" i="1" s="1"/>
  <c r="N72" i="1"/>
  <c r="N73" i="1" s="1"/>
  <c r="N67" i="1"/>
  <c r="N68" i="1" s="1"/>
  <c r="N62" i="1"/>
  <c r="N63" i="1" s="1"/>
  <c r="N57" i="1"/>
  <c r="N58" i="1" s="1"/>
  <c r="J52" i="1"/>
  <c r="J53" i="1" s="1"/>
  <c r="N52" i="1"/>
  <c r="N53" i="1" s="1"/>
  <c r="K72" i="1"/>
  <c r="K73" i="1" s="1"/>
  <c r="K67" i="1"/>
  <c r="K68" i="1" s="1"/>
  <c r="K62" i="1"/>
  <c r="K63" i="1" s="1"/>
  <c r="K57" i="1"/>
  <c r="K58" i="1" s="1"/>
  <c r="K52" i="1"/>
  <c r="K53" i="1" s="1"/>
  <c r="I52" i="1"/>
  <c r="I53" i="1" s="1"/>
  <c r="H52" i="1"/>
  <c r="H53" i="1" s="1"/>
  <c r="E52" i="1"/>
  <c r="E53" i="1" s="1"/>
  <c r="D52" i="1"/>
  <c r="D53" i="1" s="1"/>
  <c r="C52" i="1"/>
  <c r="C53" i="1" s="1"/>
  <c r="B52" i="1"/>
  <c r="B53" i="1" s="1"/>
</calcChain>
</file>

<file path=xl/sharedStrings.xml><?xml version="1.0" encoding="utf-8"?>
<sst xmlns="http://schemas.openxmlformats.org/spreadsheetml/2006/main" count="297" uniqueCount="110">
  <si>
    <t>タイムスタンプ</t>
  </si>
  <si>
    <t>１．名前（ハンドルネーム可）</t>
  </si>
  <si>
    <t>桒田好基</t>
  </si>
  <si>
    <t>1: 品質</t>
  </si>
  <si>
    <t>はい</t>
  </si>
  <si>
    <t>交渉する際に、品質・価格・銘柄をそれぞれ選択した時、どのように変化するのか教えてほしい</t>
  </si>
  <si>
    <t>Hisae</t>
  </si>
  <si>
    <t>Yasuhiro</t>
  </si>
  <si>
    <t>2: 価格</t>
  </si>
  <si>
    <t>いいえ</t>
  </si>
  <si>
    <t>うえの</t>
  </si>
  <si>
    <t>3: 銘柄</t>
  </si>
  <si>
    <t>安藤 史将</t>
  </si>
  <si>
    <t>sugoi!</t>
  </si>
  <si>
    <t>とむ</t>
  </si>
  <si>
    <t>けい</t>
  </si>
  <si>
    <t>芦名</t>
  </si>
  <si>
    <t>関根よくできました</t>
  </si>
  <si>
    <t>２．事前アンケートではどの項目を選びましたか？</t>
    <phoneticPr fontId="3"/>
  </si>
  <si>
    <t>３．その項目について、交渉の中で十分な情報を得られましたか？</t>
    <phoneticPr fontId="3"/>
  </si>
  <si>
    <t>４．画面上の商品を実際に買いたいと思いましたか？</t>
    <phoneticPr fontId="3"/>
  </si>
  <si>
    <t>５．システムから類似商品を提示されましたか？</t>
    <phoneticPr fontId="3"/>
  </si>
  <si>
    <t>６．（５で「はい」と回答した方のみ）提示された類似商品を実際に買いたいと思いましたか？</t>
    <phoneticPr fontId="3"/>
  </si>
  <si>
    <t>７．交渉の結果、買うこととなった商品・その最終的な価格には満足しましたか？</t>
    <phoneticPr fontId="3"/>
  </si>
  <si>
    <r>
      <rPr>
        <sz val="10"/>
        <color rgb="FF000000"/>
        <rFont val="ＭＳ Ｐゴシック"/>
        <family val="3"/>
        <charset val="128"/>
      </rPr>
      <t>８．文章の入力に時間がかかったときは何回ありましたか？（単に英語の文章が思いつかなかった場合を除く。無い場合は</t>
    </r>
    <r>
      <rPr>
        <sz val="10"/>
        <color rgb="FF000000"/>
        <rFont val="Arial"/>
      </rPr>
      <t>0</t>
    </r>
    <r>
      <rPr>
        <sz val="10"/>
        <color rgb="FF000000"/>
        <rFont val="ＭＳ Ｐゴシック"/>
        <family val="3"/>
        <charset val="128"/>
      </rPr>
      <t>を入力）</t>
    </r>
    <phoneticPr fontId="3"/>
  </si>
  <si>
    <t>９．その他感想・意見等のコメントがあればご記入ください。</t>
    <phoneticPr fontId="3"/>
  </si>
  <si>
    <r>
      <rPr>
        <sz val="10"/>
        <rFont val="ＭＳ Ｐゴシック"/>
        <family val="3"/>
        <charset val="128"/>
      </rPr>
      <t>・システムが</t>
    </r>
    <r>
      <rPr>
        <sz val="10"/>
        <rFont val="Arial"/>
        <family val="2"/>
      </rPr>
      <t>$30</t>
    </r>
    <r>
      <rPr>
        <sz val="10"/>
        <rFont val="ＭＳ Ｐゴシック"/>
        <family val="3"/>
        <charset val="128"/>
      </rPr>
      <t>を提案してきたと同時に、</t>
    </r>
    <r>
      <rPr>
        <sz val="10"/>
        <rFont val="Arial"/>
        <family val="2"/>
      </rPr>
      <t>"the cast iron handles are immacalate."</t>
    </r>
    <r>
      <rPr>
        <sz val="10"/>
        <rFont val="ＭＳ Ｐゴシック"/>
        <family val="3"/>
        <charset val="128"/>
      </rPr>
      <t>と言ってきた。提案の解釈に迷ったため、文章の入力に躊躇した。
・英語だから解釈に戸惑ったが、画面右側に記載されていない追加の商品説明が、</t>
    </r>
    <r>
      <rPr>
        <sz val="10"/>
        <rFont val="Arial"/>
        <family val="2"/>
      </rPr>
      <t>$30</t>
    </r>
    <r>
      <rPr>
        <sz val="10"/>
        <rFont val="ＭＳ Ｐゴシック"/>
        <family val="3"/>
        <charset val="128"/>
      </rPr>
      <t>の提案の適切さを補う説明だと感じた（この時点で購入に対して前向きになった）。
・最終の価格交渉に入ったところ、</t>
    </r>
    <r>
      <rPr>
        <sz val="10"/>
        <rFont val="Arial"/>
        <family val="2"/>
      </rPr>
      <t>$24</t>
    </r>
    <r>
      <rPr>
        <sz val="10"/>
        <rFont val="ＭＳ Ｐゴシック"/>
        <family val="3"/>
        <charset val="128"/>
      </rPr>
      <t>という目標価格で買うことができたため、満足だった。</t>
    </r>
    <phoneticPr fontId="3"/>
  </si>
  <si>
    <t>類似商品の銘柄が違ったため、同じ銘柄の商品を提案してほしいと思いました。</t>
    <phoneticPr fontId="3"/>
  </si>
  <si>
    <t>仕方がないことだが、人間相手のオークションに比べて価格交渉において冷たく感じた。</t>
    <phoneticPr fontId="3"/>
  </si>
  <si>
    <t>オファーされた商品のサイズや値段などもコンソールに表示してもらえたら会話がスムーズになったと思った</t>
    <phoneticPr fontId="3"/>
  </si>
  <si>
    <r>
      <rPr>
        <sz val="10"/>
        <rFont val="ＭＳ Ｐゴシック"/>
        <family val="3"/>
        <charset val="128"/>
      </rPr>
      <t>もう少しレスポンス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会話の速度や内容など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にバリエーションがあると良いと思いました</t>
    </r>
    <phoneticPr fontId="3"/>
  </si>
  <si>
    <t>提案してきた類似商品の情報を基に、品質重視の観点で商品を選ぶことができた。自分にとって品質が良く、納得のできる価格の商品を買うことができた。</t>
    <phoneticPr fontId="3"/>
  </si>
  <si>
    <t>被験者番号</t>
    <rPh sb="0" eb="3">
      <t>ヒケンシャ</t>
    </rPh>
    <rPh sb="3" eb="5">
      <t>バンゴウ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</si>
  <si>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1</t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</si>
  <si>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2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</si>
  <si>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3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</si>
  <si>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4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</si>
  <si>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5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</si>
  <si>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6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</si>
  <si>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7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</si>
  <si>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8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</si>
  <si>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r>
      <rPr>
        <sz val="10"/>
        <color rgb="FF000000"/>
        <rFont val="ＭＳ Ｐゴシック"/>
        <family val="3"/>
        <charset val="128"/>
      </rPr>
      <t>被験者</t>
    </r>
    <r>
      <rPr>
        <sz val="10"/>
        <color rgb="FF000000"/>
        <rFont val="Arial"/>
      </rPr>
      <t>9</t>
    </r>
    <r>
      <rPr>
        <sz val="11"/>
        <color theme="1"/>
        <rFont val="ＭＳ Ｐゴシック"/>
        <family val="2"/>
        <charset val="128"/>
        <scheme val="minor"/>
      </rPr>
      <t/>
    </r>
    <rPh sb="0" eb="3">
      <t>ヒケンシャ</t>
    </rPh>
    <phoneticPr fontId="3"/>
  </si>
  <si>
    <t>q3 quality</t>
    <phoneticPr fontId="3"/>
  </si>
  <si>
    <t>q3 price</t>
    <phoneticPr fontId="3"/>
  </si>
  <si>
    <r>
      <rPr>
        <sz val="10"/>
        <color rgb="FF000000"/>
        <rFont val="ＭＳ Ｐゴシック"/>
        <family val="3"/>
        <charset val="128"/>
      </rPr>
      <t>平均</t>
    </r>
    <r>
      <rPr>
        <sz val="10"/>
        <color rgb="FF000000"/>
        <rFont val="Arial"/>
        <family val="2"/>
      </rPr>
      <t>4</t>
    </r>
    <rPh sb="0" eb="2">
      <t>ヘイキン</t>
    </rPh>
    <phoneticPr fontId="3"/>
  </si>
  <si>
    <t>q3 brand</t>
    <phoneticPr fontId="3"/>
  </si>
  <si>
    <t>平均3</t>
    <rPh sb="0" eb="2">
      <t>ヘイキン</t>
    </rPh>
    <phoneticPr fontId="3"/>
  </si>
  <si>
    <t>平均2</t>
    <rPh sb="0" eb="2">
      <t>ヘイキン</t>
    </rPh>
    <phoneticPr fontId="3"/>
  </si>
  <si>
    <t>t</t>
    <phoneticPr fontId="3"/>
  </si>
  <si>
    <t>平均1</t>
    <rPh sb="0" eb="2">
      <t>ヘイキン</t>
    </rPh>
    <phoneticPr fontId="3"/>
  </si>
  <si>
    <t>平均0</t>
    <rPh sb="0" eb="2">
      <t>ヘイキン</t>
    </rPh>
    <phoneticPr fontId="3"/>
  </si>
  <si>
    <r>
      <t>q</t>
    </r>
    <r>
      <rPr>
        <sz val="10"/>
        <color rgb="FF000000"/>
        <rFont val="Arial"/>
        <family val="2"/>
      </rPr>
      <t>3 all</t>
    </r>
    <phoneticPr fontId="3"/>
  </si>
  <si>
    <t>q4 quality</t>
    <phoneticPr fontId="3"/>
  </si>
  <si>
    <t>q4 price</t>
    <phoneticPr fontId="3"/>
  </si>
  <si>
    <t>q4 brand</t>
    <phoneticPr fontId="3"/>
  </si>
  <si>
    <t>q4 all</t>
    <phoneticPr fontId="3"/>
  </si>
  <si>
    <t>9人</t>
    <rPh sb="1" eb="2">
      <t>ニン</t>
    </rPh>
    <phoneticPr fontId="3"/>
  </si>
  <si>
    <t>q7 quality</t>
    <phoneticPr fontId="3"/>
  </si>
  <si>
    <t>q7_price</t>
    <phoneticPr fontId="3"/>
  </si>
  <si>
    <r>
      <rPr>
        <sz val="10"/>
        <color rgb="FF000000"/>
        <rFont val="ＭＳ Ｐゴシック"/>
        <family val="3"/>
        <charset val="128"/>
      </rPr>
      <t>元のシステムは類似商品が無いから</t>
    </r>
    <r>
      <rPr>
        <sz val="10"/>
        <color rgb="FF000000"/>
        <rFont val="Arial"/>
        <family val="2"/>
      </rPr>
      <t>q6</t>
    </r>
    <r>
      <rPr>
        <sz val="10"/>
        <color rgb="FF000000"/>
        <rFont val="ＭＳ Ｐゴシック"/>
        <family val="3"/>
        <charset val="128"/>
      </rPr>
      <t>とは比較しなくてOK</t>
    </r>
    <rPh sb="0" eb="1">
      <t>モト</t>
    </rPh>
    <rPh sb="7" eb="9">
      <t>ルイジ</t>
    </rPh>
    <rPh sb="9" eb="11">
      <t>ショウヒン</t>
    </rPh>
    <rPh sb="12" eb="13">
      <t>ナ</t>
    </rPh>
    <rPh sb="20" eb="22">
      <t>ヒカク</t>
    </rPh>
    <phoneticPr fontId="3"/>
  </si>
  <si>
    <t>q7 brand</t>
    <phoneticPr fontId="3"/>
  </si>
  <si>
    <t>q7 all</t>
    <phoneticPr fontId="3"/>
  </si>
  <si>
    <t>棄却</t>
    <rPh sb="0" eb="2">
      <t>キキャク</t>
    </rPh>
    <phoneticPr fontId="3"/>
  </si>
  <si>
    <t>採択</t>
    <rPh sb="0" eb="2">
      <t>サイタク</t>
    </rPh>
    <phoneticPr fontId="3"/>
  </si>
  <si>
    <r>
      <rPr>
        <sz val="10"/>
        <color rgb="FF000000"/>
        <rFont val="ＭＳ Ｐゴシック"/>
        <family val="3"/>
        <charset val="128"/>
      </rPr>
      <t>自由度</t>
    </r>
    <r>
      <rPr>
        <sz val="10"/>
        <color rgb="FF000000"/>
        <rFont val="Arial"/>
        <family val="2"/>
      </rPr>
      <t xml:space="preserve">3...2.920, </t>
    </r>
    <r>
      <rPr>
        <sz val="10"/>
        <color rgb="FF000000"/>
        <rFont val="ＭＳ Ｐゴシック"/>
        <family val="3"/>
        <charset val="128"/>
      </rPr>
      <t>自由度</t>
    </r>
    <r>
      <rPr>
        <sz val="10"/>
        <color rgb="FF000000"/>
        <rFont val="Arial"/>
        <family val="2"/>
      </rPr>
      <t>8...1.860</t>
    </r>
    <rPh sb="0" eb="3">
      <t>ジユウド</t>
    </rPh>
    <rPh sb="14" eb="17">
      <t>ジユウド</t>
    </rPh>
    <phoneticPr fontId="3"/>
  </si>
  <si>
    <r>
      <t>a=0.05</t>
    </r>
    <r>
      <rPr>
        <sz val="10"/>
        <color rgb="FF000000"/>
        <rFont val="ＭＳ Ｐゴシック"/>
        <family val="3"/>
        <charset val="128"/>
      </rPr>
      <t>片側</t>
    </r>
    <r>
      <rPr>
        <sz val="10"/>
        <color rgb="FF000000"/>
        <rFont val="Arial"/>
        <family val="2"/>
      </rPr>
      <t>t</t>
    </r>
    <r>
      <rPr>
        <sz val="10"/>
        <color rgb="FF000000"/>
        <rFont val="ＭＳ Ｐゴシック"/>
        <family val="3"/>
        <charset val="128"/>
      </rPr>
      <t>検定</t>
    </r>
    <rPh sb="6" eb="8">
      <t>カタガワ</t>
    </rPh>
    <rPh sb="9" eb="11">
      <t>ケンテイ</t>
    </rPh>
    <phoneticPr fontId="3"/>
  </si>
  <si>
    <t>相関分析</t>
    <rPh sb="0" eb="2">
      <t>ソウカン</t>
    </rPh>
    <rPh sb="2" eb="4">
      <t>ブンセキ</t>
    </rPh>
    <phoneticPr fontId="3"/>
  </si>
  <si>
    <t>本システム</t>
    <rPh sb="0" eb="1">
      <t>ホン</t>
    </rPh>
    <phoneticPr fontId="3"/>
  </si>
  <si>
    <r>
      <t>q</t>
    </r>
    <r>
      <rPr>
        <sz val="10"/>
        <color rgb="FF000000"/>
        <rFont val="Arial"/>
        <family val="2"/>
      </rPr>
      <t>uality</t>
    </r>
    <phoneticPr fontId="3"/>
  </si>
  <si>
    <r>
      <t>p</t>
    </r>
    <r>
      <rPr>
        <sz val="10"/>
        <color rgb="FF000000"/>
        <rFont val="Arial"/>
        <family val="2"/>
      </rPr>
      <t>rice</t>
    </r>
    <phoneticPr fontId="3"/>
  </si>
  <si>
    <r>
      <t>b</t>
    </r>
    <r>
      <rPr>
        <sz val="10"/>
        <color rgb="FF000000"/>
        <rFont val="Arial"/>
        <family val="2"/>
      </rPr>
      <t>rand</t>
    </r>
    <phoneticPr fontId="3"/>
  </si>
  <si>
    <t>q3</t>
    <phoneticPr fontId="3"/>
  </si>
  <si>
    <r>
      <t>q</t>
    </r>
    <r>
      <rPr>
        <sz val="10"/>
        <color rgb="FF000000"/>
        <rFont val="Arial"/>
        <family val="2"/>
      </rPr>
      <t>4</t>
    </r>
    <phoneticPr fontId="3"/>
  </si>
  <si>
    <r>
      <t>q</t>
    </r>
    <r>
      <rPr>
        <sz val="10"/>
        <color rgb="FF000000"/>
        <rFont val="Arial"/>
        <family val="2"/>
      </rPr>
      <t>4</t>
    </r>
    <phoneticPr fontId="3"/>
  </si>
  <si>
    <t>q7</t>
    <phoneticPr fontId="3"/>
  </si>
  <si>
    <r>
      <t>q</t>
    </r>
    <r>
      <rPr>
        <sz val="10"/>
        <color rgb="FF000000"/>
        <rFont val="Arial"/>
        <family val="2"/>
      </rPr>
      <t>7</t>
    </r>
    <phoneticPr fontId="3"/>
  </si>
  <si>
    <r>
      <t>q</t>
    </r>
    <r>
      <rPr>
        <sz val="10"/>
        <color rgb="FF000000"/>
        <rFont val="Arial"/>
        <family val="2"/>
      </rPr>
      <t>7</t>
    </r>
    <phoneticPr fontId="3"/>
  </si>
  <si>
    <t>quality: q3 q4</t>
    <phoneticPr fontId="3"/>
  </si>
  <si>
    <t>price: q3 q4</t>
    <phoneticPr fontId="3"/>
  </si>
  <si>
    <t>brand: q3 q4</t>
    <phoneticPr fontId="3"/>
  </si>
  <si>
    <t>quality: q3 q7</t>
    <phoneticPr fontId="3"/>
  </si>
  <si>
    <t>price: q3 q7</t>
    <phoneticPr fontId="3"/>
  </si>
  <si>
    <t>brand: q3 q7</t>
    <phoneticPr fontId="3"/>
  </si>
  <si>
    <t>quality: q4, q7</t>
    <phoneticPr fontId="3"/>
  </si>
  <si>
    <r>
      <t>p</t>
    </r>
    <r>
      <rPr>
        <sz val="10"/>
        <color rgb="FF000000"/>
        <rFont val="Arial"/>
        <family val="2"/>
      </rPr>
      <t>rice: q4, q7</t>
    </r>
    <phoneticPr fontId="3"/>
  </si>
  <si>
    <r>
      <t>b</t>
    </r>
    <r>
      <rPr>
        <sz val="10"/>
        <color rgb="FF000000"/>
        <rFont val="Arial"/>
        <family val="2"/>
      </rPr>
      <t>rand: q4, q7</t>
    </r>
    <phoneticPr fontId="3"/>
  </si>
  <si>
    <t>元のシステム</t>
    <rPh sb="0" eb="1">
      <t>モト</t>
    </rPh>
    <phoneticPr fontId="3"/>
  </si>
  <si>
    <t>元々のシステム</t>
    <rPh sb="0" eb="2">
      <t>モトモト</t>
    </rPh>
    <phoneticPr fontId="3"/>
  </si>
  <si>
    <t>平均値</t>
    <rPh sb="0" eb="3">
      <t>ヘイキンチ</t>
    </rPh>
    <phoneticPr fontId="3"/>
  </si>
  <si>
    <t>中央値</t>
    <rPh sb="0" eb="2">
      <t>チュウオウ</t>
    </rPh>
    <rPh sb="2" eb="3">
      <t>チ</t>
    </rPh>
    <phoneticPr fontId="3"/>
  </si>
  <si>
    <t>最大値</t>
    <rPh sb="0" eb="3">
      <t>サイダイチ</t>
    </rPh>
    <phoneticPr fontId="3"/>
  </si>
  <si>
    <t>最小値</t>
    <rPh sb="0" eb="3">
      <t>サイショウチ</t>
    </rPh>
    <phoneticPr fontId="3"/>
  </si>
  <si>
    <t>品質重視ユーザのみ</t>
    <rPh sb="0" eb="2">
      <t>ヒンシツ</t>
    </rPh>
    <rPh sb="2" eb="4">
      <t>ジュウシ</t>
    </rPh>
    <phoneticPr fontId="3"/>
  </si>
  <si>
    <t>価格重視ユーザのみ</t>
    <rPh sb="0" eb="2">
      <t>カカク</t>
    </rPh>
    <rPh sb="2" eb="4">
      <t>ジュウシ</t>
    </rPh>
    <phoneticPr fontId="3"/>
  </si>
  <si>
    <t>銘柄ユーザのみ</t>
    <rPh sb="0" eb="2">
      <t>メイガラ</t>
    </rPh>
    <phoneticPr fontId="3"/>
  </si>
  <si>
    <t>最頻値</t>
    <rPh sb="0" eb="3">
      <t>サイヒンチ</t>
    </rPh>
    <phoneticPr fontId="3"/>
  </si>
  <si>
    <t>被験者全体</t>
    <rPh sb="0" eb="3">
      <t>ヒケンシャ</t>
    </rPh>
    <rPh sb="3" eb="5">
      <t>ゼンタイ</t>
    </rPh>
    <phoneticPr fontId="3"/>
  </si>
  <si>
    <t>シナリオ</t>
    <phoneticPr fontId="3"/>
  </si>
  <si>
    <t>はは</t>
    <phoneticPr fontId="3"/>
  </si>
  <si>
    <t>ちち</t>
    <phoneticPr fontId="3"/>
  </si>
  <si>
    <t>うえの</t>
    <phoneticPr fontId="3"/>
  </si>
  <si>
    <t>あんどー</t>
    <phoneticPr fontId="3"/>
  </si>
  <si>
    <t>あしな</t>
    <phoneticPr fontId="3"/>
  </si>
  <si>
    <t>malm 35 50</t>
    <phoneticPr fontId="3"/>
  </si>
  <si>
    <t>millberget 28 40</t>
    <phoneticPr fontId="3"/>
  </si>
  <si>
    <t>くわだ</t>
    <phoneticPr fontId="3"/>
  </si>
  <si>
    <t>とむ</t>
    <phoneticPr fontId="3"/>
  </si>
  <si>
    <t>けい</t>
    <phoneticPr fontId="3"/>
  </si>
  <si>
    <t>billy 24 35</t>
    <phoneticPr fontId="3"/>
  </si>
  <si>
    <t>billy 24 35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</si>
</sst>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7" x14ac:knownFonts="1">
    <font>
      <sz val="10"/>
      <color rgb="FF000000"/>
      <name val="Arial"/>
    </font>
    <font>
      <sz val="11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/>
    <xf numFmtId="0" fontId="4" fillId="0" borderId="5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5" fillId="0" borderId="3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5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q4) - </a:t>
            </a:r>
            <a:r>
              <a:rPr lang="ja-JP" altLang="en-US" baseline="0"/>
              <a:t>品質重視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A7D7A0A-E81C-4C62-B89E-88E32DD847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B1AD38-FA3C-42AD-921F-E8F2037254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BA0B28-703F-47D7-80E6-A2E28F2591C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1'!$F$2,'フォームの回答 1'!$F$3,'フォームの回答 1'!$F$9)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297088"/>
        <c:axId val="427297480"/>
      </c:scatterChart>
      <c:valAx>
        <c:axId val="4272970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q3</a:t>
                </a:r>
                <a:endParaRPr lang="ja-JP" altLang="en-US" sz="1100" b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297480"/>
        <c:crosses val="autoZero"/>
        <c:crossBetween val="midCat"/>
      </c:valAx>
      <c:valAx>
        <c:axId val="427297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q4</a:t>
                </a:r>
                <a:endParaRPr lang="ja-JP" altLang="en-US" sz="1100" b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297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(q4, q6)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4B7A27-1D7A-4CAB-B024-92471D87F7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E7F117-8D09-4C45-B8B2-FC52D32E87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95451C-0B71-4F0E-BBCE-2D02458F47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71AEFE-0A04-4070-ACD5-550B823361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76AEBF-0610-41F3-8702-E7F65985A9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1'!$F$2,'フォームの回答 1'!$F$3,'フォームの回答 1'!$F$7,'フォームの回答 1'!$F$9,'フォームの回答 1'!$F$10)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('フォームの回答 1'!$H$2,'フォームの回答 1'!$H$3,'フォームの回答 1'!$H$7,'フォームの回答 1'!$H$9,'フォームの回答 1'!$H$10)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1'!$A$7,'フォームの回答 1'!$A$9,'フォームの回答 1'!$A$10)</c15:f>
                <c15:dlblRangeCache>
                  <c:ptCount val="5"/>
                  <c:pt idx="0">
                    <c:v>被験者1</c:v>
                  </c:pt>
                  <c:pt idx="1">
                    <c:v>被験者2</c:v>
                  </c:pt>
                  <c:pt idx="2">
                    <c:v>被験者6</c:v>
                  </c:pt>
                  <c:pt idx="3">
                    <c:v>被験者8</c:v>
                  </c:pt>
                  <c:pt idx="4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66304"/>
        <c:axId val="429471792"/>
      </c:scatterChart>
      <c:valAx>
        <c:axId val="4294663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q4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1792"/>
        <c:crosses val="autoZero"/>
        <c:crossBetween val="midCat"/>
      </c:valAx>
      <c:valAx>
        <c:axId val="4294717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(q4, q7)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9D30883A-FB28-460A-8655-0610EB8DAD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091D99-99D4-4C25-8556-E0909BB28A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766D43-FC75-42B9-BBC5-A4970ED008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62B4A5-E03C-4403-AEE8-6CF8A08DE7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3DEE7B-0489-484B-BB2A-06C95C4891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46B4C1-0873-4C6A-BACF-18D4220B88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0BFC23-EB75-4AD6-BFB3-FE5337AE19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CB9DE3-90B1-49CA-918F-47572A895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4E6692-7B49-4B11-B13C-5603BB0AAF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'フォームの回答 1'!$F$2:$F$10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'フォームの回答 1'!$I$2:$I$10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1'!$A$2:$A$10</c15:f>
                <c15:dlblRangeCache>
                  <c:ptCount val="9"/>
                  <c:pt idx="0">
                    <c:v>被験者1</c:v>
                  </c:pt>
                  <c:pt idx="1">
                    <c:v>被験者2</c:v>
                  </c:pt>
                  <c:pt idx="2">
                    <c:v>被験者3</c:v>
                  </c:pt>
                  <c:pt idx="3">
                    <c:v>被験者4</c:v>
                  </c:pt>
                  <c:pt idx="4">
                    <c:v>被験者5</c:v>
                  </c:pt>
                  <c:pt idx="5">
                    <c:v>被験者6</c:v>
                  </c:pt>
                  <c:pt idx="6">
                    <c:v>被験者7</c:v>
                  </c:pt>
                  <c:pt idx="7">
                    <c:v>被験者8</c:v>
                  </c:pt>
                  <c:pt idx="8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71008"/>
        <c:axId val="429463168"/>
      </c:scatterChart>
      <c:valAx>
        <c:axId val="4294710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q4</a:t>
                </a:r>
                <a:endParaRPr lang="ja-JP" altLang="ja-JP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3168"/>
        <c:crosses val="autoZero"/>
        <c:crossBetween val="midCat"/>
      </c:valAx>
      <c:valAx>
        <c:axId val="4294631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q7</a:t>
                </a:r>
                <a:endParaRPr lang="ja-JP" altLang="ja-JP" sz="11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1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(q6, q7)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E15A274-AF38-4132-BA88-87EC49D457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E8505E-5066-4D88-9A34-9A73601A0D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31F3F3-67E0-4F3D-85B3-1C111EDD3F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8A7861-C5F1-4832-A354-AAD1359D53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12FF57-2A05-427F-A695-EECB4223DD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('フォームの回答 1'!$H$2,'フォームの回答 1'!$H$3,'フォームの回答 1'!$H$7,'フォームの回答 1'!$H$9,'フォームの回答 1'!$H$10)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('フォームの回答 1'!$I$2,'フォームの回答 1'!$I$3,'フォームの回答 1'!$I$7,'フォームの回答 1'!$I$9,'フォームの回答 1'!$I$10)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1'!$A$7,'フォームの回答 1'!$A$9,'フォームの回答 1'!$A$10)</c15:f>
                <c15:dlblRangeCache>
                  <c:ptCount val="5"/>
                  <c:pt idx="0">
                    <c:v>被験者1</c:v>
                  </c:pt>
                  <c:pt idx="1">
                    <c:v>被験者2</c:v>
                  </c:pt>
                  <c:pt idx="2">
                    <c:v>被験者6</c:v>
                  </c:pt>
                  <c:pt idx="3">
                    <c:v>被験者8</c:v>
                  </c:pt>
                  <c:pt idx="4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69832"/>
        <c:axId val="429472968"/>
      </c:scatterChart>
      <c:valAx>
        <c:axId val="4294698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q6</a:t>
                </a:r>
                <a:endParaRPr lang="ja-JP" alt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2968"/>
        <c:crosses val="autoZero"/>
        <c:crossBetween val="midCat"/>
        <c:majorUnit val="1"/>
      </c:valAx>
      <c:valAx>
        <c:axId val="4294729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altLang="ja-JP" sz="11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q7</a:t>
                </a:r>
                <a:endParaRPr lang="ja-JP" alt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9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q8:</a:t>
            </a:r>
            <a:r>
              <a:rPr lang="en-US" altLang="ja-JP" baseline="0"/>
              <a:t> </a:t>
            </a:r>
            <a:r>
              <a:rPr lang="ja-JP" altLang="en-US"/>
              <a:t>文章の入力に時間がかかった回数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'フォームの回答 1'!$J$2:$J$10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63560"/>
        <c:axId val="429465128"/>
      </c:barChart>
      <c:catAx>
        <c:axId val="42946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被験者番号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128"/>
        <c:crosses val="autoZero"/>
        <c:auto val="1"/>
        <c:lblAlgn val="ctr"/>
        <c:lblOffset val="100"/>
        <c:noMultiLvlLbl val="0"/>
      </c:catAx>
      <c:valAx>
        <c:axId val="4294651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3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q4) - </a:t>
            </a:r>
            <a:r>
              <a:rPr lang="ja-JP" altLang="en-US"/>
              <a:t>価格重視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725D734-035A-4DE5-A027-9A3CF830F5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FEF32A7-0BDB-4676-8861-6251E8EC80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1EA6DF6-E7FA-47E4-9EAF-8713E3270C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1'!$E$4,'フォームの回答 1'!$E$6,'フォームの回答 1'!$E$10)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('フォームの回答 1'!$F$4,'フォームの回答 1'!$F$6,'フォームの回答 1'!$F$10)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1'!$A$4,'フォームの回答 1'!$A$6,'フォームの回答 1'!$A$10)</c15:f>
                <c15:dlblRangeCache>
                  <c:ptCount val="3"/>
                  <c:pt idx="0">
                    <c:v>被験者3</c:v>
                  </c:pt>
                  <c:pt idx="1">
                    <c:v>被験者5</c:v>
                  </c:pt>
                  <c:pt idx="2">
                    <c:v>被験者9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77280"/>
        <c:axId val="429478064"/>
      </c:scatterChart>
      <c:valAx>
        <c:axId val="4294772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8064"/>
        <c:crosses val="autoZero"/>
        <c:crossBetween val="midCat"/>
      </c:valAx>
      <c:valAx>
        <c:axId val="4294780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/>
                  <a:t>q4</a:t>
                </a:r>
                <a:endParaRPr lang="ja-JP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7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q4) - </a:t>
            </a:r>
            <a:r>
              <a:rPr lang="ja-JP" altLang="en-US"/>
              <a:t>銘柄重視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6C41A77-0BDE-4542-8963-1FCE35AFE3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1E4CF2-0954-473F-8F29-A36C6C4448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F485887-FCE9-4DBE-98E9-DE20D12F62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1'!$E$5,'フォームの回答 1'!$E$7,'フォームの回答 1'!$E$8)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xVal>
          <c:yVal>
            <c:numRef>
              <c:f>('フォームの回答 1'!$F$5,'フォームの回答 1'!$F$7,'フォームの回答 1'!$F$8)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1'!$A$5,'フォームの回答 1'!$A$7,'フォームの回答 1'!$A$8)</c15:f>
                <c15:dlblRangeCache>
                  <c:ptCount val="3"/>
                  <c:pt idx="0">
                    <c:v>被験者4</c:v>
                  </c:pt>
                  <c:pt idx="1">
                    <c:v>被験者6</c:v>
                  </c:pt>
                  <c:pt idx="2">
                    <c:v>被験者7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78848"/>
        <c:axId val="429476104"/>
      </c:scatterChart>
      <c:valAx>
        <c:axId val="4294788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6104"/>
        <c:crosses val="autoZero"/>
        <c:crossBetween val="midCat"/>
      </c:valAx>
      <c:valAx>
        <c:axId val="4294761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q4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88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q6) - </a:t>
            </a:r>
            <a:r>
              <a:rPr lang="ja-JP" altLang="en-US" baseline="0"/>
              <a:t>品質重視</a:t>
            </a:r>
            <a:endParaRPr lang="en-US" altLang="ja-JP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9BA960-2243-4746-A7E9-113C7E09BF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A82CFD-4966-44B6-966E-76EE649273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11820A-A282-495B-9A0C-4048EFEDD8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1'!$H$2,'フォームの回答 1'!$H$3,'フォームの回答 1'!$H$9)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78456"/>
        <c:axId val="429476496"/>
      </c:scatterChart>
      <c:valAx>
        <c:axId val="4294784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6496"/>
        <c:crosses val="autoZero"/>
        <c:crossBetween val="midCat"/>
      </c:valAx>
      <c:valAx>
        <c:axId val="4294764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8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q6) - </a:t>
            </a:r>
            <a:r>
              <a:rPr lang="ja-JP" altLang="en-US"/>
              <a:t>価格重視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2EBA451-1381-4701-9B52-DDDE02FC0F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'フォームの回答 1'!$E$10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'フォームの回答 1'!$H$10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1'!$A$10</c15:f>
                <c15:dlblRangeCache>
                  <c:ptCount val="1"/>
                  <c:pt idx="0">
                    <c:v>被験者9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6696"/>
        <c:axId val="429467088"/>
      </c:scatterChart>
      <c:valAx>
        <c:axId val="4294666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7088"/>
        <c:crosses val="autoZero"/>
        <c:crossBetween val="midCat"/>
        <c:majorUnit val="1"/>
      </c:valAx>
      <c:valAx>
        <c:axId val="4294670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6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q6) -</a:t>
            </a:r>
            <a:r>
              <a:rPr lang="en-US" altLang="ja-JP" baseline="0"/>
              <a:t> </a:t>
            </a:r>
            <a:r>
              <a:rPr lang="ja-JP" altLang="en-US" baseline="0"/>
              <a:t>銘柄重視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4DC1826-A55B-40B9-84CC-A9B9A6B8ECA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'フォームの回答 1'!$E$7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'フォームの回答 1'!$I$7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'フォームの回答 1'!$A$7</c15:f>
                <c15:dlblRangeCache>
                  <c:ptCount val="1"/>
                  <c:pt idx="0">
                    <c:v>被験者6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4736"/>
        <c:axId val="429467480"/>
      </c:scatterChart>
      <c:valAx>
        <c:axId val="4294647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7480"/>
        <c:crosses val="autoZero"/>
        <c:crossBetween val="midCat"/>
      </c:valAx>
      <c:valAx>
        <c:axId val="429467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q6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4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q7) - </a:t>
            </a:r>
            <a:r>
              <a:rPr lang="ja-JP" altLang="en-US"/>
              <a:t>品質重視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187721-5E23-4AEA-859A-36A5BFABB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6EF575-2540-4BE2-8528-3BD4D777B3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954D6F-F6B2-44DB-8385-933D77EE0C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1'!$E$2,'フォームの回答 1'!$E$3,'フォームの回答 1'!$E$9)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('フォームの回答 1'!$I$2,'フォームの回答 1'!$I$3,'フォームの回答 1'!$I$9)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1'!$A$2,'フォームの回答 1'!$A$3,'フォームの回答 1'!$A$9)</c15:f>
                <c15:dlblRangeCache>
                  <c:ptCount val="3"/>
                  <c:pt idx="0">
                    <c:v>被験者1</c:v>
                  </c:pt>
                  <c:pt idx="1">
                    <c:v>被験者2</c:v>
                  </c:pt>
                  <c:pt idx="2">
                    <c:v>被験者8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67872"/>
        <c:axId val="429465912"/>
      </c:scatterChart>
      <c:valAx>
        <c:axId val="4294678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5912"/>
        <c:crosses val="autoZero"/>
        <c:crossBetween val="midCat"/>
      </c:valAx>
      <c:valAx>
        <c:axId val="4294659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7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 q7) - </a:t>
            </a:r>
            <a:r>
              <a:rPr lang="ja-JP" altLang="en-US"/>
              <a:t>価格重視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F21FE2-4207-4179-B79D-CCA93C7638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EA3A1F-8C88-4A6E-9FCE-AAF99CB552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439885-374F-4E26-96A6-C64241C6C8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1'!$E$4,'フォームの回答 1'!$E$6,'フォームの回答 1'!$E$10)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('フォームの回答 1'!$I$4,'フォームの回答 1'!$I$6,'フォームの回答 1'!$I$10)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1'!$A$4,'フォームの回答 1'!$A$6,'フォームの回答 1'!$A$10)</c15:f>
                <c15:dlblRangeCache>
                  <c:ptCount val="3"/>
                  <c:pt idx="0">
                    <c:v>被験者3</c:v>
                  </c:pt>
                  <c:pt idx="1">
                    <c:v>被験者5</c:v>
                  </c:pt>
                  <c:pt idx="2">
                    <c:v>被験者9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70616"/>
        <c:axId val="429472576"/>
      </c:scatterChart>
      <c:valAx>
        <c:axId val="4294706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2576"/>
        <c:crosses val="autoZero"/>
        <c:crossBetween val="midCat"/>
      </c:valAx>
      <c:valAx>
        <c:axId val="4294725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70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(q3,</a:t>
            </a:r>
            <a:r>
              <a:rPr lang="en-US" altLang="ja-JP" baseline="0"/>
              <a:t> q7) - </a:t>
            </a:r>
            <a:r>
              <a:rPr lang="ja-JP" altLang="en-US" baseline="0"/>
              <a:t>銘柄重視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E7E99F-8A45-4A21-9570-6DA72C0DF5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BE4195-2065-4D2C-BC7C-1229C9EC14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9D28AE-B628-4CF3-836C-ACC34C4F0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('フォームの回答 1'!$E$5,'フォームの回答 1'!$E$7,'フォームの回答 1'!$E$8)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xVal>
          <c:yVal>
            <c:numRef>
              <c:f>('フォームの回答 1'!$I$5,'フォームの回答 1'!$I$7,'フォームの回答 1'!$I$8)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('フォームの回答 1'!$A$5,'フォームの回答 1'!$A$7,'フォームの回答 1'!$A$8)</c15:f>
                <c15:dlblRangeCache>
                  <c:ptCount val="3"/>
                  <c:pt idx="0">
                    <c:v>被験者4</c:v>
                  </c:pt>
                  <c:pt idx="1">
                    <c:v>被験者6</c:v>
                  </c:pt>
                  <c:pt idx="2">
                    <c:v>被験者7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9469048"/>
        <c:axId val="429464344"/>
      </c:scatterChart>
      <c:valAx>
        <c:axId val="4294690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q3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4344"/>
        <c:crosses val="autoZero"/>
        <c:crossBetween val="midCat"/>
      </c:valAx>
      <c:valAx>
        <c:axId val="4294643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q7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690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95</xdr:row>
      <xdr:rowOff>190500</xdr:rowOff>
    </xdr:from>
    <xdr:to>
      <xdr:col>3</xdr:col>
      <xdr:colOff>866775</xdr:colOff>
      <xdr:row>109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1082675</xdr:colOff>
      <xdr:row>96</xdr:row>
      <xdr:rowOff>114300</xdr:rowOff>
    </xdr:from>
    <xdr:to>
      <xdr:col>6</xdr:col>
      <xdr:colOff>1139825</xdr:colOff>
      <xdr:row>110</xdr:row>
      <xdr:rowOff>101600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847725</xdr:colOff>
      <xdr:row>97</xdr:row>
      <xdr:rowOff>76200</xdr:rowOff>
    </xdr:from>
    <xdr:to>
      <xdr:col>10</xdr:col>
      <xdr:colOff>904875</xdr:colOff>
      <xdr:row>111</xdr:row>
      <xdr:rowOff>63500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701675</xdr:colOff>
      <xdr:row>107</xdr:row>
      <xdr:rowOff>6350</xdr:rowOff>
    </xdr:from>
    <xdr:to>
      <xdr:col>3</xdr:col>
      <xdr:colOff>758825</xdr:colOff>
      <xdr:row>120</xdr:row>
      <xdr:rowOff>190500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1025525</xdr:colOff>
      <xdr:row>106</xdr:row>
      <xdr:rowOff>184150</xdr:rowOff>
    </xdr:from>
    <xdr:to>
      <xdr:col>6</xdr:col>
      <xdr:colOff>1082675</xdr:colOff>
      <xdr:row>120</xdr:row>
      <xdr:rowOff>171450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1381125</xdr:colOff>
      <xdr:row>106</xdr:row>
      <xdr:rowOff>165100</xdr:rowOff>
    </xdr:from>
    <xdr:to>
      <xdr:col>9</xdr:col>
      <xdr:colOff>1438275</xdr:colOff>
      <xdr:row>120</xdr:row>
      <xdr:rowOff>152400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695325</xdr:colOff>
      <xdr:row>121</xdr:row>
      <xdr:rowOff>184150</xdr:rowOff>
    </xdr:from>
    <xdr:to>
      <xdr:col>3</xdr:col>
      <xdr:colOff>752475</xdr:colOff>
      <xdr:row>135</xdr:row>
      <xdr:rowOff>171450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1050925</xdr:colOff>
      <xdr:row>122</xdr:row>
      <xdr:rowOff>6350</xdr:rowOff>
    </xdr:from>
    <xdr:to>
      <xdr:col>6</xdr:col>
      <xdr:colOff>1108075</xdr:colOff>
      <xdr:row>135</xdr:row>
      <xdr:rowOff>190500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1381125</xdr:colOff>
      <xdr:row>121</xdr:row>
      <xdr:rowOff>184150</xdr:rowOff>
    </xdr:from>
    <xdr:to>
      <xdr:col>9</xdr:col>
      <xdr:colOff>1438275</xdr:colOff>
      <xdr:row>135</xdr:row>
      <xdr:rowOff>171450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714375</xdr:colOff>
      <xdr:row>137</xdr:row>
      <xdr:rowOff>44450</xdr:rowOff>
    </xdr:from>
    <xdr:to>
      <xdr:col>3</xdr:col>
      <xdr:colOff>771525</xdr:colOff>
      <xdr:row>151</xdr:row>
      <xdr:rowOff>31750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1044575</xdr:colOff>
      <xdr:row>137</xdr:row>
      <xdr:rowOff>50800</xdr:rowOff>
    </xdr:from>
    <xdr:to>
      <xdr:col>6</xdr:col>
      <xdr:colOff>1101725</xdr:colOff>
      <xdr:row>151</xdr:row>
      <xdr:rowOff>38100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1381125</xdr:colOff>
      <xdr:row>137</xdr:row>
      <xdr:rowOff>57150</xdr:rowOff>
    </xdr:from>
    <xdr:to>
      <xdr:col>9</xdr:col>
      <xdr:colOff>1438275</xdr:colOff>
      <xdr:row>151</xdr:row>
      <xdr:rowOff>44450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752475</xdr:colOff>
      <xdr:row>152</xdr:row>
      <xdr:rowOff>82550</xdr:rowOff>
    </xdr:from>
    <xdr:to>
      <xdr:col>3</xdr:col>
      <xdr:colOff>809625</xdr:colOff>
      <xdr:row>166</xdr:row>
      <xdr:rowOff>69850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4"/>
  <sheetViews>
    <sheetView tabSelected="1" zoomScale="85" zoomScaleNormal="85" workbookViewId="0">
      <pane ySplit="1" topLeftCell="A17" activePane="bottomLeft" state="frozen"/>
      <selection pane="bottomLeft" activeCell="K29" sqref="K29"/>
    </sheetView>
  </sheetViews>
  <sheetFormatPr defaultColWidth="14.453125" defaultRowHeight="15.75" customHeight="1" x14ac:dyDescent="0.25"/>
  <cols>
    <col min="1" max="16" width="21.54296875" customWidth="1"/>
  </cols>
  <sheetData>
    <row r="1" spans="1:23" ht="15.75" customHeight="1" x14ac:dyDescent="0.25">
      <c r="A1" s="3" t="s">
        <v>32</v>
      </c>
      <c r="B1" t="s">
        <v>0</v>
      </c>
      <c r="C1" t="s">
        <v>1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4" t="s">
        <v>24</v>
      </c>
      <c r="K1" s="3" t="s">
        <v>25</v>
      </c>
    </row>
    <row r="2" spans="1:23" ht="15.75" customHeight="1" x14ac:dyDescent="0.25">
      <c r="A2" s="4" t="s">
        <v>33</v>
      </c>
      <c r="B2" s="1">
        <v>43490.729985648148</v>
      </c>
      <c r="C2" s="2" t="s">
        <v>2</v>
      </c>
      <c r="D2" s="2" t="s">
        <v>3</v>
      </c>
      <c r="E2" s="2">
        <v>3</v>
      </c>
      <c r="F2" s="2">
        <v>4</v>
      </c>
      <c r="G2" s="2" t="s">
        <v>4</v>
      </c>
      <c r="H2" s="2">
        <v>2</v>
      </c>
      <c r="I2" s="2">
        <v>4</v>
      </c>
      <c r="J2" s="2">
        <v>0</v>
      </c>
      <c r="K2" s="2" t="s">
        <v>5</v>
      </c>
    </row>
    <row r="3" spans="1:23" ht="15.75" customHeight="1" x14ac:dyDescent="0.25">
      <c r="A3" s="4" t="s">
        <v>34</v>
      </c>
      <c r="B3" s="1">
        <v>43491.077434270832</v>
      </c>
      <c r="C3" s="2" t="s">
        <v>6</v>
      </c>
      <c r="D3" s="2" t="s">
        <v>3</v>
      </c>
      <c r="E3" s="2">
        <v>3</v>
      </c>
      <c r="F3" s="2">
        <v>4</v>
      </c>
      <c r="G3" s="2" t="s">
        <v>4</v>
      </c>
      <c r="H3" s="2">
        <v>1</v>
      </c>
      <c r="I3" s="2">
        <v>3</v>
      </c>
      <c r="J3" s="2">
        <v>0</v>
      </c>
      <c r="K3" s="5" t="s">
        <v>31</v>
      </c>
    </row>
    <row r="4" spans="1:23" ht="15.75" customHeight="1" x14ac:dyDescent="0.25">
      <c r="A4" s="4" t="s">
        <v>35</v>
      </c>
      <c r="B4" s="1">
        <v>43491.443574386576</v>
      </c>
      <c r="C4" s="2" t="s">
        <v>7</v>
      </c>
      <c r="D4" s="2" t="s">
        <v>8</v>
      </c>
      <c r="E4" s="2">
        <v>2</v>
      </c>
      <c r="F4" s="2">
        <v>3</v>
      </c>
      <c r="G4" s="2" t="s">
        <v>9</v>
      </c>
      <c r="I4" s="2">
        <v>4</v>
      </c>
      <c r="J4" s="2">
        <v>1</v>
      </c>
      <c r="K4" s="6" t="s">
        <v>26</v>
      </c>
    </row>
    <row r="5" spans="1:23" ht="15.75" customHeight="1" x14ac:dyDescent="0.25">
      <c r="A5" s="4" t="s">
        <v>36</v>
      </c>
      <c r="B5" s="1">
        <v>43491.693754571759</v>
      </c>
      <c r="C5" s="2" t="s">
        <v>10</v>
      </c>
      <c r="D5" s="2" t="s">
        <v>11</v>
      </c>
      <c r="E5" s="2">
        <v>1</v>
      </c>
      <c r="F5" s="2">
        <v>1</v>
      </c>
      <c r="G5" s="2" t="s">
        <v>9</v>
      </c>
      <c r="I5" s="2">
        <v>2</v>
      </c>
      <c r="J5" s="2">
        <v>1</v>
      </c>
    </row>
    <row r="6" spans="1:23" ht="15.5" customHeight="1" x14ac:dyDescent="0.25">
      <c r="A6" s="4" t="s">
        <v>37</v>
      </c>
      <c r="B6" s="1">
        <v>43491.754040879634</v>
      </c>
      <c r="C6" s="2" t="s">
        <v>12</v>
      </c>
      <c r="D6" s="2" t="s">
        <v>8</v>
      </c>
      <c r="E6" s="2">
        <v>4</v>
      </c>
      <c r="F6" s="2">
        <v>4</v>
      </c>
      <c r="G6" s="2" t="s">
        <v>9</v>
      </c>
      <c r="I6" s="2">
        <v>3</v>
      </c>
      <c r="J6" s="2">
        <v>0</v>
      </c>
      <c r="K6" s="2" t="s">
        <v>13</v>
      </c>
    </row>
    <row r="7" spans="1:23" ht="15.75" customHeight="1" x14ac:dyDescent="0.25">
      <c r="A7" s="4" t="s">
        <v>38</v>
      </c>
      <c r="B7" s="1">
        <v>43491.88875859954</v>
      </c>
      <c r="C7" s="2" t="s">
        <v>14</v>
      </c>
      <c r="D7" s="2" t="s">
        <v>11</v>
      </c>
      <c r="E7" s="2">
        <v>3</v>
      </c>
      <c r="F7" s="2">
        <v>3</v>
      </c>
      <c r="G7" s="2" t="s">
        <v>4</v>
      </c>
      <c r="H7" s="2">
        <v>1</v>
      </c>
      <c r="I7" s="2">
        <v>3</v>
      </c>
      <c r="J7" s="2">
        <v>0</v>
      </c>
      <c r="K7" s="5" t="s">
        <v>27</v>
      </c>
    </row>
    <row r="8" spans="1:23" ht="15.75" customHeight="1" x14ac:dyDescent="0.25">
      <c r="A8" s="4" t="s">
        <v>39</v>
      </c>
      <c r="B8" s="1">
        <v>43492.038384409723</v>
      </c>
      <c r="C8" s="2" t="s">
        <v>15</v>
      </c>
      <c r="D8" s="2" t="s">
        <v>11</v>
      </c>
      <c r="E8" s="2">
        <v>2</v>
      </c>
      <c r="F8" s="2">
        <v>3</v>
      </c>
      <c r="G8" s="2" t="s">
        <v>9</v>
      </c>
      <c r="I8" s="2">
        <v>2</v>
      </c>
      <c r="J8" s="2">
        <v>2</v>
      </c>
      <c r="K8" s="5" t="s">
        <v>28</v>
      </c>
    </row>
    <row r="9" spans="1:23" ht="15.75" customHeight="1" x14ac:dyDescent="0.25">
      <c r="A9" s="4" t="s">
        <v>40</v>
      </c>
      <c r="B9" s="1">
        <v>43492.403254398145</v>
      </c>
      <c r="C9" s="2" t="s">
        <v>16</v>
      </c>
      <c r="D9" s="2" t="s">
        <v>3</v>
      </c>
      <c r="E9" s="2">
        <v>4</v>
      </c>
      <c r="F9" s="2">
        <v>3</v>
      </c>
      <c r="G9" s="2" t="s">
        <v>4</v>
      </c>
      <c r="H9" s="2">
        <v>4</v>
      </c>
      <c r="I9" s="2">
        <v>4</v>
      </c>
      <c r="J9" s="2">
        <v>0</v>
      </c>
      <c r="K9" s="5" t="s">
        <v>29</v>
      </c>
    </row>
    <row r="10" spans="1:23" ht="15.75" customHeight="1" x14ac:dyDescent="0.25">
      <c r="A10" s="4" t="s">
        <v>41</v>
      </c>
      <c r="B10" s="1">
        <v>43492.510859999995</v>
      </c>
      <c r="C10" s="2" t="s">
        <v>17</v>
      </c>
      <c r="D10" s="2" t="s">
        <v>8</v>
      </c>
      <c r="E10" s="2">
        <v>2</v>
      </c>
      <c r="F10" s="2">
        <v>2</v>
      </c>
      <c r="G10" s="2" t="s">
        <v>4</v>
      </c>
      <c r="H10" s="2">
        <v>2</v>
      </c>
      <c r="I10" s="2">
        <v>1</v>
      </c>
      <c r="J10" s="2">
        <v>0</v>
      </c>
      <c r="K10" s="2" t="s">
        <v>30</v>
      </c>
    </row>
    <row r="12" spans="1:23" ht="15.75" customHeight="1" x14ac:dyDescent="0.25">
      <c r="A12" s="3" t="s">
        <v>97</v>
      </c>
      <c r="Q12" s="10"/>
      <c r="S12" s="15"/>
      <c r="T12" s="22"/>
      <c r="U12" s="15"/>
      <c r="V12" s="15"/>
      <c r="W12" s="15"/>
    </row>
    <row r="13" spans="1:23" ht="15.75" customHeight="1" x14ac:dyDescent="0.25">
      <c r="A13" s="4" t="s">
        <v>104</v>
      </c>
      <c r="B13" s="3" t="s">
        <v>105</v>
      </c>
      <c r="C13" s="3" t="s">
        <v>96</v>
      </c>
      <c r="Q13" s="14" t="s">
        <v>61</v>
      </c>
      <c r="S13" s="15"/>
      <c r="T13" s="12"/>
      <c r="U13" s="13"/>
      <c r="V13" s="13"/>
      <c r="W13" s="22"/>
    </row>
    <row r="14" spans="1:23" ht="15.75" customHeight="1" x14ac:dyDescent="0.25">
      <c r="A14" s="4" t="s">
        <v>108</v>
      </c>
      <c r="B14" s="3" t="s">
        <v>98</v>
      </c>
      <c r="D14" s="3" t="s">
        <v>88</v>
      </c>
      <c r="E14">
        <f>AVERAGE(E2:E10)</f>
        <v>2.6666666666666665</v>
      </c>
      <c r="F14">
        <f>AVERAGE(F2:F10)</f>
        <v>3</v>
      </c>
      <c r="H14">
        <f>AVERAGE(H2:H10)</f>
        <v>2</v>
      </c>
      <c r="I14">
        <f>AVERAGE(I2:I10)</f>
        <v>2.8888888888888888</v>
      </c>
      <c r="Q14" s="16">
        <f>((4-4)+(3-1)+(4-3)+(2-3)+(3-4)+(3-3)+(2-2)+(4-3)+(1-2))/9</f>
        <v>0.1111111111111111</v>
      </c>
      <c r="S14" s="15"/>
      <c r="T14" s="15"/>
      <c r="U14" s="15"/>
      <c r="V14" s="13"/>
      <c r="W14" s="15"/>
    </row>
    <row r="15" spans="1:23" ht="15.75" customHeight="1" x14ac:dyDescent="0.25">
      <c r="A15" s="4" t="s">
        <v>109</v>
      </c>
      <c r="B15" s="3" t="s">
        <v>99</v>
      </c>
      <c r="D15" s="3" t="s">
        <v>89</v>
      </c>
      <c r="E15">
        <f>MEDIAN(E2:E10)</f>
        <v>3</v>
      </c>
      <c r="F15">
        <f>MEDIAN(F2:F10)</f>
        <v>3</v>
      </c>
      <c r="H15" s="4">
        <f>MEDIAN(H2:H10)</f>
        <v>2</v>
      </c>
      <c r="I15">
        <f>MEDIAN(I2:I10)</f>
        <v>3</v>
      </c>
      <c r="Q15" s="16">
        <f>(Q14-4.5) / SQRT(VAR(I2:I10) / 9)</f>
        <v>-12.490996757665101</v>
      </c>
      <c r="S15" s="22"/>
      <c r="T15" s="15"/>
      <c r="U15" s="15"/>
      <c r="V15" s="15"/>
      <c r="W15" s="15"/>
    </row>
    <row r="16" spans="1:23" ht="15.75" customHeight="1" x14ac:dyDescent="0.25">
      <c r="A16" s="4" t="s">
        <v>104</v>
      </c>
      <c r="B16" s="3" t="s">
        <v>100</v>
      </c>
      <c r="D16" s="3" t="s">
        <v>90</v>
      </c>
      <c r="E16">
        <f>MAX(E2:E10)</f>
        <v>4</v>
      </c>
      <c r="F16">
        <f>MAX(F2:F10)</f>
        <v>4</v>
      </c>
      <c r="H16">
        <f>MAX(H2:H10)</f>
        <v>4</v>
      </c>
      <c r="I16">
        <f>MAX(I2:I10)</f>
        <v>4</v>
      </c>
      <c r="Q16" s="25" t="s">
        <v>62</v>
      </c>
      <c r="S16" s="15"/>
      <c r="T16" s="15"/>
      <c r="U16" s="15"/>
      <c r="V16" s="15"/>
      <c r="W16" s="15"/>
    </row>
    <row r="17" spans="1:23" ht="15.75" customHeight="1" x14ac:dyDescent="0.25">
      <c r="A17" s="4" t="s">
        <v>103</v>
      </c>
      <c r="B17" s="3" t="s">
        <v>101</v>
      </c>
      <c r="D17" s="3" t="s">
        <v>91</v>
      </c>
      <c r="E17">
        <f>MIN(E2:E10)</f>
        <v>1</v>
      </c>
      <c r="F17">
        <f>MIN(F2:F10)</f>
        <v>1</v>
      </c>
      <c r="H17">
        <f>MIN(H2:H10)</f>
        <v>1</v>
      </c>
      <c r="I17">
        <f>MIN(I2:I10)</f>
        <v>1</v>
      </c>
      <c r="Q17" s="16"/>
      <c r="S17" s="15"/>
      <c r="T17" s="12"/>
      <c r="U17" s="15"/>
      <c r="V17" s="15"/>
      <c r="W17" s="15"/>
    </row>
    <row r="18" spans="1:23" ht="15.75" customHeight="1" x14ac:dyDescent="0.25">
      <c r="A18" s="4" t="s">
        <v>103</v>
      </c>
      <c r="B18" s="3" t="s">
        <v>106</v>
      </c>
      <c r="D18" s="3" t="s">
        <v>95</v>
      </c>
      <c r="E18">
        <f>_xlfn.MODE.SNGL(E2:E10)</f>
        <v>3</v>
      </c>
      <c r="F18">
        <f>_xlfn.MODE.SNGL(F2:F10)</f>
        <v>3</v>
      </c>
      <c r="H18">
        <f>_xlfn.MODE.SNGL(H2:H10)</f>
        <v>2</v>
      </c>
      <c r="I18">
        <f>_xlfn.MODE.SNGL(I2:I10)</f>
        <v>4</v>
      </c>
      <c r="Q18" s="14" t="s">
        <v>61</v>
      </c>
      <c r="S18" s="15"/>
      <c r="T18" s="12"/>
      <c r="U18" s="13"/>
      <c r="V18" s="13"/>
      <c r="W18" s="22"/>
    </row>
    <row r="19" spans="1:23" ht="15.75" customHeight="1" x14ac:dyDescent="0.25">
      <c r="A19" s="4" t="s">
        <v>104</v>
      </c>
      <c r="B19" s="3" t="s">
        <v>107</v>
      </c>
      <c r="D19" s="3"/>
      <c r="Q19" s="16">
        <f>((4-4)+(3-1)+(4-3)+(2-3)+(3-4)+(3-3)+(2-2)+(4-3)+(1-2))/9</f>
        <v>0.1111111111111111</v>
      </c>
      <c r="S19" s="15"/>
      <c r="T19" s="15"/>
      <c r="U19" s="15"/>
      <c r="V19" s="13"/>
      <c r="W19" s="15"/>
    </row>
    <row r="20" spans="1:23" ht="15.75" customHeight="1" x14ac:dyDescent="0.25">
      <c r="A20" s="4" t="s">
        <v>109</v>
      </c>
      <c r="B20" s="3" t="s">
        <v>102</v>
      </c>
      <c r="Q20" s="16">
        <f>(Q19-3.5) / SQRT(VAR(I2:I10) / 9)</f>
        <v>-9.6449468635135585</v>
      </c>
      <c r="S20" s="22"/>
      <c r="T20" s="15"/>
      <c r="U20" s="15"/>
      <c r="V20" s="15"/>
      <c r="W20" s="15"/>
    </row>
    <row r="21" spans="1:23" ht="15.75" customHeight="1" x14ac:dyDescent="0.25">
      <c r="A21" s="4"/>
      <c r="Q21" s="25" t="s">
        <v>62</v>
      </c>
      <c r="S21" s="15"/>
      <c r="T21" s="15"/>
      <c r="U21" s="15"/>
      <c r="V21" s="15"/>
      <c r="W21" s="15"/>
    </row>
    <row r="22" spans="1:23" ht="15.75" customHeight="1" x14ac:dyDescent="0.25">
      <c r="C22" s="3" t="s">
        <v>92</v>
      </c>
      <c r="Q22" s="16"/>
      <c r="S22" s="15"/>
      <c r="T22" s="12"/>
      <c r="U22" s="15"/>
      <c r="V22" s="15"/>
      <c r="W22" s="15"/>
    </row>
    <row r="23" spans="1:23" ht="15.75" customHeight="1" x14ac:dyDescent="0.25">
      <c r="D23" s="3" t="s">
        <v>88</v>
      </c>
      <c r="E23">
        <f>AVERAGE(E2:E3,E9)</f>
        <v>3.3333333333333335</v>
      </c>
      <c r="F23">
        <f>AVERAGE(F2:F3,F9)</f>
        <v>3.6666666666666665</v>
      </c>
      <c r="H23">
        <f>AVERAGE(H2,H3,H9)</f>
        <v>2.3333333333333335</v>
      </c>
      <c r="I23">
        <f>AVERAGE(I2:I3,I9)</f>
        <v>3.6666666666666665</v>
      </c>
      <c r="Q23" s="14" t="s">
        <v>61</v>
      </c>
      <c r="S23" s="15"/>
      <c r="T23" s="12"/>
      <c r="U23" s="13"/>
      <c r="V23" s="13"/>
      <c r="W23" s="22"/>
    </row>
    <row r="24" spans="1:23" ht="15.75" customHeight="1" x14ac:dyDescent="0.25">
      <c r="D24" s="3" t="s">
        <v>89</v>
      </c>
      <c r="E24">
        <f>MEDIAN(E2:E3,E9,E9)</f>
        <v>3.5</v>
      </c>
      <c r="F24">
        <f>MEDIAN(F2:F3,F9)</f>
        <v>4</v>
      </c>
      <c r="H24">
        <f>MEDIAN(H2:H3,H9)</f>
        <v>2</v>
      </c>
      <c r="I24">
        <f>MEDIAN(I2:I3,I9)</f>
        <v>4</v>
      </c>
      <c r="Q24" s="16">
        <f>((4-4)+(3-1)+(4-3)+(2-3)+(3-4)+(3-3)+(2-2)+(4-3)+(1-2))/9</f>
        <v>0.1111111111111111</v>
      </c>
      <c r="S24" s="15"/>
      <c r="T24" s="15"/>
      <c r="U24" s="15"/>
      <c r="V24" s="13"/>
      <c r="W24" s="15"/>
    </row>
    <row r="25" spans="1:23" ht="15.75" customHeight="1" x14ac:dyDescent="0.25">
      <c r="D25" s="3" t="s">
        <v>90</v>
      </c>
      <c r="E25">
        <f>MAX(E2,E3,E9)</f>
        <v>4</v>
      </c>
      <c r="F25">
        <f>MAX(F2,F3,F9)</f>
        <v>4</v>
      </c>
      <c r="H25">
        <f>MAX(H2,H3,H9)</f>
        <v>4</v>
      </c>
      <c r="I25">
        <f>MAX(I2,I3,I9)</f>
        <v>4</v>
      </c>
      <c r="Q25" s="16">
        <f>(Q24-2.5) / SQRT(VAR(I2:I10) / 9)</f>
        <v>-6.7988969693620165</v>
      </c>
      <c r="S25" s="22"/>
      <c r="T25" s="15"/>
      <c r="U25" s="15"/>
      <c r="V25" s="15"/>
      <c r="W25" s="15"/>
    </row>
    <row r="26" spans="1:23" ht="15.75" customHeight="1" x14ac:dyDescent="0.25">
      <c r="D26" s="3" t="s">
        <v>91</v>
      </c>
      <c r="E26">
        <f>MIN(E2,E3,E9)</f>
        <v>3</v>
      </c>
      <c r="F26">
        <f>MIN(F2,F3,F3,F9)</f>
        <v>3</v>
      </c>
      <c r="H26">
        <f>MIN(H2,H3,H9)</f>
        <v>1</v>
      </c>
      <c r="I26">
        <f>MIN(I2,I3,I9)</f>
        <v>3</v>
      </c>
      <c r="Q26" s="25" t="s">
        <v>62</v>
      </c>
      <c r="S26" s="15"/>
      <c r="T26" s="15"/>
      <c r="U26" s="15"/>
      <c r="V26" s="15"/>
      <c r="W26" s="15"/>
    </row>
    <row r="27" spans="1:23" ht="15.75" customHeight="1" x14ac:dyDescent="0.25">
      <c r="D27" s="3" t="s">
        <v>95</v>
      </c>
      <c r="E27">
        <f>_xlfn.MODE.SNGL(E2,E3,E9)</f>
        <v>3</v>
      </c>
      <c r="F27">
        <f>_xlfn.MODE.SNGL(F2,F3,F9)</f>
        <v>4</v>
      </c>
      <c r="H27" t="e">
        <f>_xlfn.MODE.SNGL(H2,H3,H9)</f>
        <v>#N/A</v>
      </c>
      <c r="I27">
        <f>_xlfn.MODE.SNGL(I2,I3,I9)</f>
        <v>4</v>
      </c>
      <c r="Q27" s="16"/>
      <c r="S27" s="15"/>
      <c r="T27" s="12"/>
      <c r="U27" s="15"/>
      <c r="V27" s="15"/>
      <c r="W27" s="15"/>
    </row>
    <row r="28" spans="1:23" ht="15.75" customHeight="1" x14ac:dyDescent="0.25">
      <c r="D28" s="3"/>
      <c r="Q28" s="14" t="s">
        <v>61</v>
      </c>
      <c r="S28" s="15"/>
      <c r="T28" s="12"/>
      <c r="U28" s="13"/>
      <c r="V28" s="13"/>
      <c r="W28" s="22"/>
    </row>
    <row r="29" spans="1:23" ht="15.75" customHeight="1" x14ac:dyDescent="0.25">
      <c r="Q29" s="16">
        <f>((4-4)+(3-1)+(4-3)+(2-3)+(3-4)+(3-3)+(2-2)+(4-3)+(1-2))/9</f>
        <v>0.1111111111111111</v>
      </c>
      <c r="S29" s="15"/>
      <c r="T29" s="15"/>
      <c r="U29" s="15"/>
      <c r="V29" s="13"/>
      <c r="W29" s="15"/>
    </row>
    <row r="30" spans="1:23" ht="15.75" customHeight="1" x14ac:dyDescent="0.25">
      <c r="Q30" s="16">
        <f>(Q29-1.5) / SQRT(VAR(I2:I10) / 9)</f>
        <v>-3.9528470752104745</v>
      </c>
      <c r="S30" s="22"/>
      <c r="T30" s="15"/>
      <c r="U30" s="15"/>
      <c r="V30" s="15"/>
      <c r="W30" s="15"/>
    </row>
    <row r="31" spans="1:23" ht="15.75" customHeight="1" x14ac:dyDescent="0.25">
      <c r="C31" s="3" t="s">
        <v>93</v>
      </c>
      <c r="Q31" s="25" t="s">
        <v>62</v>
      </c>
      <c r="S31" s="15"/>
      <c r="T31" s="15"/>
      <c r="U31" s="15"/>
      <c r="V31" s="15"/>
      <c r="W31" s="15"/>
    </row>
    <row r="32" spans="1:23" ht="15.75" customHeight="1" x14ac:dyDescent="0.25">
      <c r="D32" s="3" t="s">
        <v>88</v>
      </c>
      <c r="E32">
        <f>AVERAGE(E4,E6,E10)</f>
        <v>2.6666666666666665</v>
      </c>
      <c r="F32">
        <f>AVERAGE(F4,F6,F10)</f>
        <v>3</v>
      </c>
      <c r="H32">
        <f>AVERAGE(H10)</f>
        <v>2</v>
      </c>
      <c r="I32">
        <f>AVERAGE(I4,I6,I10)</f>
        <v>2.6666666666666665</v>
      </c>
      <c r="Q32" s="16"/>
      <c r="S32" s="15"/>
      <c r="T32" s="12"/>
      <c r="U32" s="15"/>
      <c r="V32" s="15"/>
      <c r="W32" s="15"/>
    </row>
    <row r="33" spans="3:23" ht="15.75" customHeight="1" x14ac:dyDescent="0.25">
      <c r="D33" s="3" t="s">
        <v>89</v>
      </c>
      <c r="E33">
        <f>MEDIAN(E4,E6,E10)</f>
        <v>2</v>
      </c>
      <c r="F33">
        <f>MEDIAN(F4,F6,F10)</f>
        <v>3</v>
      </c>
      <c r="H33">
        <f>MEDIAN(H10)</f>
        <v>2</v>
      </c>
      <c r="I33">
        <f>MEDIAN(I4,I6,I10)</f>
        <v>3</v>
      </c>
      <c r="Q33" s="14" t="s">
        <v>61</v>
      </c>
      <c r="S33" s="15"/>
      <c r="T33" s="12"/>
      <c r="U33" s="13"/>
      <c r="V33" s="13"/>
      <c r="W33" s="22"/>
    </row>
    <row r="34" spans="3:23" ht="15.75" customHeight="1" x14ac:dyDescent="0.25">
      <c r="D34" s="3" t="s">
        <v>90</v>
      </c>
      <c r="E34">
        <f>MAX(E4,E6,E10)</f>
        <v>4</v>
      </c>
      <c r="F34">
        <f>MAX(F4,F6,F10)</f>
        <v>4</v>
      </c>
      <c r="H34">
        <f>MAX(H10)</f>
        <v>2</v>
      </c>
      <c r="I34">
        <f>MAX(I4,I6,I10)</f>
        <v>4</v>
      </c>
      <c r="Q34" s="16">
        <f>((4-4)+(3-1)+(4-3)+(2-3)+(3-4)+(3-3)+(2-2)+(4-3)+(1-2))/9</f>
        <v>0.1111111111111111</v>
      </c>
      <c r="S34" s="15"/>
      <c r="T34" s="15"/>
      <c r="U34" s="15"/>
      <c r="V34" s="13"/>
      <c r="W34" s="15"/>
    </row>
    <row r="35" spans="3:23" ht="15.75" customHeight="1" x14ac:dyDescent="0.25">
      <c r="D35" s="3" t="s">
        <v>91</v>
      </c>
      <c r="E35">
        <f>MIN(E4,E6,E10)</f>
        <v>2</v>
      </c>
      <c r="F35">
        <f>MIN(F4,F6,F6,F10)</f>
        <v>2</v>
      </c>
      <c r="H35">
        <f>MIN(H10)</f>
        <v>2</v>
      </c>
      <c r="I35">
        <f>MIN(I4,I6,I10)</f>
        <v>1</v>
      </c>
      <c r="Q35" s="20">
        <f>(Q34-0.5) / SQRT(VAR(I2:I10) / 9)</f>
        <v>-1.106797181058933</v>
      </c>
      <c r="S35" s="22"/>
      <c r="T35" s="15"/>
      <c r="U35" s="15"/>
      <c r="V35" s="15"/>
      <c r="W35" s="15"/>
    </row>
    <row r="36" spans="3:23" ht="15.75" customHeight="1" x14ac:dyDescent="0.25">
      <c r="D36" s="3" t="s">
        <v>95</v>
      </c>
      <c r="E36">
        <f>_xlfn.MODE.SNGL(E4,E6,E10)</f>
        <v>2</v>
      </c>
      <c r="F36" t="e">
        <f>_xlfn.MODE.SNGL(F4,F6,F10)</f>
        <v>#N/A</v>
      </c>
      <c r="H36" t="e">
        <f>_xlfn.MODE.SNGL(H10)</f>
        <v>#N/A</v>
      </c>
      <c r="I36" t="e">
        <f>_xlfn.MODE.SNGL(I4,I6,I10)</f>
        <v>#N/A</v>
      </c>
      <c r="Q36" s="24" t="s">
        <v>63</v>
      </c>
    </row>
    <row r="37" spans="3:23" ht="15.75" customHeight="1" x14ac:dyDescent="0.25">
      <c r="D37" s="3"/>
    </row>
    <row r="40" spans="3:23" ht="15.75" customHeight="1" x14ac:dyDescent="0.25">
      <c r="C40" s="3" t="s">
        <v>94</v>
      </c>
    </row>
    <row r="41" spans="3:23" ht="15.75" customHeight="1" x14ac:dyDescent="0.25">
      <c r="D41" s="3" t="s">
        <v>88</v>
      </c>
      <c r="E41">
        <f>AVERAGE(E5,E7,E8)</f>
        <v>2</v>
      </c>
      <c r="F41">
        <f>AVERAGE(F5,F7,F8)</f>
        <v>2.3333333333333335</v>
      </c>
      <c r="H41">
        <f>AVERAGE(H7)</f>
        <v>1</v>
      </c>
      <c r="I41">
        <f>AVERAGE(I5,I7,I8)</f>
        <v>2.3333333333333335</v>
      </c>
    </row>
    <row r="42" spans="3:23" ht="15.75" customHeight="1" x14ac:dyDescent="0.25">
      <c r="D42" s="3" t="s">
        <v>89</v>
      </c>
      <c r="E42">
        <f>MEDIAN(E5,E7,E8)</f>
        <v>2</v>
      </c>
      <c r="F42">
        <f>MEDIAN(F5,F7,F8)</f>
        <v>3</v>
      </c>
      <c r="H42">
        <f>MEDIAN(H7)</f>
        <v>1</v>
      </c>
      <c r="I42">
        <f>MEDIAN(I5,I7,I8)</f>
        <v>2</v>
      </c>
    </row>
    <row r="43" spans="3:23" ht="15.75" customHeight="1" x14ac:dyDescent="0.25">
      <c r="D43" s="3" t="s">
        <v>90</v>
      </c>
      <c r="E43">
        <f>MAX(E5,E7,E8)</f>
        <v>3</v>
      </c>
      <c r="F43">
        <f>MAX(F5,F7,F8)</f>
        <v>3</v>
      </c>
      <c r="H43">
        <f>MAX(H7)</f>
        <v>1</v>
      </c>
      <c r="I43">
        <f>MAX(I5,I7,I8)</f>
        <v>3</v>
      </c>
    </row>
    <row r="44" spans="3:23" ht="15.75" customHeight="1" x14ac:dyDescent="0.25">
      <c r="D44" s="3" t="s">
        <v>91</v>
      </c>
      <c r="E44">
        <f>MIN(E5,E7,E8)</f>
        <v>1</v>
      </c>
      <c r="F44">
        <f>MIN(F5,F7,F8)</f>
        <v>1</v>
      </c>
      <c r="H44">
        <f>MIN(H7)</f>
        <v>1</v>
      </c>
      <c r="I44">
        <f>MIN(I5,I7,I8)</f>
        <v>2</v>
      </c>
    </row>
    <row r="45" spans="3:23" ht="15.75" customHeight="1" x14ac:dyDescent="0.25">
      <c r="D45" s="3" t="s">
        <v>95</v>
      </c>
      <c r="E45" t="e">
        <f>_xlfn.MODE.SNGL(E5,E7,E8)</f>
        <v>#N/A</v>
      </c>
      <c r="F45">
        <f>_xlfn.MODE.SNGL(F5,F7,F8)</f>
        <v>3</v>
      </c>
      <c r="H45" t="e">
        <f>_xlfn.MODE.SNGL(H7)</f>
        <v>#N/A</v>
      </c>
      <c r="I45">
        <f>_xlfn.MODE.SNGL(I5,I7,I8)</f>
        <v>2</v>
      </c>
    </row>
    <row r="46" spans="3:23" ht="15.75" customHeight="1" x14ac:dyDescent="0.25">
      <c r="D46" s="3"/>
    </row>
    <row r="50" spans="1:16" ht="15.75" customHeight="1" x14ac:dyDescent="0.25">
      <c r="A50" s="7"/>
      <c r="B50" s="8" t="s">
        <v>44</v>
      </c>
      <c r="C50" s="9"/>
      <c r="D50" s="9"/>
      <c r="E50" s="21" t="s">
        <v>56</v>
      </c>
      <c r="G50" s="7"/>
      <c r="H50" s="8" t="s">
        <v>44</v>
      </c>
      <c r="I50" s="9"/>
      <c r="J50" s="9"/>
      <c r="K50" s="10"/>
      <c r="M50" s="7"/>
      <c r="N50" s="8" t="s">
        <v>44</v>
      </c>
      <c r="O50" s="9"/>
      <c r="P50" s="9"/>
    </row>
    <row r="51" spans="1:16" ht="15.75" customHeight="1" x14ac:dyDescent="0.25">
      <c r="A51" s="11"/>
      <c r="B51" s="12" t="s">
        <v>42</v>
      </c>
      <c r="C51" s="13" t="s">
        <v>43</v>
      </c>
      <c r="D51" s="13" t="s">
        <v>45</v>
      </c>
      <c r="E51" s="14" t="s">
        <v>51</v>
      </c>
      <c r="G51" s="11"/>
      <c r="H51" s="12" t="s">
        <v>52</v>
      </c>
      <c r="I51" s="13" t="s">
        <v>53</v>
      </c>
      <c r="J51" s="13" t="s">
        <v>54</v>
      </c>
      <c r="K51" s="14" t="s">
        <v>55</v>
      </c>
      <c r="M51" s="11"/>
      <c r="N51" s="12" t="s">
        <v>57</v>
      </c>
      <c r="O51" s="13" t="s">
        <v>58</v>
      </c>
      <c r="P51" s="13" t="s">
        <v>60</v>
      </c>
    </row>
    <row r="52" spans="1:16" ht="15.75" customHeight="1" x14ac:dyDescent="0.25">
      <c r="A52" s="11"/>
      <c r="B52" s="15">
        <f>((3-3)+(3-2)+(4-3))/3</f>
        <v>0.66666666666666663</v>
      </c>
      <c r="C52" s="15">
        <f>((2-2)+(4-3)+(2-3))/3</f>
        <v>0</v>
      </c>
      <c r="D52" s="13">
        <f>((1-2)+(3-3)+(2-3))/3</f>
        <v>-0.66666666666666663</v>
      </c>
      <c r="E52" s="16">
        <f>((3-3)+(3-2)+(2-2)+(1-2)+(4-3)+(3-3)+(2-3)+(4-3)+(2-3))/9</f>
        <v>0</v>
      </c>
      <c r="G52" s="11"/>
      <c r="H52" s="15">
        <f>((4-4)+(4-1)+(3-4))/3</f>
        <v>0.66666666666666663</v>
      </c>
      <c r="I52" s="15">
        <f>((3-2)+(4-4)+(2-2))/3</f>
        <v>0.33333333333333331</v>
      </c>
      <c r="J52" s="13">
        <f>((1-3)+(3-3)+(3-2))/3</f>
        <v>-0.33333333333333331</v>
      </c>
      <c r="K52" s="16">
        <f>((4-4)+(4-1)+(3-2)+(1-3)+(4-4)+(3-3)+(3-2)+(3-4)+(2-2))/9</f>
        <v>0.22222222222222221</v>
      </c>
      <c r="M52" s="11"/>
      <c r="N52" s="15">
        <f>((4-4)+(3-1)+(4-3))/3</f>
        <v>1</v>
      </c>
      <c r="O52" s="15">
        <f>((4-3)+(3-4)+(1-2))/3</f>
        <v>-0.33333333333333331</v>
      </c>
      <c r="P52" s="13">
        <f>((2-3)+(3-3)+(2-2))/3</f>
        <v>-0.33333333333333331</v>
      </c>
    </row>
    <row r="53" spans="1:16" ht="15.75" customHeight="1" x14ac:dyDescent="0.25">
      <c r="A53" s="17" t="s">
        <v>48</v>
      </c>
      <c r="B53" s="15">
        <f>(B52-4.5) / SQRT(VAR(E2,E3,E9) / 3)</f>
        <v>-11.50000000000002</v>
      </c>
      <c r="C53" s="15">
        <f>(C52-4.5) / SQRT(VAR(E4,E6,E10) / 3)</f>
        <v>-6.7499999999999982</v>
      </c>
      <c r="D53" s="15">
        <f>(D52-4.5)/ SQRT(VAR(E5,E7,E7,E8) / 3)</f>
        <v>-9.3468516819106728</v>
      </c>
      <c r="E53" s="16">
        <f>(E52-4.5) / SQRT(VAR(E2:E10) / 9)</f>
        <v>-13.5</v>
      </c>
      <c r="G53" s="17" t="s">
        <v>48</v>
      </c>
      <c r="H53" s="15">
        <f>(H52-4.5) / SQRT(VAR(F2,F3,F9) / 3)</f>
        <v>-11.50000000000002</v>
      </c>
      <c r="I53" s="15">
        <f>(I52-4.5) / SQRT(VAR(F4,F6,F10) / 3)</f>
        <v>-7.2168783648703227</v>
      </c>
      <c r="J53" s="15">
        <f>(J52-4.5)/ SQRT(VAR(F5,F7,F8) / 3)</f>
        <v>-7.2499999999999973</v>
      </c>
      <c r="K53" s="16">
        <f>(K52-4.5) / SQRT(VAR(F2:F10) / 9)</f>
        <v>-12.833333333333334</v>
      </c>
      <c r="M53" s="17" t="s">
        <v>48</v>
      </c>
      <c r="N53" s="15">
        <f>(N52-4.5) / SQRT(VAR(I2,I3,I9) / 3)</f>
        <v>-10.500000000000018</v>
      </c>
      <c r="O53" s="15">
        <f>(O52-4.5) / SQRT(VAR(I4,I6,I10) / 3)</f>
        <v>-5.480484858633794</v>
      </c>
      <c r="P53" s="15">
        <f>(P52-4.5)/ SQRT(VAR(I5,I7,I8) / 3)</f>
        <v>-14.499999999999986</v>
      </c>
    </row>
    <row r="54" spans="1:16" ht="15.75" customHeight="1" x14ac:dyDescent="0.25">
      <c r="A54" s="11"/>
      <c r="B54" s="23" t="s">
        <v>62</v>
      </c>
      <c r="C54" s="23" t="s">
        <v>62</v>
      </c>
      <c r="D54" s="23" t="s">
        <v>62</v>
      </c>
      <c r="E54" s="25" t="s">
        <v>62</v>
      </c>
      <c r="G54" s="11"/>
      <c r="H54" s="23" t="s">
        <v>62</v>
      </c>
      <c r="I54" s="23" t="s">
        <v>62</v>
      </c>
      <c r="J54" s="23" t="s">
        <v>62</v>
      </c>
      <c r="K54" s="25" t="s">
        <v>62</v>
      </c>
      <c r="M54" s="11"/>
      <c r="N54" s="23" t="s">
        <v>62</v>
      </c>
      <c r="O54" s="23" t="s">
        <v>62</v>
      </c>
      <c r="P54" s="23" t="s">
        <v>62</v>
      </c>
    </row>
    <row r="55" spans="1:16" ht="15.75" customHeight="1" x14ac:dyDescent="0.25">
      <c r="A55" s="11"/>
      <c r="B55" s="12" t="s">
        <v>46</v>
      </c>
      <c r="C55" s="15"/>
      <c r="D55" s="15"/>
      <c r="E55" s="16"/>
      <c r="G55" s="11"/>
      <c r="H55" s="12" t="s">
        <v>46</v>
      </c>
      <c r="I55" s="15"/>
      <c r="J55" s="15"/>
      <c r="K55" s="16"/>
      <c r="M55" s="11"/>
      <c r="N55" s="12" t="s">
        <v>46</v>
      </c>
      <c r="O55" s="15"/>
      <c r="P55" s="15"/>
    </row>
    <row r="56" spans="1:16" ht="15.75" customHeight="1" x14ac:dyDescent="0.25">
      <c r="A56" s="11"/>
      <c r="B56" s="12" t="s">
        <v>42</v>
      </c>
      <c r="C56" s="13" t="s">
        <v>43</v>
      </c>
      <c r="D56" s="13" t="s">
        <v>45</v>
      </c>
      <c r="E56" s="14" t="s">
        <v>51</v>
      </c>
      <c r="G56" s="11"/>
      <c r="H56" s="12" t="s">
        <v>52</v>
      </c>
      <c r="I56" s="13" t="s">
        <v>53</v>
      </c>
      <c r="J56" s="13" t="s">
        <v>54</v>
      </c>
      <c r="K56" s="14" t="s">
        <v>55</v>
      </c>
      <c r="M56" s="11"/>
      <c r="N56" s="12" t="s">
        <v>57</v>
      </c>
      <c r="O56" s="13" t="s">
        <v>58</v>
      </c>
      <c r="P56" s="13" t="s">
        <v>60</v>
      </c>
    </row>
    <row r="57" spans="1:16" ht="15.75" customHeight="1" x14ac:dyDescent="0.25">
      <c r="A57" s="11"/>
      <c r="B57" s="15">
        <f>((3-3)+(3-2)+(4-3))/3</f>
        <v>0.66666666666666663</v>
      </c>
      <c r="C57" s="15">
        <f>((2-2)+(4-3)+(2-3))/3</f>
        <v>0</v>
      </c>
      <c r="D57" s="13">
        <f>((1-2)+(3-3)+(2-3))/3</f>
        <v>-0.66666666666666663</v>
      </c>
      <c r="E57" s="16">
        <f>((3-3)+(3-2)+(2-2)+(1-2)+(4-3)+(3-3)+(2-3)+(4-3)+(2-3))/9</f>
        <v>0</v>
      </c>
      <c r="G57" s="11"/>
      <c r="H57" s="15">
        <f>((4-4)+(4-1)+(3-4))/3</f>
        <v>0.66666666666666663</v>
      </c>
      <c r="I57" s="15">
        <f>((3-2)+(4-4)+(2-2))/3</f>
        <v>0.33333333333333331</v>
      </c>
      <c r="J57" s="13">
        <f>((1-3)+(3-3)+(3-2))/3</f>
        <v>-0.33333333333333331</v>
      </c>
      <c r="K57" s="16">
        <f>((4-4)+(4-1)+(3-2)+(1-3)+(4-4)+(3-3)+(3-2)+(3-4)+(2-2))/9</f>
        <v>0.22222222222222221</v>
      </c>
      <c r="M57" s="11"/>
      <c r="N57" s="15">
        <f>((4-4)+(3-1)+(4-3))/3</f>
        <v>1</v>
      </c>
      <c r="O57" s="15">
        <f>((4-3)+(3-4)+(1-2))/3</f>
        <v>-0.33333333333333331</v>
      </c>
      <c r="P57" s="13">
        <f>((2-3)+(3-3)+(2-2))/3</f>
        <v>-0.33333333333333331</v>
      </c>
    </row>
    <row r="58" spans="1:16" ht="15.75" customHeight="1" x14ac:dyDescent="0.25">
      <c r="A58" s="17" t="s">
        <v>48</v>
      </c>
      <c r="B58" s="15">
        <f>(B57-3.5) / SQRT(VAR(E2,E3,E9) / 3)</f>
        <v>-8.5000000000000142</v>
      </c>
      <c r="C58" s="15">
        <f>(C57-3.5) / SQRT(VAR(E4,E6,E10) / 3)</f>
        <v>-5.2499999999999982</v>
      </c>
      <c r="D58" s="15">
        <f>(D57-3.5)/ SQRT(VAR(E5,E7,E8) / 3)</f>
        <v>-7.2168783648703227</v>
      </c>
      <c r="E58" s="16">
        <f>(E57-3.5) / SQRT(VAR(E2:E10) / 9)</f>
        <v>-10.5</v>
      </c>
      <c r="G58" s="17" t="s">
        <v>48</v>
      </c>
      <c r="H58" s="15">
        <f>(H57-3.5) / SQRT(VAR(F2,F3,F9) / 3)</f>
        <v>-8.5000000000000142</v>
      </c>
      <c r="I58" s="15">
        <f>(I57-3.5) / SQRT(VAR(F4,F6,F10) / 3)</f>
        <v>-5.4848275573014451</v>
      </c>
      <c r="J58" s="15">
        <f>(J57-3.5)/ SQRT(VAR(F5,F7,F8) / 3)</f>
        <v>-5.7499999999999982</v>
      </c>
      <c r="K58" s="16">
        <f>(K57-3.5) / SQRT(VAR(F2:F10) / 9)</f>
        <v>-9.8333333333333339</v>
      </c>
      <c r="M58" s="17" t="s">
        <v>48</v>
      </c>
      <c r="N58" s="15">
        <f>(N57-3.5) / SQRT(VAR(I2,I3,I9) / 3)</f>
        <v>-7.5000000000000133</v>
      </c>
      <c r="O58" s="15">
        <f>(O57-3.5) / SQRT(VAR(I4,I6,I10) / 3)</f>
        <v>-4.3465914396061125</v>
      </c>
      <c r="P58" s="15">
        <f>(P57-3.5)/ SQRT(VAR(I5,I7,I8) / 3)</f>
        <v>-11.499999999999989</v>
      </c>
    </row>
    <row r="59" spans="1:16" ht="15.75" customHeight="1" x14ac:dyDescent="0.25">
      <c r="A59" s="11"/>
      <c r="B59" s="23" t="s">
        <v>62</v>
      </c>
      <c r="C59" s="23" t="s">
        <v>62</v>
      </c>
      <c r="D59" s="23" t="s">
        <v>62</v>
      </c>
      <c r="E59" s="25" t="s">
        <v>62</v>
      </c>
      <c r="G59" s="11"/>
      <c r="H59" s="23" t="s">
        <v>62</v>
      </c>
      <c r="I59" s="23" t="s">
        <v>62</v>
      </c>
      <c r="J59" s="23" t="s">
        <v>62</v>
      </c>
      <c r="K59" s="25" t="s">
        <v>62</v>
      </c>
      <c r="M59" s="11"/>
      <c r="N59" s="23" t="s">
        <v>62</v>
      </c>
      <c r="O59" s="23" t="s">
        <v>62</v>
      </c>
      <c r="P59" s="23" t="s">
        <v>62</v>
      </c>
    </row>
    <row r="60" spans="1:16" ht="15.75" customHeight="1" x14ac:dyDescent="0.25">
      <c r="A60" s="11"/>
      <c r="B60" s="12" t="s">
        <v>47</v>
      </c>
      <c r="C60" s="15"/>
      <c r="D60" s="15"/>
      <c r="E60" s="16"/>
      <c r="G60" s="11"/>
      <c r="H60" s="12" t="s">
        <v>47</v>
      </c>
      <c r="I60" s="15"/>
      <c r="J60" s="15"/>
      <c r="K60" s="16"/>
      <c r="M60" s="11"/>
      <c r="N60" s="12" t="s">
        <v>47</v>
      </c>
      <c r="O60" s="15"/>
      <c r="P60" s="15"/>
    </row>
    <row r="61" spans="1:16" ht="15.75" customHeight="1" x14ac:dyDescent="0.25">
      <c r="A61" s="11"/>
      <c r="B61" s="12" t="s">
        <v>42</v>
      </c>
      <c r="C61" s="13" t="s">
        <v>43</v>
      </c>
      <c r="D61" s="13" t="s">
        <v>45</v>
      </c>
      <c r="E61" s="14" t="s">
        <v>51</v>
      </c>
      <c r="G61" s="11"/>
      <c r="H61" s="12" t="s">
        <v>52</v>
      </c>
      <c r="I61" s="13" t="s">
        <v>53</v>
      </c>
      <c r="J61" s="13" t="s">
        <v>54</v>
      </c>
      <c r="K61" s="14" t="s">
        <v>55</v>
      </c>
      <c r="M61" s="11"/>
      <c r="N61" s="12" t="s">
        <v>57</v>
      </c>
      <c r="O61" s="13" t="s">
        <v>58</v>
      </c>
      <c r="P61" s="13" t="s">
        <v>60</v>
      </c>
    </row>
    <row r="62" spans="1:16" ht="15.75" customHeight="1" x14ac:dyDescent="0.25">
      <c r="A62" s="11"/>
      <c r="B62" s="15">
        <f>((3-3)+(3-2)+(4-3))/3</f>
        <v>0.66666666666666663</v>
      </c>
      <c r="C62" s="15">
        <f>((2-2)+(4-3)+(2-3))/3</f>
        <v>0</v>
      </c>
      <c r="D62" s="13">
        <f>((1-2)+(3-3)+(2-3))/3</f>
        <v>-0.66666666666666663</v>
      </c>
      <c r="E62" s="16">
        <f>((3-3)+(3-2)+(2-2)+(1-2)+(4-3)+(3-3)+(2-3)+(4-3)+(2-3))/9</f>
        <v>0</v>
      </c>
      <c r="G62" s="11"/>
      <c r="H62" s="15">
        <f>((4-4)+(4-1)+(3-4))/3</f>
        <v>0.66666666666666663</v>
      </c>
      <c r="I62" s="15">
        <f>((3-2)+(4-4)+(2-2))/3</f>
        <v>0.33333333333333331</v>
      </c>
      <c r="J62" s="13">
        <f>((1-3)+(3-3)+(3-2))/3</f>
        <v>-0.33333333333333331</v>
      </c>
      <c r="K62" s="16">
        <f>((4-4)+(4-1)+(3-2)+(1-3)+(4-4)+(3-3)+(3-2)+(3-4)+(2-2))/9</f>
        <v>0.22222222222222221</v>
      </c>
      <c r="M62" s="11"/>
      <c r="N62" s="15">
        <f>((4-4)+(3-1)+(4-3))/3</f>
        <v>1</v>
      </c>
      <c r="O62" s="15">
        <f>((4-3)+(3-4)+(1-2))/3</f>
        <v>-0.33333333333333331</v>
      </c>
      <c r="P62" s="13">
        <f>((2-3)+(3-3)+(2-2))/3</f>
        <v>-0.33333333333333331</v>
      </c>
    </row>
    <row r="63" spans="1:16" ht="15.75" customHeight="1" x14ac:dyDescent="0.25">
      <c r="A63" s="17" t="s">
        <v>48</v>
      </c>
      <c r="B63" s="15">
        <f>(B62-2.5) / SQRT(VAR(E2,E3,E9) / 3)</f>
        <v>-5.5000000000000098</v>
      </c>
      <c r="C63" s="15">
        <f>(C62-2.5) / SQRT(VAR(E4,E6,E10) / 3)</f>
        <v>-3.7499999999999991</v>
      </c>
      <c r="D63" s="15">
        <f>(D62-2.5)/ SQRT(VAR(E5,E7,E8) / 3)</f>
        <v>-5.4848275573014451</v>
      </c>
      <c r="E63" s="16">
        <f>(E62-2.5) / SQRT(VAR(E2:E10) / 9)</f>
        <v>-7.5</v>
      </c>
      <c r="G63" s="17" t="s">
        <v>48</v>
      </c>
      <c r="H63" s="15">
        <f>(H62-2.5) / SQRT(VAR(F2,F3,F9) / 3)</f>
        <v>-5.5000000000000098</v>
      </c>
      <c r="I63" s="15">
        <f>(I62-2.5) / SQRT(VAR(E4,E6,E10) / 3)</f>
        <v>-3.2499999999999987</v>
      </c>
      <c r="J63" s="15">
        <f>(J62-2.5)/ SQRT(VAR(F5,F7,F8) / 3)</f>
        <v>-4.2499999999999991</v>
      </c>
      <c r="K63" s="16">
        <f>(K62-2.5) / SQRT(VAR(F2:F10) / 9)</f>
        <v>-6.833333333333333</v>
      </c>
      <c r="M63" s="17" t="s">
        <v>48</v>
      </c>
      <c r="N63" s="15">
        <f>(N62-2.5) / SQRT(VAR(I2,I3,I9) / 3)</f>
        <v>-4.500000000000008</v>
      </c>
      <c r="O63" s="15">
        <f>(O62-2.5) / SQRT(VAR(I4,I6,I10) / 3)</f>
        <v>-3.212698020578431</v>
      </c>
      <c r="P63" s="15">
        <f>(P62-2.5)/ SQRT(VAR(I5,I7,I8) / 3)</f>
        <v>-8.4999999999999929</v>
      </c>
    </row>
    <row r="64" spans="1:16" ht="15.75" customHeight="1" x14ac:dyDescent="0.25">
      <c r="A64" s="11"/>
      <c r="B64" s="23" t="s">
        <v>62</v>
      </c>
      <c r="C64" s="23" t="s">
        <v>62</v>
      </c>
      <c r="D64" s="23" t="s">
        <v>62</v>
      </c>
      <c r="E64" s="25" t="s">
        <v>62</v>
      </c>
      <c r="G64" s="11"/>
      <c r="H64" s="23" t="s">
        <v>62</v>
      </c>
      <c r="I64" s="23" t="s">
        <v>62</v>
      </c>
      <c r="J64" s="23" t="s">
        <v>62</v>
      </c>
      <c r="K64" s="25" t="s">
        <v>62</v>
      </c>
      <c r="M64" s="11"/>
      <c r="N64" s="23" t="s">
        <v>62</v>
      </c>
      <c r="O64" s="23" t="s">
        <v>62</v>
      </c>
      <c r="P64" s="23" t="s">
        <v>62</v>
      </c>
    </row>
    <row r="65" spans="1:16" ht="15.75" customHeight="1" x14ac:dyDescent="0.25">
      <c r="A65" s="11"/>
      <c r="B65" s="12" t="s">
        <v>49</v>
      </c>
      <c r="C65" s="15"/>
      <c r="D65" s="15"/>
      <c r="E65" s="16"/>
      <c r="G65" s="11"/>
      <c r="H65" s="12" t="s">
        <v>49</v>
      </c>
      <c r="I65" s="15"/>
      <c r="J65" s="15"/>
      <c r="K65" s="16"/>
      <c r="M65" s="11"/>
      <c r="N65" s="12" t="s">
        <v>49</v>
      </c>
      <c r="O65" s="15"/>
      <c r="P65" s="15"/>
    </row>
    <row r="66" spans="1:16" ht="15.75" customHeight="1" x14ac:dyDescent="0.25">
      <c r="A66" s="11"/>
      <c r="B66" s="12" t="s">
        <v>42</v>
      </c>
      <c r="C66" s="13" t="s">
        <v>43</v>
      </c>
      <c r="D66" s="13" t="s">
        <v>45</v>
      </c>
      <c r="E66" s="14" t="s">
        <v>51</v>
      </c>
      <c r="G66" s="11"/>
      <c r="H66" s="12" t="s">
        <v>52</v>
      </c>
      <c r="I66" s="13" t="s">
        <v>53</v>
      </c>
      <c r="J66" s="13" t="s">
        <v>54</v>
      </c>
      <c r="K66" s="14" t="s">
        <v>55</v>
      </c>
      <c r="M66" s="11"/>
      <c r="N66" s="12" t="s">
        <v>57</v>
      </c>
      <c r="O66" s="13" t="s">
        <v>58</v>
      </c>
      <c r="P66" s="13" t="s">
        <v>60</v>
      </c>
    </row>
    <row r="67" spans="1:16" ht="15.75" customHeight="1" x14ac:dyDescent="0.25">
      <c r="A67" s="11"/>
      <c r="B67" s="15">
        <f>((3-3)+(3-2)+(4-3))/3</f>
        <v>0.66666666666666663</v>
      </c>
      <c r="C67" s="15">
        <f>((2-2)+(4-3)+(2-3))/3</f>
        <v>0</v>
      </c>
      <c r="D67" s="13">
        <f>((1-2)+(3-3)+(2-3))/3</f>
        <v>-0.66666666666666663</v>
      </c>
      <c r="E67" s="16">
        <f>((3-3)+(3-2)+(2-2)+(1-2)+(4-3)+(3-3)+(2-3)+(4-3)+(2-3))/9</f>
        <v>0</v>
      </c>
      <c r="G67" s="11"/>
      <c r="H67" s="15">
        <f>((4-4)+(4-1)+(3-4))/3</f>
        <v>0.66666666666666663</v>
      </c>
      <c r="I67" s="15">
        <f>((3-2)+(4-4)+(2-2))/3</f>
        <v>0.33333333333333331</v>
      </c>
      <c r="J67" s="13">
        <f>((1-3)+(3-3)+(3-2))/3</f>
        <v>-0.33333333333333331</v>
      </c>
      <c r="K67" s="16">
        <f>((4-4)+(4-1)+(3-2)+(1-3)+(4-4)+(3-3)+(3-2)+(3-4)+(2-2))/9</f>
        <v>0.22222222222222221</v>
      </c>
      <c r="M67" s="11"/>
      <c r="N67" s="15">
        <f>((4-4)+(3-1)+(4-3))/3</f>
        <v>1</v>
      </c>
      <c r="O67" s="15">
        <f>((4-3)+(3-4)+(1-2))/3</f>
        <v>-0.33333333333333331</v>
      </c>
      <c r="P67" s="13">
        <f>((2-3)+(3-3)+(2-2))/3</f>
        <v>-0.33333333333333331</v>
      </c>
    </row>
    <row r="68" spans="1:16" ht="15.75" customHeight="1" x14ac:dyDescent="0.25">
      <c r="A68" s="17" t="s">
        <v>48</v>
      </c>
      <c r="B68" s="15">
        <f>(B67-1.5) / SQRT(VAR(E2,E3,E9) / 3)</f>
        <v>-2.5000000000000044</v>
      </c>
      <c r="C68" s="15">
        <f>(C67-1.5) / SQRT(VAR(E4,E6,E10) / 3)</f>
        <v>-2.2499999999999996</v>
      </c>
      <c r="D68" s="15">
        <f>(D67-1.5)/ SQRT(VAR(E5,E7,E8) / 3)</f>
        <v>-3.7527767497325675</v>
      </c>
      <c r="E68" s="16">
        <f>(E67-1.5) / SQRT(VAR(E2:E10) / 9)</f>
        <v>-4.5</v>
      </c>
      <c r="G68" s="17" t="s">
        <v>48</v>
      </c>
      <c r="H68" s="15">
        <f>(H67-1.5) / SQRT(VAR(F2,F3,F9) / 3)</f>
        <v>-2.5000000000000044</v>
      </c>
      <c r="I68" s="15">
        <f>(I67-1.5) / SQRT(VAR(F4,F6,F10) / 3)</f>
        <v>-2.0207259421636903</v>
      </c>
      <c r="J68" s="15">
        <f>(J67-1.5)/ SQRT(VAR(F5,F7,F8) / 3)</f>
        <v>-2.7499999999999991</v>
      </c>
      <c r="K68" s="16">
        <f>(K67-1.5) / SQRT(VAR(F2:F10) / 9)</f>
        <v>-3.833333333333333</v>
      </c>
      <c r="M68" s="17" t="s">
        <v>48</v>
      </c>
      <c r="N68" s="15">
        <f>(N67-1.5) / SQRT(VAR(I2,I3,I9) / 3)</f>
        <v>-1.5000000000000027</v>
      </c>
      <c r="O68" s="15">
        <f>(O67-1.5) / SQRT(VAR(I4,I6,I10) / 3)</f>
        <v>-2.0788046015507495</v>
      </c>
      <c r="P68" s="15">
        <f>(P67-1.5)/ SQRT(VAR(I5,I7,I8) / 3)</f>
        <v>-5.4999999999999947</v>
      </c>
    </row>
    <row r="69" spans="1:16" ht="15.75" customHeight="1" x14ac:dyDescent="0.25">
      <c r="A69" s="11"/>
      <c r="B69" s="23" t="s">
        <v>63</v>
      </c>
      <c r="C69" s="23" t="s">
        <v>63</v>
      </c>
      <c r="D69" s="23" t="s">
        <v>62</v>
      </c>
      <c r="E69" s="25" t="s">
        <v>62</v>
      </c>
      <c r="G69" s="11"/>
      <c r="H69" s="23" t="s">
        <v>63</v>
      </c>
      <c r="I69" s="23" t="s">
        <v>63</v>
      </c>
      <c r="J69" s="23" t="s">
        <v>63</v>
      </c>
      <c r="K69" s="25" t="s">
        <v>62</v>
      </c>
      <c r="M69" s="11"/>
      <c r="N69" s="23" t="s">
        <v>63</v>
      </c>
      <c r="O69" s="23" t="s">
        <v>63</v>
      </c>
      <c r="P69" s="23" t="s">
        <v>62</v>
      </c>
    </row>
    <row r="70" spans="1:16" ht="15.75" customHeight="1" x14ac:dyDescent="0.25">
      <c r="A70" s="11"/>
      <c r="B70" s="12" t="s">
        <v>50</v>
      </c>
      <c r="C70" s="15"/>
      <c r="D70" s="15"/>
      <c r="E70" s="16"/>
      <c r="G70" s="11"/>
      <c r="H70" s="12" t="s">
        <v>50</v>
      </c>
      <c r="I70" s="15"/>
      <c r="J70" s="15"/>
      <c r="K70" s="16"/>
      <c r="M70" s="11"/>
      <c r="N70" s="12" t="s">
        <v>50</v>
      </c>
      <c r="O70" s="15"/>
      <c r="P70" s="15"/>
    </row>
    <row r="71" spans="1:16" ht="15.75" customHeight="1" x14ac:dyDescent="0.25">
      <c r="A71" s="11"/>
      <c r="B71" s="12" t="s">
        <v>42</v>
      </c>
      <c r="C71" s="13" t="s">
        <v>43</v>
      </c>
      <c r="D71" s="13" t="s">
        <v>45</v>
      </c>
      <c r="E71" s="14" t="s">
        <v>51</v>
      </c>
      <c r="G71" s="11"/>
      <c r="H71" s="12" t="s">
        <v>52</v>
      </c>
      <c r="I71" s="13" t="s">
        <v>53</v>
      </c>
      <c r="J71" s="13" t="s">
        <v>54</v>
      </c>
      <c r="K71" s="14" t="s">
        <v>55</v>
      </c>
      <c r="M71" s="11"/>
      <c r="N71" s="12" t="s">
        <v>57</v>
      </c>
      <c r="O71" s="13" t="s">
        <v>58</v>
      </c>
      <c r="P71" s="13" t="s">
        <v>60</v>
      </c>
    </row>
    <row r="72" spans="1:16" ht="15.75" customHeight="1" x14ac:dyDescent="0.25">
      <c r="A72" s="11"/>
      <c r="B72" s="15">
        <f>((3-3)+(3-2)+(4-3))/3</f>
        <v>0.66666666666666663</v>
      </c>
      <c r="C72" s="15">
        <f>((2-2)+(4-3)+(2-3))/3</f>
        <v>0</v>
      </c>
      <c r="D72" s="13">
        <f>((1-2)+(3-3)+(2-3))/3</f>
        <v>-0.66666666666666663</v>
      </c>
      <c r="E72" s="16">
        <f>((3-3)+(3-2)+(2-2)+(1-2)+(4-3)+(3-3)+(2-3)+(4-3)+(2-3))/9</f>
        <v>0</v>
      </c>
      <c r="G72" s="11"/>
      <c r="H72" s="15">
        <f>((4-4)+(4-1)+(3-4))/3</f>
        <v>0.66666666666666663</v>
      </c>
      <c r="I72" s="15">
        <f>((3-2)+(4-4)+(2-2))/3</f>
        <v>0.33333333333333331</v>
      </c>
      <c r="J72" s="13">
        <f>((1-3)+(3-3)+(3-2))/3</f>
        <v>-0.33333333333333331</v>
      </c>
      <c r="K72" s="16">
        <f>((4-4)+(4-1)+(3-2)+(1-3)+(4-4)+(3-3)+(3-2)+(3-4)+(2-2))/9</f>
        <v>0.22222222222222221</v>
      </c>
      <c r="M72" s="11"/>
      <c r="N72" s="15">
        <f>((4-4)+(3-1)+(4-3))/3</f>
        <v>1</v>
      </c>
      <c r="O72" s="15">
        <f>((4-3)+(3-4)+(1-2))/3</f>
        <v>-0.33333333333333331</v>
      </c>
      <c r="P72" s="13">
        <f>((2-3)+(3-3)+(2-2))/3</f>
        <v>-0.33333333333333331</v>
      </c>
    </row>
    <row r="73" spans="1:16" ht="15.75" customHeight="1" x14ac:dyDescent="0.25">
      <c r="A73" s="18" t="s">
        <v>48</v>
      </c>
      <c r="B73" s="19">
        <f>(B72-0.5) / SQRT(VAR(E2,E3,E9) / 3)</f>
        <v>0.50000000000000078</v>
      </c>
      <c r="C73" s="19">
        <f>(C72-0.5) / SQRT(VAR(E4,E6,E10) / 3)</f>
        <v>-0.74999999999999978</v>
      </c>
      <c r="D73" s="19">
        <f>(D72-0.5)/ SQRT(VAR(E5,E7,E8) / 3)</f>
        <v>-2.0207259421636898</v>
      </c>
      <c r="E73" s="20">
        <f>(E72-0.5) / SQRT(VAR(E2:E10) / 9)</f>
        <v>-1.5</v>
      </c>
      <c r="G73" s="18" t="s">
        <v>48</v>
      </c>
      <c r="H73" s="19">
        <f>(H72-0.5) / SQRT(VAR(F2,F3,F9) / 3)</f>
        <v>0.50000000000000078</v>
      </c>
      <c r="I73" s="19">
        <f>(I72-0.5) / SQRT(VAR(F4,F6,F10) / 3)</f>
        <v>-0.28867513459481292</v>
      </c>
      <c r="J73" s="19">
        <f>(J72-0.5)/ SQRT(VAR(F5,F7,F8) / 3)</f>
        <v>-1.2499999999999996</v>
      </c>
      <c r="K73" s="20">
        <f>(K72-0.5) / SQRT(VAR(F2:F10) / 9)</f>
        <v>-0.83333333333333337</v>
      </c>
      <c r="M73" s="18" t="s">
        <v>48</v>
      </c>
      <c r="N73" s="19">
        <f>(N72-0.5) / SQRT(VAR(I2,I3,I9) / 3)</f>
        <v>1.5000000000000027</v>
      </c>
      <c r="O73" s="19">
        <f>(O72-0.5) / SQRT(VAR(I4,I6,I10) / 3)</f>
        <v>-0.94491118252306783</v>
      </c>
      <c r="P73" s="19">
        <f>(P72-0.5)/ SQRT(VAR(I5,I7,I8) / 3)</f>
        <v>-2.4999999999999973</v>
      </c>
    </row>
    <row r="74" spans="1:16" ht="15.75" customHeight="1" x14ac:dyDescent="0.25">
      <c r="B74" s="24" t="s">
        <v>63</v>
      </c>
      <c r="C74" s="24" t="s">
        <v>63</v>
      </c>
      <c r="D74" s="24" t="s">
        <v>63</v>
      </c>
      <c r="E74" s="24" t="s">
        <v>63</v>
      </c>
      <c r="H74" s="24" t="s">
        <v>63</v>
      </c>
      <c r="I74" s="24" t="s">
        <v>63</v>
      </c>
      <c r="J74" s="24" t="s">
        <v>63</v>
      </c>
      <c r="K74" s="24" t="s">
        <v>63</v>
      </c>
      <c r="N74" s="24" t="s">
        <v>63</v>
      </c>
      <c r="O74" s="24" t="s">
        <v>63</v>
      </c>
      <c r="P74" s="23" t="s">
        <v>63</v>
      </c>
    </row>
    <row r="75" spans="1:16" ht="15.75" customHeight="1" x14ac:dyDescent="0.25">
      <c r="A75" s="4" t="s">
        <v>65</v>
      </c>
      <c r="M75" s="4" t="s">
        <v>59</v>
      </c>
    </row>
    <row r="76" spans="1:16" ht="15.75" customHeight="1" x14ac:dyDescent="0.25">
      <c r="A76" s="4" t="s">
        <v>64</v>
      </c>
    </row>
    <row r="78" spans="1:16" ht="15.75" customHeight="1" x14ac:dyDescent="0.25">
      <c r="A78" s="3" t="s">
        <v>66</v>
      </c>
      <c r="B78" s="37" t="s">
        <v>67</v>
      </c>
      <c r="C78" s="37"/>
      <c r="E78" s="37" t="s">
        <v>87</v>
      </c>
      <c r="F78" s="38"/>
    </row>
    <row r="79" spans="1:16" ht="15.75" customHeight="1" x14ac:dyDescent="0.25">
      <c r="B79" s="27" t="s">
        <v>77</v>
      </c>
      <c r="C79" s="26">
        <f>CORREL(B92:B94, C92:C94)</f>
        <v>-1.0000000000000002</v>
      </c>
      <c r="E79" s="27" t="s">
        <v>77</v>
      </c>
      <c r="F79" s="26">
        <f>CORREL(G92:G94,H92:H94)</f>
        <v>0.99999999999999978</v>
      </c>
    </row>
    <row r="80" spans="1:16" ht="15.75" customHeight="1" x14ac:dyDescent="0.25">
      <c r="B80" s="27" t="s">
        <v>78</v>
      </c>
      <c r="C80" s="26">
        <f>CORREL(B97:B99,C97:C99)</f>
        <v>0.8660254037844386</v>
      </c>
      <c r="E80" s="27" t="s">
        <v>78</v>
      </c>
      <c r="F80" s="26">
        <f>CORREL(G97:G99,H97:H99)</f>
        <v>0.50000000000000011</v>
      </c>
    </row>
    <row r="81" spans="1:9" ht="15.75" customHeight="1" x14ac:dyDescent="0.25">
      <c r="B81" s="27" t="s">
        <v>79</v>
      </c>
      <c r="C81" s="26">
        <f>CORREL(B102:B104,C102:C104)</f>
        <v>0.8660254037844386</v>
      </c>
      <c r="E81" s="27" t="s">
        <v>79</v>
      </c>
      <c r="F81" s="26">
        <f>CORREL(G102:G104,H102:H104)</f>
        <v>-0.5</v>
      </c>
    </row>
    <row r="82" spans="1:9" ht="15.75" customHeight="1" x14ac:dyDescent="0.25">
      <c r="B82" s="27" t="s">
        <v>80</v>
      </c>
      <c r="C82" s="26">
        <f>CORREL(B92:B94,D92:D94)</f>
        <v>0.5</v>
      </c>
      <c r="E82" s="27" t="s">
        <v>80</v>
      </c>
      <c r="F82" s="26">
        <f>CORREL(G92:G94,I92:I94)</f>
        <v>0.94491118252306794</v>
      </c>
    </row>
    <row r="83" spans="1:9" ht="15.75" customHeight="1" x14ac:dyDescent="0.25">
      <c r="B83" s="27" t="s">
        <v>81</v>
      </c>
      <c r="C83" s="26">
        <f>CORREL(B97:B99,D97:D99)</f>
        <v>0.18898223650461357</v>
      </c>
      <c r="E83" s="27" t="s">
        <v>81</v>
      </c>
      <c r="F83" s="26">
        <f>CORREL(G97:G99,I97:I99)</f>
        <v>0</v>
      </c>
    </row>
    <row r="84" spans="1:9" ht="15.75" customHeight="1" x14ac:dyDescent="0.25">
      <c r="B84" s="27" t="s">
        <v>82</v>
      </c>
      <c r="C84" s="26">
        <f>CORREL(B102:B104,D102:D104)</f>
        <v>0.8660254037844386</v>
      </c>
      <c r="E84" s="27" t="s">
        <v>82</v>
      </c>
      <c r="F84" s="26">
        <f>CORREL(G102:G104,I102:I104)</f>
        <v>-0.5</v>
      </c>
    </row>
    <row r="85" spans="1:9" ht="15.75" customHeight="1" x14ac:dyDescent="0.25">
      <c r="B85" s="27" t="s">
        <v>83</v>
      </c>
      <c r="C85" s="26">
        <f>CORREL(C92:C94,D92:D94)</f>
        <v>-0.5</v>
      </c>
      <c r="E85" s="27" t="s">
        <v>83</v>
      </c>
      <c r="F85" s="26">
        <f>CORREL(H92:H94,I92:I94)</f>
        <v>0.94491118252306805</v>
      </c>
    </row>
    <row r="86" spans="1:9" ht="15.75" customHeight="1" x14ac:dyDescent="0.25">
      <c r="B86" s="27" t="s">
        <v>84</v>
      </c>
      <c r="C86" s="26">
        <f>CORREL(C97:C99,D97:D99)</f>
        <v>0.6546536707079772</v>
      </c>
      <c r="E86" s="27" t="s">
        <v>84</v>
      </c>
      <c r="F86" s="26">
        <f>CORREL(H97:H99,I97:I99)</f>
        <v>0.8660254037844386</v>
      </c>
    </row>
    <row r="87" spans="1:9" ht="15.75" customHeight="1" x14ac:dyDescent="0.25">
      <c r="B87" s="27" t="s">
        <v>85</v>
      </c>
      <c r="C87" s="26">
        <f>CORREL(C102:C104,D102:D104)</f>
        <v>0.50000000000000011</v>
      </c>
      <c r="E87" s="27" t="s">
        <v>85</v>
      </c>
      <c r="F87" s="26">
        <f>CORREL(H102:H104,I102:I104)</f>
        <v>1.0000000000000002</v>
      </c>
    </row>
    <row r="90" spans="1:9" ht="15.75" customHeight="1" x14ac:dyDescent="0.25">
      <c r="A90" s="3" t="s">
        <v>67</v>
      </c>
      <c r="F90" s="12" t="s">
        <v>86</v>
      </c>
      <c r="G90" s="15"/>
      <c r="H90" s="15"/>
      <c r="I90" s="15"/>
    </row>
    <row r="91" spans="1:9" ht="15.75" customHeight="1" x14ac:dyDescent="0.25">
      <c r="A91" s="28" t="s">
        <v>68</v>
      </c>
      <c r="B91" s="29" t="s">
        <v>71</v>
      </c>
      <c r="C91" s="29" t="s">
        <v>72</v>
      </c>
      <c r="D91" s="30" t="s">
        <v>74</v>
      </c>
      <c r="F91" s="28" t="s">
        <v>68</v>
      </c>
      <c r="G91" s="29" t="s">
        <v>71</v>
      </c>
      <c r="H91" s="29" t="s">
        <v>72</v>
      </c>
      <c r="I91" s="30" t="s">
        <v>74</v>
      </c>
    </row>
    <row r="92" spans="1:9" ht="15.75" customHeight="1" x14ac:dyDescent="0.25">
      <c r="A92" s="11"/>
      <c r="B92" s="13">
        <v>3</v>
      </c>
      <c r="C92" s="13">
        <v>4</v>
      </c>
      <c r="D92" s="31">
        <v>4</v>
      </c>
      <c r="F92" s="11"/>
      <c r="G92" s="13">
        <v>3</v>
      </c>
      <c r="H92" s="13">
        <v>4</v>
      </c>
      <c r="I92" s="31">
        <v>4</v>
      </c>
    </row>
    <row r="93" spans="1:9" ht="15.75" customHeight="1" x14ac:dyDescent="0.25">
      <c r="A93" s="11"/>
      <c r="B93" s="13">
        <v>3</v>
      </c>
      <c r="C93" s="13">
        <v>4</v>
      </c>
      <c r="D93" s="31">
        <v>3</v>
      </c>
      <c r="F93" s="11"/>
      <c r="G93" s="13">
        <v>2</v>
      </c>
      <c r="H93" s="13">
        <v>1</v>
      </c>
      <c r="I93" s="31">
        <v>1</v>
      </c>
    </row>
    <row r="94" spans="1:9" ht="15.75" customHeight="1" x14ac:dyDescent="0.25">
      <c r="A94" s="11"/>
      <c r="B94" s="13">
        <v>4</v>
      </c>
      <c r="C94" s="13">
        <v>3</v>
      </c>
      <c r="D94" s="31">
        <v>4</v>
      </c>
      <c r="F94" s="11"/>
      <c r="G94" s="13">
        <v>3</v>
      </c>
      <c r="H94" s="13">
        <v>4</v>
      </c>
      <c r="I94" s="31">
        <v>3</v>
      </c>
    </row>
    <row r="95" spans="1:9" ht="15.75" customHeight="1" x14ac:dyDescent="0.25">
      <c r="A95" s="11"/>
      <c r="B95" s="15"/>
      <c r="C95" s="15"/>
      <c r="D95" s="16"/>
      <c r="F95" s="11"/>
      <c r="G95" s="15"/>
      <c r="H95" s="15"/>
      <c r="I95" s="16"/>
    </row>
    <row r="96" spans="1:9" ht="15.75" customHeight="1" x14ac:dyDescent="0.25">
      <c r="A96" s="17" t="s">
        <v>69</v>
      </c>
      <c r="B96" s="32" t="s">
        <v>71</v>
      </c>
      <c r="C96" s="32" t="s">
        <v>73</v>
      </c>
      <c r="D96" s="33" t="s">
        <v>75</v>
      </c>
      <c r="F96" s="17" t="s">
        <v>69</v>
      </c>
      <c r="G96" s="32" t="s">
        <v>71</v>
      </c>
      <c r="H96" s="32" t="s">
        <v>73</v>
      </c>
      <c r="I96" s="33" t="s">
        <v>75</v>
      </c>
    </row>
    <row r="97" spans="1:9" ht="15.75" customHeight="1" x14ac:dyDescent="0.25">
      <c r="A97" s="11"/>
      <c r="B97" s="13">
        <v>2</v>
      </c>
      <c r="C97" s="13">
        <v>3</v>
      </c>
      <c r="D97" s="31">
        <v>4</v>
      </c>
      <c r="F97" s="11"/>
      <c r="G97" s="13">
        <v>2</v>
      </c>
      <c r="H97" s="13">
        <v>2</v>
      </c>
      <c r="I97" s="31">
        <v>3</v>
      </c>
    </row>
    <row r="98" spans="1:9" ht="15.75" customHeight="1" x14ac:dyDescent="0.25">
      <c r="A98" s="11"/>
      <c r="B98" s="13">
        <v>4</v>
      </c>
      <c r="C98" s="13">
        <v>4</v>
      </c>
      <c r="D98" s="31">
        <v>3</v>
      </c>
      <c r="F98" s="11"/>
      <c r="G98" s="13">
        <v>3</v>
      </c>
      <c r="H98" s="13">
        <v>4</v>
      </c>
      <c r="I98" s="31">
        <v>4</v>
      </c>
    </row>
    <row r="99" spans="1:9" ht="15.75" customHeight="1" x14ac:dyDescent="0.25">
      <c r="A99" s="11"/>
      <c r="B99" s="13">
        <v>2</v>
      </c>
      <c r="C99" s="13">
        <v>2</v>
      </c>
      <c r="D99" s="31">
        <v>1</v>
      </c>
      <c r="F99" s="11"/>
      <c r="G99" s="13">
        <v>3</v>
      </c>
      <c r="H99" s="13">
        <v>2</v>
      </c>
      <c r="I99" s="31">
        <v>2</v>
      </c>
    </row>
    <row r="100" spans="1:9" ht="15.75" customHeight="1" x14ac:dyDescent="0.25">
      <c r="A100" s="11"/>
      <c r="B100" s="15"/>
      <c r="C100" s="15"/>
      <c r="D100" s="16"/>
      <c r="F100" s="11"/>
      <c r="G100" s="15"/>
      <c r="H100" s="15"/>
      <c r="I100" s="16"/>
    </row>
    <row r="101" spans="1:9" ht="15.75" customHeight="1" x14ac:dyDescent="0.25">
      <c r="A101" s="17" t="s">
        <v>70</v>
      </c>
      <c r="B101" s="32" t="s">
        <v>71</v>
      </c>
      <c r="C101" s="32" t="s">
        <v>72</v>
      </c>
      <c r="D101" s="33" t="s">
        <v>76</v>
      </c>
      <c r="F101" s="17" t="s">
        <v>70</v>
      </c>
      <c r="G101" s="32" t="s">
        <v>71</v>
      </c>
      <c r="H101" s="32" t="s">
        <v>72</v>
      </c>
      <c r="I101" s="33" t="s">
        <v>76</v>
      </c>
    </row>
    <row r="102" spans="1:9" ht="15.75" customHeight="1" x14ac:dyDescent="0.25">
      <c r="A102" s="11"/>
      <c r="B102" s="13">
        <v>1</v>
      </c>
      <c r="C102" s="13">
        <v>1</v>
      </c>
      <c r="D102" s="31">
        <v>2</v>
      </c>
      <c r="F102" s="11"/>
      <c r="G102" s="13">
        <v>2</v>
      </c>
      <c r="H102" s="13">
        <v>3</v>
      </c>
      <c r="I102" s="31">
        <v>3</v>
      </c>
    </row>
    <row r="103" spans="1:9" ht="15.75" customHeight="1" x14ac:dyDescent="0.25">
      <c r="A103" s="11"/>
      <c r="B103" s="13">
        <v>3</v>
      </c>
      <c r="C103" s="13">
        <v>3</v>
      </c>
      <c r="D103" s="31">
        <v>3</v>
      </c>
      <c r="F103" s="11"/>
      <c r="G103" s="13">
        <v>3</v>
      </c>
      <c r="H103" s="13">
        <v>3</v>
      </c>
      <c r="I103" s="31">
        <v>3</v>
      </c>
    </row>
    <row r="104" spans="1:9" ht="15.75" customHeight="1" x14ac:dyDescent="0.25">
      <c r="A104" s="34"/>
      <c r="B104" s="35">
        <v>2</v>
      </c>
      <c r="C104" s="35">
        <v>3</v>
      </c>
      <c r="D104" s="36">
        <v>2</v>
      </c>
      <c r="F104" s="34"/>
      <c r="G104" s="35">
        <v>3</v>
      </c>
      <c r="H104" s="35">
        <v>2</v>
      </c>
      <c r="I104" s="36">
        <v>2</v>
      </c>
    </row>
  </sheetData>
  <mergeCells count="2">
    <mergeCell ref="B78:C78"/>
    <mergeCell ref="E78:F78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情報科学部</cp:lastModifiedBy>
  <dcterms:modified xsi:type="dcterms:W3CDTF">2019-01-29T05:35:09Z</dcterms:modified>
</cp:coreProperties>
</file>