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Dropbox\My PC (DESKTOP-1A8A7JE)\Desktop\"/>
    </mc:Choice>
  </mc:AlternateContent>
  <xr:revisionPtr revIDLastSave="0" documentId="13_ncr:1_{7E378FAB-5097-4A4B-8D56-44F41F336E67}" xr6:coauthVersionLast="47" xr6:coauthVersionMax="47" xr10:uidLastSave="{00000000-0000-0000-0000-000000000000}"/>
  <bookViews>
    <workbookView xWindow="-25800" yWindow="1275" windowWidth="21600" windowHeight="11835" tabRatio="456" xr2:uid="{00000000-000D-0000-FFFF-FFFF00000000}"/>
  </bookViews>
  <sheets>
    <sheet name="Checks" sheetId="57" r:id="rId1"/>
    <sheet name="InpC" sheetId="48" r:id="rId2"/>
    <sheet name="InpS" sheetId="55" r:id="rId3"/>
    <sheet name="FMTs" sheetId="59" state="hidden" r:id="rId4"/>
    <sheet name="Time" sheetId="44" r:id="rId5"/>
    <sheet name="Calcs" sheetId="52" r:id="rId6"/>
    <sheet name="FinStats_Mon" sheetId="53" r:id="rId7"/>
    <sheet name="FinStats_Ann" sheetId="54" r:id="rId8"/>
    <sheet name="Power_BI_Export" sheetId="60" r:id="rId9"/>
  </sheets>
  <definedNames>
    <definedName name="BXF.Aboutλ" comment="Displays the URL to this module's Gist which includes documentation">TRIM(_xlfn.TEXTSPLIT("About:                         →BXL's Financial Models module. Suggested module name: BXF¶" &amp; "Version:                       →Jun 12 2023¶" &amp; "Gist URL:                      →https://gist.github.com/CHatmaker/5dcb3de4ad9766d1baf0b95338ebdbf3¶" &amp; "Website:                       →https://sites.google.com/site/beyondexcel/home/excel-library/¶" &amp; "→¶" &amp; "Function                       →Description¶" &amp; "Aboutλ	                        →Produces this table¶" &amp; "GetRowλ	                    →Get a single row, and optionally the first n columns of that row from an array¶" &amp; "GetColumnλ	                    →Get a single column, and optionally the first n rows of that column from an array¶" &amp; "SumRowsλ	                    →Creates totals for each row in array.¶" &amp; "SumColumnsλ	                →Creates totals for each of an array's columns.¶" &amp; "SumPeriodsλ	                →Groups and totals all columns in a Values array by period resulting in one column for each period.¶" &amp; "DepreciateSL0λ                 →Creates a row of straight line depreciation values by period from a row of total asset values with no salvage by period ¶" &amp; "Movementλ                      →Create a row of differences from column to column¶" &amp; "Corkscrewλ                     →Creates a simple corkscrew where the closing balance is the sum of independent flows plus opening balance¶" &amp; "Dividendλ                      →Creates a cascading corkscrew section calculating dividends based on Available Cash verses Available Retained Earnings¶" &amp; "FormatDividendλ	            →Used in Dividendλ¶" &amp; "Debtλ	                        →Creates a corkscrew section of dept and periodic repayments.¶" &amp; "Periodsλ	                    →Determine the number of periods from date1 to date 2 inclusive.¶" &amp; "CreateStartDatesλ	            →Creates a horizontal timeline or period start dates.¶" &amp; "CreateEndDatesλ	            →Creates a horizontal timeline of period end dates.¶" &amp; "IsOccurrenceDateλ	            →Returns TRUE if Date passed is when something happens.¶" &amp; "IsBetweenλ	                    →Determine if a value is between a lower and upper limit.¶" &amp; "IsInListλ	                    →Determine if a value is one of a list of items.¶" &amp; "CountDOWInMonthλ	            →Count instances of a specific day of the week in a month.¶" &amp; "OverLapDaysλ                   →Count days shared between two sets of periods.", "→", "¶"))</definedName>
    <definedName name="BXF.Corkscrewλ" comment="Create a corkscrew section that sums the opening balance and up to 4 independent flows.">_xlfn.LAMBDA(_xlop.Opening,_xlop.Flow1,_xlop.Flow2,_xlop.Flow3,_xlop.Flow4, _xlfn.LET(_xlpm.Help, TRIM(_xlfn.TEXTSPLIT("DESCRIPTION:   →Create a corkscrew section that sums the opening balance and up to 4 independent flows¶" &amp; "VERSION:       →Jun 7 2023¶" &amp; "PARAMETERS:→¶" &amp; "Opening        →(Required) First periods opening balance.¶" &amp; "Flow1          →(Required) First row (or array of rows) of numbers to include in period totals.¶" &amp; "Flow2          →(Optional) Second row (or array of rows) of numbers to include in period totals.¶" &amp; "Flow3          →(Optional) Third row (or array of rows) of numbers to include in period totals.¶" &amp; "Flow4          →(Optional) Fourth row (or array of rows) of numbers to include in period totals.¶" &amp; "NOTE!          →All flows are added. To subtract a flow make it negative.¶" &amp; "→¶" &amp; "EXAMPLES:→¶" &amp; "Result         →Formula¶" &amp; "00,01,03,06,10 →=Corkscrewλ(0, Sequence(1,5))¶" &amp; "01,02,03,04,05 →¶" &amp; "01,03,06,10,15 →", "→", "¶")), _xlpm.Opening, IF(OR(_xlfn.ISOMITTED(_xlpm.Opening), _xlpm.Opening = ""), #VALUE!, _xlpm.Opening), _xlpm.Flow1, IF(_xlfn.ISOMITTED(_xlpm.Flow1), #VALUE!, _xlpm.Flow1), _xlpm.Flows, IF(_xlfn.ISOMITTED(_xlpm.Flow2), 1, IF(_xlfn.ISOMITTED(_xlpm.Flow3), 2, IF(_xlfn.ISOMITTED(_xlpm.Flow4), 3, 4))), _xlpm.Cols, COLUMNS(_xlpm.Flow1), _xlpm.PeriodArray, _xlfn.SWITCH(_xlpm.Flows, 1, _xlpm.Flow1, 2, _xlfn.VSTACK(_xlpm.Flow1, _xlpm.Flow2), 3, _xlfn.VSTACK(_xlpm.Flow1, _xlpm.Flow2, _xlpm.Flow3), 4, _xlfn.VSTACK(_xlpm.Flow1, _xlpm.Flow2, _xlpm.Flow3, _xlpm.Flow4)), _xlpm.PeriodTotal, _xlfn.BYCOL(_xlpm.PeriodArray, _xlfn.LAMBDA(_xlpm.Col, SUM(_xlpm.Col))), _xlpm.ClosingTotal, _xlfn.SCAN(_xlpm.Opening, _xlpm.PeriodTotal, _xlfn.LAMBDA(_xlpm.Opn,_xlpm.PrdTot, _xlpm.Opn + _xlpm.PrdTot)), _xlpm.OpeningTotal, _xlfn.MAKEARRAY(1, _xlpm.Cols, _xlfn.LAMBDA(_xlpm.Row,_xlpm.Col, IF(_xlpm.Col = 1, _xlpm.Opening, INDEX(_xlpm.ClosingTotal, _xlpm.Row, _xlpm.Col - 1)))), _xlpm.Result, _xlfn.VSTACK(_xlpm.OpeningTotal, _xlpm.PeriodArray, _xlpm.ClosingTotal), _xlpm.Error, MAX(N(ISERROR(_xlpm.Result))) + 1, CHOOSE(_xlpm.Error, _xlpm.Result, _xlpm.Help)))</definedName>
    <definedName name="BXF.CountDOWInMonthλ" comment="Count instances of a specific day of the week in a month. _x000a_Useful for determining how many double-time days (ex. Saturdays) would be worked in a given month.">_xlfn.LAMBDA(_xlop.Date,_xlop.DayOfWeek, _xlfn.LET(_xlpm.Help, TRIM(_xlfn.TEXTSPLIT("DESCRIPTION:   →Count instances of a specific day of the week in a month.¶" &amp; "PARAMETERS:    →¶" &amp; "Date           →(Required) Any date within the month to count a specific day of the week.¶" &amp; "DayOfWeek      →(Required) 1=Saturday, 7=Sunday.¶" &amp; "→¶" &amp; "EXAMPLES:      →¶" &amp; "Result         →Formula¶" &amp; "4              →=CountDOWInMonthλ(""1/1/2023"", 1)¶" &amp; "1 yr in Days   →=CreateEndDatesλ(""1/1/2023"", , ""D"")¶" &amp; "2 yrs in qtrs  →=CreateEndDatesλ(""1/1/2023"",""12/31/2024"", ""Q"")", "→", "¶")), _xlpm.ErrDate, "Date must be a date", _xlpm.ErrDOW, "DayOfWeek must be a 1 for Saturday through 7 for Sunday", _xlpm.Date, EOMONTH(IF(NOT(ISNUMBER(_xlpm.Date)), DATEVALUE(_xlpm.Date), _xlpm.Date), -1) + 1, _xlpm.ErrMsg, IF(_xlpm.Date &lt; 1, _xlpm.ErrDate, IF(NOT(ISNUMBER(_xlpm.DayOfWeek)), _xlpm.ErrDOW, IF(OR(_xlpm.DayOfWeek &lt; 1, _xlpm.DayOfWeek &gt; 7), _xlpm.ErrDOW, ""))), _xlpm.Result, IF(_xlpm.ErrMsg = "", 4 + (DAY(_xlpm.Date + 34) &lt; WEEKDAY(_xlpm.Date - _xlpm.DayOfWeek)), _xlpm.ErrMsg), _xlpm.Error, MAX(N(ISERR(_xlpm.Result))) + 1, CHOOSE(_xlpm.Error, _xlpm.Result, _xlpm.Help)))</definedName>
    <definedName name="BXF.CreateEndDatesλ" comment="Create a horizontal list of end dates, aka timeline">_xlfn.LAMBDA(_xlop.StartDate,_xlop.EndDate,_xlop.Interval, _xlfn.LET(_xlpm.Help, TRIM(_xlfn.TEXTSPLIT("DESCRIPTION:   →Creates a horizontal timeline of period end dates.¶" &amp; "→¶" &amp; "→¶" &amp; "PARAMETERS:    →¶" &amp; "StartDate      →(Required) First date in timeline.¶" &amp; "EndDate        →(Optional) Last date in timeline. Defaults to 1 year after start.¶" &amp; "Interval       →(Optional) Difference in Days, Weeks, Months (default), Quarters, or Years¶" &amp; "→¶" &amp; "REQUISITES:    →Requires Periodsλ() from this LAMBDA's source module¶" &amp; "→¶" &amp; "EXAMPLES:      →¶" &amp; "Result         →Formula¶" &amp; "1 yr in Months →=CreateStartDatesλ(""1/1/2023"")¶" &amp; "1 yr in Days   →=CreateStartDatesλ(""1/1/2023"", , ""D"")¶" &amp; "2 yrs in Qtrs  →=CreateStartDatesλ(""1/1/2023"",""12/31/2024"", ""Q"")", "→", "¶")), _xlpm.MPY, 12, _xlpm.MPQ, 3, _xlpm.DPW, 7, _xlpm.StartDate, IF(_xlfn.ISOMITTED(_xlpm.StartDate), #VALUE!, _xlpm.StartDate), _xlpm.EndDate, IF(OR(_xlfn.ISOMITTED(_xlpm.EndDate), _xlpm.EndDate = ""), EDATE(_xlpm.StartDate, _xlpm.MPY) - 1, _xlpm.EndDate), _xlpm.Interval, IF(OR(_xlfn.ISOMITTED(_xlpm.Interval), _xlpm.Interval = ""), "M", LEFT(_xlpm.Interval)), _xlpm.Periods, BXF.Periodsλ(_xlpm.StartDate, _xlpm.EndDate, _xlpm.Interval), _xlpm.Return, _xlfn.SWITCH(_xlpm.Interval, "Y", EDATE(_xlpm.StartDate, _xlfn.SEQUENCE(1, _xlpm.Periods, 1, _xlpm.MPY)) - 1, "Q", EDATE(_xlpm.StartDate, _xlfn.SEQUENCE(1, _xlpm.Periods, 3, _xlpm.MPQ)) - 1, "M", EDATE(_xlpm.StartDate, _xlfn.SEQUENCE(1, _xlpm.Periods, 1, 1)) - 1, "W", _xlfn.SEQUENCE(1, _xlpm.Periods, _xlpm.StartDate + 6, _xlpm.DPW), "D", _xlfn.SEQUENCE(1, _xlpm.Periods, _xlpm.StartDate, 1), _xlpm.Help), _xlpm.Error, MAX(N(ISERR(_xlpm.Return))) + 1, CHOOSE(_xlpm.Error, _xlpm.Return, _xlpm.Help)))</definedName>
    <definedName name="BXF.CreateStartDatesλ" comment="Create a horizontal list of start dates, aka timeline">_xlfn.LAMBDA(_xlop.StartDate,_xlop.EndDate,_xlop.Interval, _xlfn.LET(_xlpm.Help, TRIM(_xlfn.TEXTSPLIT("DESCRIPTION:   →Creates a horizontal timeline or period start dates.¶" &amp; "→¶" &amp; "PARAMETERS:    →¶" &amp; "StartDate      →(Required) First date in timeline.¶" &amp; "EndDate        →(Optional) Last date in timeline. Defaults to 1 year after start.¶" &amp; "Interval       →(Optional) Difference in Days, Weeks, Months (default), Quarters, or Years¶" &amp; "→¶" &amp; "REQUISITES:    →Requires Periodsλ() from this LAMBDA's source module¶" &amp; "→¶" &amp; "EXAMPLES:      →¶" &amp; "Result         →Formula¶" &amp; "1 yr in Months →=CreateStartDatesλ(""1/1/2023"")¶" &amp; "1 yr in Days   →=CreateStartDatesλ(""1/1/2023"", , ""D"")¶" &amp; "2 yrs in Qtrs  →=CreateStartDatesλ(""1/1/2023"",""12/31/2024"", ""Q"")", "→", "¶")), _xlpm.MPY, 12, _xlpm.MPQ, 3, _xlpm.DPW, 7, _xlpm.StartDate, IF(_xlfn.ISOMITTED(_xlpm.StartDate), #VALUE!, _xlpm.StartDate), _xlpm.EndDate, IF(OR(_xlfn.ISOMITTED(_xlpm.EndDate), _xlpm.EndDate = ""), EDATE(_xlpm.StartDate, _xlpm.MPY) - 1, _xlpm.EndDate), _xlpm.Interval, IF(OR(_xlfn.ISOMITTED(_xlpm.Interval), _xlpm.Interval = ""), "M", LEFT(_xlpm.Interval)), _xlpm.Periods, BXF.Periodsλ(_xlpm.StartDate, _xlpm.EndDate, _xlpm.Interval), _xlpm.Return, _xlfn.SWITCH(_xlpm.Interval, "Y", EDATE(_xlpm.StartDate, _xlfn.SEQUENCE(1, _xlpm.Periods, 0, _xlpm.MPY)), "Q", EDATE(_xlpm.StartDate, _xlfn.SEQUENCE(1, _xlpm.Periods, 0, _xlpm.MPQ)), "M", EDATE(_xlpm.StartDate, _xlfn.SEQUENCE(1, _xlpm.Periods, 0, 1)), "W", _xlfn.SEQUENCE(1, _xlpm.Periods, _xlpm.StartDate, _xlpm.DPW), "D", _xlfn.SEQUENCE(1, _xlpm.Periods, _xlpm.StartDate, 1), _xlpm.Help), _xlpm.Error, MAX(N(ISERR(_xlpm.Return))) + 1, CHOOSE(_xlpm.Error, _xlpm.Return, _xlpm.Help)))</definedName>
    <definedName name="BXF.Debtλ" comment="Designed to determine dividends based on Available Cash verses Available Retained Earnings">_xlfn.LAMBDA(_xlop.Amount,_xlop.APR,_xlop.Payment,_xlop.MonthsPerPeriod,_xlop.ModelPeriods,_xlop.Period, _xlfn.LET(_xlpm.Help, TRIM(_xlfn.TEXTSPLIT("DESCRIPTION:           →Creates an amortization schedule¶" &amp; "VERSION:               →Jun 22 2023¶" &amp; "PARAMETERS:→¶" &amp; "Amount                 →(Required) Loan amount.¶" &amp; "APR                    →(Required) Cash balances for each model period.¶" &amp; "Payment                →(Required) Monthly Payment amount.¶" &amp; "MonthsPerPeriod        →(Optional) Defaults to one month per period.¶" &amp; "Periods                →(Required) Number of periods in model¶" &amp; "Period                 →Do not use. Required internally¶" &amp; "→¶" &amp; "EXAMPLES:→¶" &amp; "Result                 →Formula¶" &amp; "                       →=Debtλ(1000, 5%, 1, 100, 4)", "→", "¶")), _xlpm.Amount, IF(OR(_xlfn.ISOMITTED(_xlpm.Amount), _xlpm.Amount = ""), #VALUE!, _xlpm.Amount), _xlpm.APR, IF(OR(_xlfn.ISOMITTED(_xlpm.APR), _xlpm.APR = ""), #VALUE!, _xlpm.APR), _xlpm.Payment, IF(OR(_xlfn.ISOMITTED(_xlpm.Payment), _xlpm.Payment = ""), #VALUE!, _xlpm.Payment), _xlpm.MonthsPerPeriod, IF(OR(_xlfn.ISOMITTED(_xlpm.MonthsPerPeriod), _xlpm.MonthsPerPeriod = ""), #VALUE!, _xlpm.MonthsPerPeriod), _xlpm.ModelPeriods, IF(OR(_xlfn.ISOMITTED(_xlpm.ModelPeriods), _xlpm.ModelPeriods = ""), #VALUE!, _xlpm.ModelPeriods), _xlpm.Rate, _xlpm.APR / 12 * _xlpm.MonthsPerPeriod, _xlpm.Interest, _xlpm.Amount * _xlpm.Rate, _xlpm.NewPayment, MIN(_xlpm.Amount + _xlpm.Interest, _xlpm.Payment), _xlpm.Principle, _xlpm.NewPayment - _xlpm.Interest, _xlpm.ClosingDebt, _xlpm.Amount + _xlpm.Interest - _xlpm.NewPayment, _xlpm.NewColumn, _xlfn.VSTACK(_xlpm.Amount, _xlpm.Interest, _xlpm.NewPayment, _xlpm.ClosingDebt, _xlpm.Principle), _xlpm.Result, IF(_xlpm.Period = _xlpm.ModelPeriods - 1, _xlpm.NewColumn, _xlfn.HSTACK(_xlpm.NewColumn, BXF.Debtλ(_xlpm.ClosingDebt, _xlpm.APR, _xlpm.NewPayment, _xlpm.MonthsPerPeriod, _xlpm.ModelPeriods, _xlpm.Period + 1))), _xlpm.Error, MAX(ISERROR(_xlpm.Result) + 1), CHOOSE(_xlpm.Error, _xlpm.Result, _xlpm.Help)))</definedName>
    <definedName name="BXF.DepreciateSL0λ" comment="Create a row of straight line depreciation values having no salvage value per period from a row of asset values">_xlfn.LAMBDA(_xlop.Values,_xlop.Periods, _xlfn.LET(_xlpm.Help, TRIM(_xlfn.TEXTSPLIT("DESCRIPTION:   →Create a row of straight line depreciation values having no salvage value per period from a row of asset values¶" &amp; "→¶" &amp; "PARAMETERS:→¶" &amp; "Values         →(Required) A row of total asset values per period¶" &amp; "Periods        →(Required) The number of periods to depreciate asset values¶" &amp; "→¶" &amp; "EXAMPLES:→¶" &amp; "Result         →Formula¶" &amp; "25,25,75,75    →=DepreciateSL0λ({100,0,200,0}, 4)", "→", "¶")), _xlpm.Values, IF(OR(_xlfn.ISOMITTED(_xlpm.Values), _xlpm.Values = ""), #VALUE!, _xlpm.Values), _xlpm.Periods, IF(OR(_xlfn.ISOMITTED(_xlpm.Periods), _xlpm.Periods = ""), #VALUE!, _xlpm.Periods), _xlpm.Columns, COLUMNS(_xlpm.Values), _xlpm.Result, _xlfn.MAKEARRAY(1, _xlpm.Columns, _xlfn.LAMBDA(_xlpm.R,_xlpm.C, SUM(_xlfn.DROP(_xlfn.TAKE(_xlpm.Values, 1, _xlpm.C), 0, MAX(0, _xlpm.C - _xlpm.Periods)) / _xlpm.Periods))), _xlpm.Error, MAX(N(ISERROR(_xlpm.Result))) + 1, CHOOSE(_xlpm.Error, _xlpm.Result, _xlpm.Help)))</definedName>
    <definedName name="BXF.Dividendλ" comment="Create a corkscrew section  determining dividends based on Available Cash verses Available Retained Earnings">_xlfn.LAMBDA(_xlop.CashOpening,_xlop.Cash,_xlop.RetainedEarningsOpening,_xlop.RetainedEarnings,_xlop.Period, _xlfn.LET(_xlpm.Help, TRIM(_xlfn.TEXTSPLIT("DESCRIPTION:   →Create a cascading corkscrew section to determine dividends based on Available Cash verses Available Retained Earnings..¶" &amp; "→Here are suggested labels for each line.¶" &amp; "→Opening cash balance¶" &amp; "→Cash flow before dividends¶" &amp; "→Cash flow available for dividends¶" &amp; "→Dividends¶" &amp; "→Closing Cash Balance¶" &amp; "→¶" &amp; "→Retained earnings opening balance¶" &amp; "→Profit before dividends¶" &amp; "→Retained earnings for dividends¶" &amp; "→Dividends¶" &amp; "→Retained earnings closing balance¶" &amp; "→¶" &amp; "→Cash available for dividends¶" &amp; "→Retained earnings for dividends¶" &amp; "→Dividends¶" &amp; "VERSION:       →Jun 12 2023¶" &amp; "PARAMETERS:→¶" &amp; "CashOpening            →(Optional) The cash balance prior to model's first period. Defaults to 0.¶" &amp; "Cash                   →(Required) Cash balances for each model period.¶" &amp; "RetainedEarningsOpening→(Optional) The retained earnings balance prior to model's first period.¶" &amp; "RetainedEarnings       →(Required) Retained earnings for each model period.¶" &amp; "Period                 →Do not use. This is for internal use only.¶" &amp; "→¶" &amp; "EXAMPLES:→¶" &amp; "Result                 →Formula¶" &amp; "000, 040, 078, 113     →=Dividendλ( ,{100,110,121,130}, , {60,72,86,275} )¶" &amp; "100, 110, 121, 130 →¶" &amp; "100, 150, 199, 243 →¶" &amp; "060, 072, 086, 243 →¶" &amp; "040, 078, 113, 000 →¶" &amp; " →¶" &amp; "000, 000, 000, 000 →¶" &amp; "060, 072, 086, 275 →¶" &amp; "060, 072, 086, 275 →¶" &amp; "060, 072, 086, 243 →¶" &amp; "000, 000, 000, 032 →¶" &amp; " →¶" &amp; "100, 150, 199, 243 →¶" &amp; "060, 072, 086, 275 →¶" &amp; "060, 072, 086, 243 →", "→", "¶")), _xlpm.CashOpening, IF(OR(_xlfn.ISOMITTED(_xlpm.CashOpening), _xlpm.CashOpening = ""), 0, _xlpm.CashOpening), _xlpm.Cash, IF(_xlfn.ISOMITTED(_xlpm.Cash), #VALUE!, _xlpm.Cash), _xlpm.RetainedEarningsOpening, IF(OR(_xlfn.ISOMITTED(_xlpm.RetainedEarningsOpening), _xlpm.RetainedEarningsOpening = ""), 0, _xlpm.RetainedEarningsOpening), _xlpm.RetainedEarnings, IF(_xlfn.ISOMITTED(_xlpm.RetainedEarnings), #VALUE!, _xlpm.RetainedEarnings), _xlpm.Period, IF(OR(_xlfn.ISOMITTED(_xlpm.Period), _xlpm.Period = ""), 1, _xlpm.Period), _xlpm.CashAvailable, _xlpm.CashOpening + _xlpm.Cash, _xlpm.EarningsAvailable, _xlpm.RetainedEarningsOpening + _xlpm.RetainedEarnings, _xlpm.Dividend, MAX(0, MIN(_xlpm.CashAvailable, _xlpm.EarningsAvailable)), _xlpm.CashClosing, _xlpm.CashAvailable - _xlpm.Dividend, _xlpm.EarningsClosing, _xlpm.EarningsAvailable - _xlpm.Dividend, _xlpm.NewColumn, BXF.FormatDividendλ(_xlpm.CashOpening, INDEX(_xlpm.Cash, 1, _xlpm.Period), _xlpm.RetainedEarningsOpening, INDEX(_xlpm.RetainedEarnings, 1, _xlpm.Period)), _xlpm.Result, IF(_xlpm.Period = COLUMNS(_xlpm.Cash), _xlpm.NewColumn, _xlfn.HSTACK(_xlpm.NewColumn, BXF.Dividendλ(INDEX(_xlpm.NewColumn, 5), _xlpm.Cash, INDEX(_xlpm.NewColumn, 11), _xlpm.RetainedEarnings, _xlpm.Period + 1))), _xlpm.Error, MAX(ISERROR(_xlpm.Result) + 1), _xlpm.Result))</definedName>
    <definedName name="BXF.FormatDividendλ">_xlfn.LAMBDA(_xlop.CashOpening,_xlop.Cash,_xlop.RetainedEarningsOpening,_xlop.RetainedEarnings, _xlfn.LET(_xlpm.CashAvailable, _xlpm.CashOpening + _xlpm.Cash, _xlpm.EarningsAvailable, _xlpm.RetainedEarningsOpening + _xlpm.RetainedEarnings, _xlpm.Dividend, MAX(0, MIN(_xlpm.CashAvailable, _xlpm.EarningsAvailable)), _xlpm.CashClosing, _xlpm.CashAvailable - _xlpm.Dividend, _xlpm.EarningsClosing, _xlpm.EarningsAvailable - _xlpm.Dividend, _xlpm.Result, _xlfn.VSTACK(_xlpm.CashOpening, _xlpm.Cash, _xlpm.CashAvailable, _xlpm.Dividend, _xlpm.CashClosing, "", _xlpm.RetainedEarningsOpening, _xlpm.RetainedEarnings, _xlpm.EarningsAvailable, _xlpm.Dividend, _xlpm.EarningsClosing, "", _xlpm.CashAvailable, _xlpm.EarningsAvailable, _xlpm.Dividend), _xlpm.Result))</definedName>
    <definedName name="BXF.GetColumnλ" comment="Get a single column, and optionally the first n rows of that column from an array">_xlfn.LAMBDA(_xlop.Array,_xlop.Column,_xlop.Rows, _xlfn.LET(_xlpm.Help, TRIM(_xlfn.TEXTSPLIT("DESCRIPTION:   →Get a single column, and optionally the first n rows of that column from an array¶" &amp; "PARAMETERS:→¶" &amp; "Array          →(Required) Array from which to extract a column¶" &amp; "Column         →(Required) Column number to extract¶" &amp; "Rows           →(Optional) If included, returns only the first n rows of the column¶" &amp; "→¶" &amp; "EXAMPLES:→¶" &amp; "Result         →Formula¶" &amp; "3,13,23        →=GetColumnλ(Sequence(5,10), 3)", "→", "¶")), _xlpm.Array, IF(OR(_xlfn.ISOMITTED(_xlpm.Array), _xlpm.Array = ""), #VALUE!, _xlpm.Array), _xlpm.Column, IF(OR(_xlfn.ISOMITTED(_xlpm.Column), _xlpm.Column = ""), #VALUE!, _xlpm.Column), _xlpm.Rows, IF(VALUE(_xlpm.Rows) = 0, ROWS(_xlpm.Array), _xlpm.Rows), _xlpm.Result, _xlfn.DROP(_xlfn.TAKE(_xlpm.Array, _xlpm.Rows, _xlpm.Column), , _xlpm.Column - 1), _xlpm.Error, MAX(N(ISERR(_xlpm.Result))) + 1, CHOOSE(_xlpm.Error, _xlpm.Result, _xlpm.Help)))</definedName>
    <definedName name="BXF.GetRowλ" comment="Get a single row, and optionally the first n columns of that row from an array">_xlfn.LAMBDA(_xlop.Array,_xlop.Row,_xlop.Columns, _xlfn.LET(_xlpm.Help, TRIM(_xlfn.TEXTSPLIT("DESCRIPTION:   →Get a single row, and optionally the first n columns of that row from an array¶" &amp; "→¶" &amp; "PARAMETERS:→¶" &amp; "Array          →(Required) Array from which to extract a row¶" &amp; "Row            →(Required) Row number to extract¶" &amp; "Columns        →(Optional) If included, returns only the first n columns of the row¶" &amp; "→¶" &amp; "EXAMPLES:→¶" &amp; "Result         →Formula¶" &amp; "11,12,13       →=GetRowλ(Sequence(10,5), 3)", "→", "¶")), _xlpm.Array, IF(OR(_xlfn.ISOMITTED(_xlpm.Array), _xlpm.Array = ""), #VALUE!, _xlpm.Array), _xlpm.Row, IF(OR(_xlfn.ISOMITTED(_xlpm.Row), _xlpm.Row = ""), #VALUE!, _xlpm.Row), _xlpm.Columns, IF(VALUE(_xlpm.Columns) = 0, COLUMNS(_xlpm.Array), _xlpm.Columns), _xlpm.Result, _xlfn.DROP(_xlfn.TAKE(_xlpm.Array, _xlpm.Row, _xlpm.Columns), _xlpm.Row - 1), _xlpm.Error, MAX(N(ISERR(_xlpm.Result))) + 1, CHOOSE(_xlpm.Error, _xlpm.Result, _xlpm.Help)))</definedName>
    <definedName name="BXF.IsBetweenλ" comment="Determine if a value is between a lower and upper limit">_xlfn.LAMBDA(_xlop.Value,_xlop.Low,_xlop.Hi,_xlop.Inclusive, _xlfn.LET(_xlpm.Help, TRIM(_xlfn.TEXTSPLIT("DESCRIPTION:   →Determine if a value is between a lower and upper limit.¶" &amp; "PARAMETERS:    →¶" &amp; "Value          →(Required) A value or array of values to compare.¶" &amp; "Lo             →(Required) The lower limit that the value must be greater than¶" &amp; "Hi             →(Required) The lower limit that the value must be less than¶" &amp; "Inclusive      →(Optional) If set to TRUE (default) the value can be equal to Lo and/or Hi¶" &amp; "→¶" &amp; "EXAMPLES       :→¶" &amp; "Result         →Formula¶" &amp; "FALSE          →=IsBetweenλ(1, 2, 4)¶" &amp; "TRUE           →=IsBetweenλ(2, 2, 4)¶" &amp; "FALSE          →=IsBetweenλ(2, 2, 4, FALSE)", "→", "¶")), _xlpm.Value, IF(OR(_xlfn.ISOMITTED(_xlpm.Value), _xlpm.Value = ""), #VALUE!, _xlpm.Value), _xlpm.Low, IF(OR(_xlfn.ISOMITTED(_xlpm.Low), _xlpm.Low = ""), #VALUE!, _xlpm.Low), _xlpm.Hi, IF(OR(_xlfn.ISOMITTED(_xlpm.Hi), _xlpm.Hi = ""), #VALUE!, _xlpm.Hi), _xlpm.Inclusive, IF(OR(_xlfn.ISOMITTED(_xlpm.Inclusive), _xlpm.Inclusive = ""), TRUE, _xlpm.Inclusive), _xlpm.Result, N(IF(_xlpm.Inclusive, (_xlpm.Value &gt;= _xlpm.Low) * (_xlpm.Value &lt;= _xlpm.Hi) = 1, (_xlpm.Value &gt; _xlpm.Low) * (_xlpm.Value &lt; _xlpm.Hi) = 1)), _xlpm.Error, MAX(N(ISERROR(_xlpm.Result))) + 1, CHOOSE(_xlpm.Error, _xlpm.Result, _xlpm.Help)))</definedName>
    <definedName name="BXF.IsInListλ" comment="Determine if a value is between a lower and upper limit">_xlfn.LAMBDA(_xlop.Value,_xlop.LIST, _xlfn.LET(_xlpm.Help, TRIM(_xlfn.TEXTSPLIT("DESCRIPTION:   →Determine if a value is one of a list of items.¶" &amp; "PARAMETERS:    →¶" &amp; "Value          →(Required) A value or array of values to compare.¶" &amp; "List           →(Required) A list of values to check¶" &amp; "→¶" &amp; "EXAMPLES       :→¶" &amp; "Result         →Formula¶" &amp; "FALSE          →=IsInListλ(1, {2,3,4})¶" &amp; "TRUE           →=IsInListλ(1, {1,3,5})¶" &amp; "→", "¶")), _xlpm.Value, IF(OR(_xlfn.ISOMITTED(_xlpm.Value), _xlpm.Value = ""), #VALUE!, _xlpm.Value), _xlpm.List, IF(OR(_xlfn.ISOMITTED(_xlpm.LIST), _xlpm.LIST = ""), #VALUE!, _xlpm.LIST), _xlpm.Result, N(NOT(ISNA(MATCH(_xlpm.Value, _xlpm.List, 0)))), _xlpm.Error, MAX(N(ISERROR(_xlpm.Result))) + 1, CHOOSE(_xlpm.Error, _xlpm.Result, _xlpm.Help)))</definedName>
    <definedName name="BXF.IsOccurrenceDateλ" comment="Returns TRUE if Date passed is when something happens. This was developed for budgeting where we have expenses that start, and sometimes repeat at regular intervals.">_xlfn.LAMBDA(_xlop.Date,_xlop.FirstOccurence,_xlop.LastOccurence,_xlop.Repeats, _xlfn.LET(_xlpm.Help, TRIM(_xlfn.TEXTSPLIT("DESCRIPTION:   →Returns TRUE if Date passed is when something happens.¶" &amp; "→This was developed for budgeting where we have expenses that start,¶" &amp; "→and sometimes repeat at regular intervals.¶" &amp; "PARAMETERS:    →¶" &amp; "Date           →(Required) Date to test. Normally this is horizontal array of dates¶" &amp; "FirstOccurence →(Required) When something that may repeat, happens for the first time.¶" &amp; "LastOccurence  →(Optional) When something that may repeat, happens for the last time.¶" &amp; "→If omitted, it is assumed repeating items repeat forever.¶" &amp; "Repeats        →(Optional) A code that conveys how often this thing repeats. Repeat codes are¶" &amp; "→O=One time/never repeats (default)¶" &amp; "→A=Annually¶" &amp; "→S=Semi-Annually¶" &amp; "→Q=Quarterly¶" &amp; "→B=BiWeekly¶" &amp; "→W=Weekly¶" &amp; "→X=Every Workday (USA normal)¶" &amp; "→D=Daily¶" &amp; "EXAMPLES:      →¶" &amp; "Result         →Formula¶" &amp; "72 identified  →IsOccuranceDateλ(SEQUENCE(1,90,""1/1/2023""), " &amp; "DATEVALUE(""1/1/2023""),DATEVALUE(""3/13/2023""),""D"")¶" &amp; "01 identified  →IsOccuranceDateλ(SEQUENCE(1,90,""1/1/2023""), " &amp; "DATEVALUE(""1/1/2023""),DATEVALUE(""3/13/2023""),""O"")¶" &amp; "11 identified  →IsOccuranceDateλ(SEQUENCE(1,90,""1/1/2023""), " &amp; "DATEVALUE(""1/1/2023""),DATEVALUE(""3/13/2023""),""W"")¶" &amp; "03 identified  →IsOccuranceDateλ(SEQUENCE(1,90,""1/1/2023""), " &amp; "DATEVALUE(""1/1/2023""),DATEVALUE(""3/13/2023""),""M"")", "→", "¶")), _xlpm.SemiAnnually, 6, _xlpm.Quarterly, 3, _xlpm.Biweekly, 14, _xlpm.Weekly, 7, _xlpm.Mon2Sun, 2, _xlpm.Friday, 5, _xlpm.Date, IF(OR(_xlfn.ISOMITTED(_xlpm.Date), _xlpm.Date = ""), #VALUE!, _xlpm.Date), _xlpm.FirstOccurence, IF(OR(_xlfn.ISOMITTED(_xlpm.FirstOccurence), _xlpm.FirstOccurence = ""), #VALUE!, _xlpm.FirstOccurence), _xlpm.Repeats, IF(OR(_xlfn.ISOMITTED(_xlpm.Repeats), _xlpm.Repeats = ""), "O", LEFT(_xlpm.Repeats, 1)), _xlpm.SameDay, DAY(_xlpm.Date) = DAY(_xlpm.FirstOccurence), _xlpm.Test, (_xlpm.FirstOccurence &lt;= _xlpm.Date) * (ISBLANK(_xlpm.LastOccurence) + (_xlpm.Date &lt;= _xlpm.LastOccurence)) * _xlfn.SWITCH(_xlpm.Repeats, "O", _xlpm.Date = _xlpm.FirstOccurence, "A", TEXT(_xlpm.Date, "MMDD") = TEXT(_xlpm.FirstOccurence, "MMDD"), "S", _xlpm.SameDay * (MOD(MONTH(_xlpm.Date), _xlpm.SemiAnnually) = MOD(MONTH(_xlpm.FirstOccurence), _xlpm.SemiAnnually)), "Q", _xlpm.SameDay * (MOD(MONTH(_xlpm.Date), _xlpm.Quarterly) = MOD(MONTH(_xlpm.FirstOccurence), _xlpm.Quarterly)), "M", _xlpm.SameDay, "B", MOD(_xlpm.Date, _xlpm.Biweekly) = MOD(_xlpm.FirstOccurence, _xlpm.Biweekly), "W", MOD(_xlpm.Date, _xlpm.Weekly) = MOD(_xlpm.FirstOccurence, _xlpm.Weekly), "X", WEEKDAY(_xlpm.Date, _xlpm.Mon2Sun) &lt;= _xlpm.Friday, "D", TRUE, 0), _xlpm.Result, N(_xlpm.Test = 1), _xlpm.Error, MAX(N(ISERROR(_xlpm.Date)), MAX(N(ISERR(_xlpm.Result)))) + 1, CHOOSE(_xlpm.Error, _xlpm.Result, _xlpm.Help)))</definedName>
    <definedName name="BXF.Movementλ" comment="Create a row of differences from column to column">_xlfn.LAMBDA(_xlop.BeginningValue,_xlop.Values, _xlfn.LET(_xlpm.Help, TRIM(_xlfn.TEXTSPLIT("DESCRIPTION:   →Create a row of differences from column to column¶" &amp; "→¶" &amp; "PARAMETERS:→¶" &amp; "BeginningValue →(Optional) Defaults to 0¶" &amp; "Values         →(Required) A row of values to compare column to column¶" &amp; "→¶" &amp; "EXAMPLES:→¶" &amp; "Result         →Formula¶" &amp; "100,10,20,-30  →=Movementλ(,{100,110,130,100}, 4)", "→", "¶")), _xlpm.Values, IF(OR(_xlfn.ISOMITTED(_xlpm.Values), _xlpm.Values = ""), #VALUE!, _xlpm.Values), _xlpm.BeginningValue, IF(OR(_xlfn.ISOMITTED(_xlpm.BeginningValue), _xlpm.BeginningValue = ""), 0, _xlpm.BeginningValue), _xlpm.Columns, COLUMNS(_xlpm.Values), _xlpm.Result, _xlfn.MAKEARRAY(1, _xlpm.Columns, _xlfn.LAMBDA(_xlpm.R,_xlpm.C, _xlfn.LET(_xlpm.Value1, INDEX(_xlpm.Values, 1, _xlpm.C), _xlpm.Value2, IF(_xlpm.C = 1, 0, INDEX(_xlpm.Values, 1, _xlpm.C - 1)), _xlpm.Value1 - _xlpm.Value2))), _xlpm.Error, MAX(N(ISERROR(_xlpm.Result))) + 1, CHOOSE(_xlpm.Error, _xlpm.Result, _xlpm.Help)))</definedName>
    <definedName name="BXF.OverLapDaysλ" comment="Return how many days overlap two period ranges.">_xlfn.LAMBDA(_xlop.Period1Start,_xlop.Period1End,_xlop.Period2Start,_xlop.Period2End, _xlfn.LET(_xlpm.Help, TRIM(_xlfn.TEXTSPLIT("DESCRIPTION:   →Count days shared between two sets of periods.¶" &amp; "PARAMETERS:    →¶" &amp; "Period1Start   →(Required) First period's start date.¶" &amp; "Period1End     →(Required) First period's end date.¶" &amp; "Period2Start   →(Required) Second period's start date.¶" &amp; "Period2End     →(Required) Decond period's end date.¶" &amp; "→¶" &amp; "EXAMPLES:      →¶" &amp; "Result         →Formula¶" &amp; "5              →=OverLapDaysλ(08, 14, 10, 17)¶" &amp; "8              →=OverLapDaysλ(10, 20, 11, 18)¶" &amp; "12             →=OverLapDaysλ(""1/17/23"", ""1/25/23"", ""1/7/23"", ""1/18/23"")", "→", "¶")), _xlpm.Period1Start, IF(OR(_xlfn.ISOMITTED(_xlpm.Period1Start), _xlpm.Period1Start = ""), #VALUE!, _xlpm.Period1Start), _xlpm.Period1End, IF(OR(_xlfn.ISOMITTED(_xlpm.Period1End), _xlpm.Period1End = ""), #VALUE!, _xlpm.Period1End), _xlpm.Period2Start, IF(OR(_xlfn.ISOMITTED(_xlpm.Period2Start), _xlpm.Period2Start = ""), #VALUE!, _xlpm.Period2Start), _xlpm.Period2End, IF(OR(_xlfn.ISOMITTED(_xlpm.Period2End), _xlpm.Period2End = ""), #VALUE!, _xlpm.Period2End), _xlpm.MinOfEnd, IF(_xlpm.Period2End &lt;= _xlpm.Period1End, _xlpm.Period2End, _xlpm.Period1End), _xlpm.MaxOfStart, IF(_xlpm.Period2Start &gt;= _xlpm.Period1Start, _xlpm.Period2Start, _xlpm.Period1Start), _xlpm.DaysBetween, _xlpm.MinOfEnd - _xlpm.MaxOfStart + 1, _xlpm.Result, IF(_xlpm.DaysBetween &gt; 0, _xlpm.DaysBetween, 0), _xlpm.Error, MAX(N(ISERR(_xlpm.Result))) + 1, CHOOSE(_xlpm.Error, _xlpm.Result, _xlpm.Help)))</definedName>
    <definedName name="BXF.Periodsλ" comment="Determine the number of periods from Date1 to Date2 in Days, Weeks, Months, Quarters, or Years.">_xlfn.LAMBDA(_xlop.Date1,_xlop.Date2,_xlop.Interval, _xlfn.LET(_xlpm.Help, TRIM(_xlfn.TEXTSPLIT("DESCRIPTION:   →Determine the number of periods from date1 to date 2 inclusive. " &amp; "Returns negative result if Date1 &gt; Date2.¶" &amp; "→Differences to Excel4.0's DateDif are:¶" &amp; "→* Interval includes Weeks &amp; Quarters¶" &amp; "→* End Date is inclusice¶" &amp; "→* Returns negative values if Date1 is after Date2¶" &amp; "→¶" &amp; "PARAMETERS:    →¶" &amp; "Date1          →(Required) First date. Normally older date¶" &amp; "Date2          →(Required) Second date. Normally newer or future date¶" &amp; "Interval       →(Optional) Days, Weeks, Months (default), Quarters, or Years¶" &amp; "→¶" &amp; "EXAMPLES:      →¶" &amp; "Result         →Formula¶" &amp; "2              →=Periodsλ(""3/31/2023"", ""5/15/2023"")¶" &amp; "-2             →=Periodsλ(""5/15/2023"", ""3/31/2023"")¶" &amp; "12             →=Periodsλ(""1/16/2023"", ""1/15/2024"")¶" &amp; "-13            →=Periodsλ(""1/15/2024"", ""1/16/2023"")¶" &amp; "-12            →=Periodsλ(""1/15/2024"", ""1/16/2023"", , FALSE)¶" &amp; "53             →=Periodsλ(""1/16/2023"", ""1/15/2024"", ""W"")¶" &amp; "-53            →=Periodsλ(""1/15/2024"", ""1/16/2023"", ""W"")", "→", "¶")), _xlpm.Date1, IF(OR(_xlfn.ISOMITTED(_xlpm.Date1), _xlpm.Date1 = ""), #VALUE!, _xlpm.Date1), _xlpm.Date2, IF(OR(_xlfn.ISOMITTED(_xlpm.Date2), _xlpm.Date2 = ""), #VALUE!, _xlpm.Date2), _xlpm.Interval, IF(OR(_xlfn.ISOMITTED(_xlpm.Interval), _xlpm.Interval = ""), "M", LEFT(_xlpm.Interval)), _xlpm.MPY, 12, _xlpm.MPQ, 3, _xlpm.DPW, 7, _xlpm.Earliest, MIN(_xlpm.Date1, _xlpm.Date2), _xlpm.Latest, MAX(_xlpm.Date1, _xlpm.Date2) + 1, _xlpm.Sign, SIGN(MAX(_xlpm.Date2 - _xlpm.Date1, 1)), _xlpm.Periods, _xlfn.SWITCH(_xlpm.Interval, "D", DATEDIF(_xlpm.Earliest, _xlpm.Latest, "D"), "W", DATEDIF(_xlpm.Earliest, _xlpm.Latest, "D") / _xlpm.DPW, "M", DATEDIF(_xlpm.Earliest, _xlpm.Latest, "M"), "Q", DATEDIF(_xlpm.Earliest, _xlpm.Latest, "M") / _xlpm.MPQ, "Y", DATEDIF(_xlpm.Earliest, _xlpm.Latest, "Y")), _xlpm.Return, _xlpm.Sign * _xlpm.Periods, _xlpm.Error, MAX(ISERR(_xlpm.Return)) + 1, CHOOSE(_xlpm.Error, _xlpm.Return, _xlpm.Help)))</definedName>
    <definedName name="BXF.SumColumnsλ" comment="Totals an array's columns">_xlfn.LAMBDA(_xlop.Array, _xlfn.LET(_xlpm.Help, TRIM(_xlfn.TEXTSPLIT("DESCRIPTION:   →Creates totals for each of an array's columns.¶" &amp; "VERSION:       →Apr 10 2023¶" &amp; "PARAMETERS:→¶" &amp; "Array          →(Required) A two dimensional array/range containing values to be summed.¶" &amp; "→¶" &amp; "EXAMPLES:→¶" &amp; "Result         →Formula¶" &amp; "15,25,35,45    →=SumColumnsλ({1,2,3,4;4,3,2,1;10,20,30,40})", "→", "¶")), _xlpm.Array, IF(OR(_xlfn.ISOMITTED(_xlpm.Array), _xlpm.Array = ""), #VALUE!, _xlpm.Array), _xlpm.Result, _xlfn.BYCOL(_xlpm.Array, _xlfn.LAMBDA(_xlpm.Column, SUM(_xlpm.Column))), _xlpm.Error, MAX(ISERROR(_xlpm.Result) + 1), CHOOSE(_xlpm.Error, _xlpm.Result, _xlpm.Help)))</definedName>
    <definedName name="BXF.SumPeriodsλ" comment="Groups and totals all columns in a Values array by period resulting in one column for each period">_xlfn.LAMBDA(_xlop.Values,_xlop.Dates,_xlop.PeriodStarts, _xlfn.LET(_xlpm.Help, TRIM(_xlfn.TEXTSPLIT("DESCRIPTION:   →Summarizes values where each value column is for one day ¶" &amp; "→into one column for each period. ¶" &amp; "→¶" &amp; "PARAMETERS:→¶" &amp; "Values         →(Required) A two dimensional array/range containing values to be summed where" &amp; "each column is for a specific day¶" &amp; "Dates          →(Required) A row of dates providing the date for each Values column¶" &amp; "PeriodStarts   →(Required) A row of period start dates¶" &amp; "→¶" &amp; "EXAMPLES:→¶" &amp; "Result         →Formula¶" &amp; "03, 07         →=SumPeriodsλ({1,2,3,4;4,3,2,1;10,20,30,40}, {1,2,3,4}, {1,3})¶" &amp; "07, 03         →¶" &amp; "30, 70         →", "→", "¶")), _xlpm.Values, IF(OR(_xlfn.ISOMITTED(_xlpm.Values), _xlpm.Values = ""), #VALUE!, _xlpm.Values), _xlpm.Dates, IF(OR(_xlfn.ISOMITTED(_xlpm.Dates), _xlpm.Dates = ""), #VALUE!, _xlpm.Dates), _xlpm.PeriodStarts, IF(OR(_xlfn.ISOMITTED(_xlpm.PeriodStarts), _xlpm.PeriodStarts = ""), #VALUE!, _xlpm.PeriodStarts), _xlpm.PrdNum, MATCH(_xlpm.Dates, _xlpm.PeriodStarts, 1), _xlpm.Result, _xlfn.MAKEARRAY(ROWS(_xlpm.Values), COLUMNS(_xlpm.PeriodStarts), _xlfn.LAMBDA(_xlpm.Row,_xlpm.Col, SUM(INDEX(_xlpm.Values, _xlpm.Row, ) * (_xlpm.Col = _xlpm.PrdNum)))), _xlpm.Error, MAX(N(ISERR(_xlpm.Result))) + 1, CHOOSE(_xlpm.Error, _xlpm.Result, _xlpm.Help)))</definedName>
    <definedName name="BXF.SumRowsλ" comment="Totals an array's Rows">_xlfn.LAMBDA(_xlop.Array, _xlfn.LET(_xlpm.Help, TRIM(_xlfn.TEXTSPLIT("DESCRIPTION:   →Creates totals for each row in array.¶" &amp; "→¶" &amp; "VERSION:       →Apr 10 2023¶" &amp; "PARAMETERS:→¶" &amp; "Array          →(Required) A two dimensional array/range " &amp; "containing values to be summed.¶" &amp; "→¶" &amp; "EXAMPLES:→¶" &amp; "Result         →Formula¶" &amp; "10             →=SumRowsλ({1,2,3,4;4,3,2,1;10,20,30,40})¶" &amp; "10→¶" &amp; "100→", "→", "¶")), _xlpm.Array, IF(OR(_xlfn.ISOMITTED(_xlpm.Array), _xlpm.Array = ""), #VALUE!, _xlpm.Array), _xlpm.Result, _xlfn.BYROW(_xlpm.Array, _xlfn.LAMBDA(_xlpm.Row, SUM(_xlpm.Row))), _xlpm.Error, MAX(ISERR(_xlpm.Result) + 1), CHOOSE(_xlpm.Error, _xlpm.Result, _xlpm.Help)))</definedName>
    <definedName name="nm_Tolerance">InpC!$F$67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158" i="52" l="1"/>
  <c r="BH158" i="52"/>
  <c r="BI158" i="52"/>
  <c r="BJ158" i="52"/>
  <c r="BK158" i="52"/>
  <c r="BL158" i="52"/>
  <c r="BM158" i="52"/>
  <c r="BN158" i="52"/>
  <c r="BO158" i="52"/>
  <c r="BP158" i="52"/>
  <c r="BQ158" i="52"/>
  <c r="BR158" i="52"/>
  <c r="BS158" i="52"/>
  <c r="BT158" i="52"/>
  <c r="BU158" i="52"/>
  <c r="BV158" i="52"/>
  <c r="BW158" i="52"/>
  <c r="BX158" i="52"/>
  <c r="BY158" i="52"/>
  <c r="BZ158" i="52"/>
  <c r="CA158" i="52"/>
  <c r="CB158" i="52"/>
  <c r="CC158" i="52"/>
  <c r="CD158" i="52"/>
  <c r="CE158" i="52"/>
  <c r="CF158" i="52"/>
  <c r="CG158" i="52"/>
  <c r="CH158" i="52"/>
  <c r="CI158" i="52"/>
  <c r="CJ158" i="52"/>
  <c r="CK158" i="52"/>
  <c r="CL158" i="52"/>
  <c r="CM158" i="52"/>
  <c r="CN158" i="52"/>
  <c r="CO158" i="52"/>
  <c r="CP158" i="52"/>
  <c r="CQ158" i="52"/>
  <c r="CR158" i="52"/>
  <c r="CS158" i="52"/>
  <c r="CT158" i="52"/>
  <c r="CU158" i="52"/>
  <c r="CV158" i="52"/>
  <c r="CW158" i="52"/>
  <c r="CX158" i="52"/>
  <c r="CY158" i="52"/>
  <c r="CZ158" i="52"/>
  <c r="DA158" i="52"/>
  <c r="DB158" i="52"/>
  <c r="DC158" i="52"/>
  <c r="DD158" i="52"/>
  <c r="DE158" i="52"/>
  <c r="DF158" i="52"/>
  <c r="DG158" i="52"/>
  <c r="DH158" i="52"/>
  <c r="DI158" i="52"/>
  <c r="DJ158" i="52"/>
  <c r="DK158" i="52"/>
  <c r="DL158" i="52"/>
  <c r="DM158" i="52"/>
  <c r="DN158" i="52"/>
  <c r="DO158" i="52"/>
  <c r="DP158" i="52"/>
  <c r="DQ158" i="52"/>
  <c r="DR158" i="52"/>
  <c r="DS158" i="52"/>
  <c r="DT158" i="52"/>
  <c r="DU158" i="52"/>
  <c r="DV158" i="52"/>
  <c r="DW158" i="52"/>
  <c r="DX158" i="52"/>
  <c r="DY158" i="52"/>
  <c r="DZ158" i="52"/>
  <c r="EA158" i="52"/>
  <c r="EB158" i="52"/>
  <c r="EC158" i="52"/>
  <c r="ED158" i="52"/>
  <c r="EE158" i="52"/>
  <c r="EF158" i="52"/>
  <c r="EG158" i="52"/>
  <c r="EH158" i="52"/>
  <c r="EI158" i="52"/>
  <c r="EJ158" i="52"/>
  <c r="EK158" i="52"/>
  <c r="EL158" i="52"/>
  <c r="EM158" i="52"/>
  <c r="EN158" i="52"/>
  <c r="EO158" i="52"/>
  <c r="EP158" i="52"/>
  <c r="EQ158" i="52"/>
  <c r="ER158" i="52"/>
  <c r="ES158" i="52"/>
  <c r="ET158" i="52"/>
  <c r="EU158" i="52"/>
  <c r="EV158" i="52"/>
  <c r="EW158" i="52"/>
  <c r="EX158" i="52"/>
  <c r="EY158" i="52"/>
  <c r="EZ158" i="52"/>
  <c r="FA158" i="52"/>
  <c r="FB158" i="52"/>
  <c r="FC158" i="52"/>
  <c r="FD158" i="52"/>
  <c r="FE158" i="52"/>
  <c r="FF158" i="52"/>
  <c r="FG158" i="52"/>
  <c r="FH158" i="52"/>
  <c r="FI158" i="52"/>
  <c r="FJ158" i="52"/>
  <c r="FK158" i="52"/>
  <c r="FL158" i="52"/>
  <c r="FM158" i="52"/>
  <c r="FN158" i="52"/>
  <c r="FO158" i="52"/>
  <c r="FP158" i="52"/>
  <c r="FQ158" i="52"/>
  <c r="FR158" i="52"/>
  <c r="FS158" i="52"/>
  <c r="FT158" i="52"/>
  <c r="FU158" i="52"/>
  <c r="FV158" i="52"/>
  <c r="FW158" i="52"/>
  <c r="FX158" i="52"/>
  <c r="FY158" i="52"/>
  <c r="FZ158" i="52"/>
  <c r="GA158" i="52"/>
  <c r="GB158" i="52"/>
  <c r="GC158" i="52"/>
  <c r="GD158" i="52"/>
  <c r="GE158" i="52"/>
  <c r="GF158" i="52"/>
  <c r="GG158" i="52"/>
  <c r="GH158" i="52"/>
  <c r="GI158" i="52"/>
  <c r="GJ158" i="52"/>
  <c r="GK158" i="52"/>
  <c r="GL158" i="52"/>
  <c r="GM158" i="52"/>
  <c r="GN158" i="52"/>
  <c r="GO158" i="52"/>
  <c r="GP158" i="52"/>
  <c r="GQ158" i="52"/>
  <c r="GR158" i="52"/>
  <c r="GS158" i="52"/>
  <c r="GT158" i="52"/>
  <c r="GU158" i="52"/>
  <c r="GV158" i="52"/>
  <c r="GW158" i="52"/>
  <c r="GX158" i="52"/>
  <c r="GY158" i="52"/>
  <c r="GZ158" i="52"/>
  <c r="HA158" i="52"/>
  <c r="HB158" i="52"/>
  <c r="HC158" i="52"/>
  <c r="HD158" i="52"/>
  <c r="HE158" i="52"/>
  <c r="HF158" i="52"/>
  <c r="HG158" i="52"/>
  <c r="HH158" i="52"/>
  <c r="HI158" i="52"/>
  <c r="HJ158" i="52"/>
  <c r="HK158" i="52"/>
  <c r="HL158" i="52"/>
  <c r="HM158" i="52"/>
  <c r="HN158" i="52"/>
  <c r="HO158" i="52"/>
  <c r="HP158" i="52"/>
  <c r="HQ158" i="52"/>
  <c r="HR158" i="52"/>
  <c r="HS158" i="52"/>
  <c r="HT158" i="52"/>
  <c r="HU158" i="52"/>
  <c r="HV158" i="52"/>
  <c r="HW158" i="52"/>
  <c r="HX158" i="52"/>
  <c r="HY158" i="52"/>
  <c r="HZ158" i="52"/>
  <c r="IA158" i="52"/>
  <c r="IB158" i="52"/>
  <c r="IC158" i="52"/>
  <c r="ID158" i="52"/>
  <c r="IE158" i="52"/>
  <c r="IF158" i="52"/>
  <c r="IG158" i="52"/>
  <c r="IH158" i="52"/>
  <c r="II158" i="52"/>
  <c r="IJ158" i="52"/>
  <c r="IK158" i="52"/>
  <c r="IL158" i="52"/>
  <c r="IM158" i="52"/>
  <c r="IN158" i="52"/>
  <c r="IO158" i="52"/>
  <c r="E151" i="52"/>
  <c r="E150" i="52"/>
  <c r="E148" i="52"/>
  <c r="AG4" i="60"/>
  <c r="AD4" i="60"/>
  <c r="AE4" i="60"/>
  <c r="AF4" i="60"/>
  <c r="AA4" i="60"/>
  <c r="AB4" i="60"/>
  <c r="AC4" i="60"/>
  <c r="Y4" i="60"/>
  <c r="Z4" i="60"/>
  <c r="X4" i="60"/>
  <c r="T4" i="60"/>
  <c r="U4" i="60"/>
  <c r="V4" i="60"/>
  <c r="W4" i="60"/>
  <c r="S4" i="60"/>
  <c r="R4" i="60"/>
  <c r="Q4" i="60"/>
  <c r="P4" i="60"/>
  <c r="O4" i="60"/>
  <c r="N4" i="60"/>
  <c r="M4" i="60"/>
  <c r="K4" i="60"/>
  <c r="L4" i="60" l="1"/>
  <c r="J4" i="60"/>
  <c r="I4" i="60"/>
  <c r="H4" i="60"/>
  <c r="G4" i="60"/>
  <c r="F4" i="60"/>
  <c r="E4" i="60"/>
  <c r="D4" i="60"/>
  <c r="AJ5" i="60" l="1" a="1"/>
  <c r="AJ5" i="60" s="1"/>
  <c r="A1" i="60"/>
  <c r="J97" i="52" l="1" a="1"/>
  <c r="J97" i="52" s="1"/>
  <c r="J99" i="52" s="1" a="1"/>
  <c r="J99" i="52" s="1"/>
  <c r="J124" i="52" a="1"/>
  <c r="J124" i="52" s="1"/>
  <c r="J46" i="53" s="1" a="1"/>
  <c r="J46" i="53" s="1"/>
  <c r="J57" i="52" a="1"/>
  <c r="J57" i="52" s="1"/>
  <c r="J58" i="52" s="1" a="1"/>
  <c r="J58" i="52" s="1"/>
  <c r="J40" i="53" s="1" a="1"/>
  <c r="J40" i="53" s="1"/>
  <c r="J41" i="53" s="1" a="1"/>
  <c r="J41" i="53" s="1"/>
  <c r="N5" i="60" s="1" a="1"/>
  <c r="N5" i="60" s="1"/>
  <c r="J4" i="54" a="1"/>
  <c r="J4" i="54" s="1"/>
  <c r="J4" i="55" a="1"/>
  <c r="J4" i="55" s="1"/>
  <c r="J4" i="44" s="1" a="1"/>
  <c r="J4" i="44" s="1"/>
  <c r="E47" i="54"/>
  <c r="G137" i="52"/>
  <c r="F137" i="52"/>
  <c r="E137" i="52"/>
  <c r="G136" i="52"/>
  <c r="F136" i="52"/>
  <c r="E136" i="52"/>
  <c r="G55" i="44"/>
  <c r="E55" i="44"/>
  <c r="G30" i="44"/>
  <c r="F30" i="44"/>
  <c r="F31" i="44" s="1"/>
  <c r="E30" i="44"/>
  <c r="G29" i="44"/>
  <c r="F29" i="44"/>
  <c r="E29" i="44"/>
  <c r="G9" i="44"/>
  <c r="F9" i="44"/>
  <c r="E9" i="44"/>
  <c r="G8" i="44"/>
  <c r="F8" i="44"/>
  <c r="E8" i="44"/>
  <c r="G26" i="44"/>
  <c r="E26" i="44"/>
  <c r="J47" i="53" l="1" a="1"/>
  <c r="J47" i="53" s="1"/>
  <c r="B5" i="60" a="1"/>
  <c r="B5" i="60" s="1"/>
  <c r="C5" i="60" s="1" a="1"/>
  <c r="C5" i="60" s="1"/>
  <c r="J69" i="53" a="1"/>
  <c r="J69" i="53" s="1"/>
  <c r="U5" i="60" s="1" a="1"/>
  <c r="U5" i="60" s="1"/>
  <c r="J86" i="53" a="1"/>
  <c r="J86" i="53" s="1"/>
  <c r="AD5" i="60" s="1" a="1"/>
  <c r="AD5" i="60" s="1"/>
  <c r="J65" i="52" a="1"/>
  <c r="J65" i="52" s="1"/>
  <c r="J32" i="44" a="1"/>
  <c r="J32" i="44" s="1"/>
  <c r="J3" i="54" s="1" a="1"/>
  <c r="J3" i="54" s="1"/>
  <c r="F10" i="44"/>
  <c r="J22" i="44" s="1" a="1"/>
  <c r="J22" i="44" s="1"/>
  <c r="J12" i="44" a="1"/>
  <c r="J12" i="44" l="1"/>
  <c r="J6" i="53" s="1" a="1"/>
  <c r="J6" i="53" s="1"/>
  <c r="J23" i="44" a="1"/>
  <c r="J23" i="44" s="1"/>
  <c r="J38" i="44" a="1"/>
  <c r="J38" i="44" s="1"/>
  <c r="J21" i="44" a="1"/>
  <c r="J13" i="44" l="1" a="1"/>
  <c r="J13" i="44" s="1"/>
  <c r="H13" i="44" s="1"/>
  <c r="J16" i="44" a="1"/>
  <c r="J16" i="44" s="1"/>
  <c r="J21" i="44"/>
  <c r="J3" i="55" s="1" a="1"/>
  <c r="J3" i="55" s="1"/>
  <c r="J4" i="52" a="1"/>
  <c r="J4" i="52" s="1"/>
  <c r="J61" i="44" a="1"/>
  <c r="J61" i="44" s="1"/>
  <c r="J82" i="52" a="1"/>
  <c r="J82" i="52" s="1"/>
  <c r="J104" i="52" a="1"/>
  <c r="J104" i="52" s="1"/>
  <c r="J91" i="52" a="1"/>
  <c r="J91" i="52" s="1"/>
  <c r="G65" i="44"/>
  <c r="F65" i="44"/>
  <c r="E65" i="44"/>
  <c r="G138" i="52"/>
  <c r="E138" i="52"/>
  <c r="G61" i="44"/>
  <c r="F61" i="44"/>
  <c r="E61" i="44"/>
  <c r="G62" i="44"/>
  <c r="F62" i="44"/>
  <c r="E62" i="44"/>
  <c r="E131" i="52"/>
  <c r="F68" i="44"/>
  <c r="G68" i="44"/>
  <c r="E68" i="44"/>
  <c r="F66" i="44"/>
  <c r="G66" i="44"/>
  <c r="E66" i="44"/>
  <c r="F131" i="52"/>
  <c r="G131" i="52"/>
  <c r="F133" i="52"/>
  <c r="G133" i="52"/>
  <c r="E133" i="52"/>
  <c r="G132" i="52"/>
  <c r="F132" i="52"/>
  <c r="E132" i="52"/>
  <c r="H14" i="55"/>
  <c r="E182" i="52"/>
  <c r="F182" i="52"/>
  <c r="G182" i="52"/>
  <c r="H182" i="52"/>
  <c r="I182" i="52"/>
  <c r="A1" i="57"/>
  <c r="J3" i="52" l="1" a="1"/>
  <c r="J3" i="52" s="1"/>
  <c r="J5" i="53" a="1"/>
  <c r="J5" i="53" s="1"/>
  <c r="J3" i="44" a="1"/>
  <c r="J3" i="44" s="1"/>
  <c r="J17" i="44" a="1"/>
  <c r="J17" i="44" s="1"/>
  <c r="J68" i="44" a="1"/>
  <c r="J68" i="44" s="1"/>
  <c r="J26" i="44" a="1"/>
  <c r="J26" i="44" s="1"/>
  <c r="J27" i="44" s="1" a="1"/>
  <c r="J27" i="44" s="1"/>
  <c r="J4" i="53" s="1" a="1"/>
  <c r="J4" i="53" s="1"/>
  <c r="J63" i="44" a="1"/>
  <c r="J63" i="44" s="1"/>
  <c r="J138" i="52" s="1" a="1"/>
  <c r="J138" i="52" s="1"/>
  <c r="J139" i="52" s="1" a="1"/>
  <c r="J139" i="52" s="1"/>
  <c r="J44" i="53" s="1" a="1"/>
  <c r="J44" i="53" s="1"/>
  <c r="F67" i="44"/>
  <c r="F134" i="52"/>
  <c r="J140" i="52" s="1" a="1"/>
  <c r="H10" i="55"/>
  <c r="H72" i="52" s="1"/>
  <c r="H8" i="55"/>
  <c r="H97" i="52" s="1"/>
  <c r="G38" i="44"/>
  <c r="F38" i="44"/>
  <c r="E38" i="44"/>
  <c r="G36" i="44"/>
  <c r="F36" i="44"/>
  <c r="E36" i="44"/>
  <c r="I125" i="52"/>
  <c r="H125" i="52"/>
  <c r="G125" i="52"/>
  <c r="F125" i="52"/>
  <c r="E125" i="52"/>
  <c r="I103" i="52"/>
  <c r="G103" i="52"/>
  <c r="F103" i="52"/>
  <c r="E103" i="52"/>
  <c r="I104" i="52"/>
  <c r="H104" i="52"/>
  <c r="G104" i="52"/>
  <c r="F104" i="52"/>
  <c r="E104" i="52"/>
  <c r="I97" i="52"/>
  <c r="G97" i="52"/>
  <c r="F97" i="52"/>
  <c r="E97" i="52"/>
  <c r="I91" i="52"/>
  <c r="H91" i="52"/>
  <c r="G91" i="52"/>
  <c r="F91" i="52"/>
  <c r="E91" i="52"/>
  <c r="I82" i="52"/>
  <c r="H82" i="52"/>
  <c r="G82" i="52"/>
  <c r="F82" i="52"/>
  <c r="E82" i="52"/>
  <c r="I72" i="52"/>
  <c r="G72" i="52"/>
  <c r="F72" i="52"/>
  <c r="E72" i="52"/>
  <c r="I65" i="52"/>
  <c r="G65" i="52"/>
  <c r="F65" i="52"/>
  <c r="E65" i="52"/>
  <c r="I57" i="52"/>
  <c r="G57" i="52"/>
  <c r="F57" i="52"/>
  <c r="E57" i="52"/>
  <c r="E58" i="52" s="1"/>
  <c r="I36" i="52"/>
  <c r="G36" i="52"/>
  <c r="F36" i="52"/>
  <c r="E36" i="52"/>
  <c r="I46" i="52"/>
  <c r="H46" i="52"/>
  <c r="G46" i="52"/>
  <c r="F46" i="52"/>
  <c r="E46" i="52"/>
  <c r="I29" i="52"/>
  <c r="G29" i="52"/>
  <c r="F29" i="52"/>
  <c r="I28" i="52"/>
  <c r="H28" i="52"/>
  <c r="G28" i="52"/>
  <c r="F28" i="52"/>
  <c r="E29" i="52"/>
  <c r="E28" i="52"/>
  <c r="G23" i="52"/>
  <c r="F23" i="52"/>
  <c r="E23" i="52"/>
  <c r="G22" i="52"/>
  <c r="F22" i="52"/>
  <c r="E22" i="52"/>
  <c r="G21" i="52"/>
  <c r="F21" i="52"/>
  <c r="E21" i="52"/>
  <c r="G20" i="52"/>
  <c r="F20" i="52"/>
  <c r="E20" i="52"/>
  <c r="G19" i="52"/>
  <c r="F19" i="52"/>
  <c r="E19" i="52"/>
  <c r="G18" i="52"/>
  <c r="F18" i="52"/>
  <c r="E18" i="52"/>
  <c r="G14" i="52"/>
  <c r="E14" i="52"/>
  <c r="G13" i="52"/>
  <c r="F13" i="52"/>
  <c r="E13" i="52"/>
  <c r="G12" i="52"/>
  <c r="F12" i="52"/>
  <c r="E12" i="52"/>
  <c r="G11" i="52"/>
  <c r="F11" i="52"/>
  <c r="E11" i="52"/>
  <c r="G10" i="52"/>
  <c r="F10" i="52"/>
  <c r="E10" i="52"/>
  <c r="G9" i="52"/>
  <c r="F9" i="52"/>
  <c r="E9" i="52"/>
  <c r="G48" i="44"/>
  <c r="F48" i="44"/>
  <c r="G47" i="44"/>
  <c r="F47" i="44"/>
  <c r="G46" i="44"/>
  <c r="F46" i="44"/>
  <c r="G45" i="44"/>
  <c r="F45" i="44"/>
  <c r="G44" i="44"/>
  <c r="F44" i="44"/>
  <c r="F49" i="44" s="1"/>
  <c r="E48" i="44"/>
  <c r="E47" i="44"/>
  <c r="E46" i="44"/>
  <c r="E45" i="44"/>
  <c r="E44" i="44"/>
  <c r="G16" i="44"/>
  <c r="F16" i="44"/>
  <c r="E16" i="44"/>
  <c r="E4" i="55"/>
  <c r="E3" i="55"/>
  <c r="A1" i="55"/>
  <c r="A1" i="54"/>
  <c r="I73" i="52"/>
  <c r="G73" i="52"/>
  <c r="F73" i="52"/>
  <c r="E73" i="52"/>
  <c r="I90" i="52"/>
  <c r="G90" i="52"/>
  <c r="F90" i="52"/>
  <c r="E90" i="52"/>
  <c r="E168" i="52"/>
  <c r="E67" i="52"/>
  <c r="E51" i="52"/>
  <c r="E38" i="52"/>
  <c r="K150" i="52" l="1"/>
  <c r="S150" i="52"/>
  <c r="AA150" i="52"/>
  <c r="AI150" i="52"/>
  <c r="AQ150" i="52"/>
  <c r="AY150" i="52"/>
  <c r="BG150" i="52"/>
  <c r="BO150" i="52"/>
  <c r="BW150" i="52"/>
  <c r="CE150" i="52"/>
  <c r="CM150" i="52"/>
  <c r="CU150" i="52"/>
  <c r="DC150" i="52"/>
  <c r="DK150" i="52"/>
  <c r="DS150" i="52"/>
  <c r="EA150" i="52"/>
  <c r="EI150" i="52"/>
  <c r="EQ150" i="52"/>
  <c r="EY150" i="52"/>
  <c r="FG150" i="52"/>
  <c r="FO150" i="52"/>
  <c r="FW150" i="52"/>
  <c r="GE150" i="52"/>
  <c r="GM150" i="52"/>
  <c r="GU150" i="52"/>
  <c r="HC150" i="52"/>
  <c r="HK150" i="52"/>
  <c r="HS150" i="52"/>
  <c r="IA150" i="52"/>
  <c r="II150" i="52"/>
  <c r="L151" i="52"/>
  <c r="T151" i="52"/>
  <c r="AB151" i="52"/>
  <c r="AJ151" i="52"/>
  <c r="AR151" i="52"/>
  <c r="AZ151" i="52"/>
  <c r="BH151" i="52"/>
  <c r="BP151" i="52"/>
  <c r="BX151" i="52"/>
  <c r="CF151" i="52"/>
  <c r="CN151" i="52"/>
  <c r="CV151" i="52"/>
  <c r="DD151" i="52"/>
  <c r="DL151" i="52"/>
  <c r="DT151" i="52"/>
  <c r="EB151" i="52"/>
  <c r="EJ151" i="52"/>
  <c r="ER151" i="52"/>
  <c r="EZ151" i="52"/>
  <c r="FH151" i="52"/>
  <c r="FP151" i="52"/>
  <c r="FX151" i="52"/>
  <c r="GF151" i="52"/>
  <c r="GN151" i="52"/>
  <c r="GV151" i="52"/>
  <c r="L150" i="52"/>
  <c r="T150" i="52"/>
  <c r="AB150" i="52"/>
  <c r="AJ150" i="52"/>
  <c r="AR150" i="52"/>
  <c r="AZ150" i="52"/>
  <c r="AZ152" i="52" s="1"/>
  <c r="BH150" i="52"/>
  <c r="BP150" i="52"/>
  <c r="BX150" i="52"/>
  <c r="CF150" i="52"/>
  <c r="CN150" i="52"/>
  <c r="CV150" i="52"/>
  <c r="DD150" i="52"/>
  <c r="DL150" i="52"/>
  <c r="DL152" i="52" s="1"/>
  <c r="DL154" i="52" s="1"/>
  <c r="DT150" i="52"/>
  <c r="EB150" i="52"/>
  <c r="EJ150" i="52"/>
  <c r="ER150" i="52"/>
  <c r="EZ150" i="52"/>
  <c r="FH150" i="52"/>
  <c r="FP150" i="52"/>
  <c r="FX150" i="52"/>
  <c r="FX152" i="52" s="1"/>
  <c r="FX154" i="52" s="1"/>
  <c r="GF150" i="52"/>
  <c r="GN150" i="52"/>
  <c r="GV150" i="52"/>
  <c r="HD150" i="52"/>
  <c r="HL150" i="52"/>
  <c r="HT150" i="52"/>
  <c r="IB150" i="52"/>
  <c r="IJ150" i="52"/>
  <c r="M151" i="52"/>
  <c r="U151" i="52"/>
  <c r="AC151" i="52"/>
  <c r="AK151" i="52"/>
  <c r="AS151" i="52"/>
  <c r="BA151" i="52"/>
  <c r="BI151" i="52"/>
  <c r="BQ151" i="52"/>
  <c r="BY151" i="52"/>
  <c r="CG151" i="52"/>
  <c r="CO151" i="52"/>
  <c r="CW151" i="52"/>
  <c r="DE151" i="52"/>
  <c r="DM151" i="52"/>
  <c r="DU151" i="52"/>
  <c r="EC151" i="52"/>
  <c r="EK151" i="52"/>
  <c r="ES151" i="52"/>
  <c r="FA151" i="52"/>
  <c r="FI151" i="52"/>
  <c r="FQ151" i="52"/>
  <c r="FY151" i="52"/>
  <c r="GG151" i="52"/>
  <c r="GO151" i="52"/>
  <c r="GW151" i="52"/>
  <c r="M150" i="52"/>
  <c r="U150" i="52"/>
  <c r="AC150" i="52"/>
  <c r="AK150" i="52"/>
  <c r="AS150" i="52"/>
  <c r="BA150" i="52"/>
  <c r="BI150" i="52"/>
  <c r="BI152" i="52" s="1"/>
  <c r="BI154" i="52" s="1"/>
  <c r="BQ150" i="52"/>
  <c r="BY150" i="52"/>
  <c r="CG150" i="52"/>
  <c r="CO150" i="52"/>
  <c r="CW150" i="52"/>
  <c r="DE150" i="52"/>
  <c r="DM150" i="52"/>
  <c r="DU150" i="52"/>
  <c r="DU152" i="52" s="1"/>
  <c r="DU154" i="52" s="1"/>
  <c r="EC150" i="52"/>
  <c r="EK150" i="52"/>
  <c r="ES150" i="52"/>
  <c r="FA150" i="52"/>
  <c r="FI150" i="52"/>
  <c r="FQ150" i="52"/>
  <c r="FY150" i="52"/>
  <c r="GG150" i="52"/>
  <c r="GG152" i="52" s="1"/>
  <c r="GG154" i="52" s="1"/>
  <c r="GO150" i="52"/>
  <c r="GW150" i="52"/>
  <c r="HE150" i="52"/>
  <c r="HM150" i="52"/>
  <c r="HU150" i="52"/>
  <c r="IC150" i="52"/>
  <c r="IK150" i="52"/>
  <c r="N151" i="52"/>
  <c r="V151" i="52"/>
  <c r="AD151" i="52"/>
  <c r="AL151" i="52"/>
  <c r="AT151" i="52"/>
  <c r="BB151" i="52"/>
  <c r="BJ151" i="52"/>
  <c r="BR151" i="52"/>
  <c r="BZ151" i="52"/>
  <c r="CH151" i="52"/>
  <c r="CP151" i="52"/>
  <c r="CX151" i="52"/>
  <c r="DF151" i="52"/>
  <c r="DN151" i="52"/>
  <c r="DV151" i="52"/>
  <c r="ED151" i="52"/>
  <c r="EL151" i="52"/>
  <c r="ET151" i="52"/>
  <c r="FB151" i="52"/>
  <c r="N150" i="52"/>
  <c r="V150" i="52"/>
  <c r="AD150" i="52"/>
  <c r="AD152" i="52" s="1"/>
  <c r="AL150" i="52"/>
  <c r="AT150" i="52"/>
  <c r="BB150" i="52"/>
  <c r="BJ150" i="52"/>
  <c r="BJ152" i="52" s="1"/>
  <c r="BJ154" i="52" s="1"/>
  <c r="BR150" i="52"/>
  <c r="BZ150" i="52"/>
  <c r="CH150" i="52"/>
  <c r="CP150" i="52"/>
  <c r="CP152" i="52" s="1"/>
  <c r="CP154" i="52" s="1"/>
  <c r="CX150" i="52"/>
  <c r="DF150" i="52"/>
  <c r="DN150" i="52"/>
  <c r="DV150" i="52"/>
  <c r="DV152" i="52" s="1"/>
  <c r="DV154" i="52" s="1"/>
  <c r="ED150" i="52"/>
  <c r="EL150" i="52"/>
  <c r="ET150" i="52"/>
  <c r="FB150" i="52"/>
  <c r="FB152" i="52" s="1"/>
  <c r="FB154" i="52" s="1"/>
  <c r="FJ150" i="52"/>
  <c r="FR150" i="52"/>
  <c r="FZ150" i="52"/>
  <c r="GH150" i="52"/>
  <c r="GP150" i="52"/>
  <c r="GX150" i="52"/>
  <c r="HF150" i="52"/>
  <c r="HN150" i="52"/>
  <c r="HV150" i="52"/>
  <c r="ID150" i="52"/>
  <c r="IL150" i="52"/>
  <c r="O151" i="52"/>
  <c r="W151" i="52"/>
  <c r="AE151" i="52"/>
  <c r="AM151" i="52"/>
  <c r="AU151" i="52"/>
  <c r="BC151" i="52"/>
  <c r="BK151" i="52"/>
  <c r="BS151" i="52"/>
  <c r="CA151" i="52"/>
  <c r="CI151" i="52"/>
  <c r="CQ151" i="52"/>
  <c r="CY151" i="52"/>
  <c r="DG151" i="52"/>
  <c r="DO151" i="52"/>
  <c r="DW151" i="52"/>
  <c r="EE151" i="52"/>
  <c r="EM151" i="52"/>
  <c r="EU151" i="52"/>
  <c r="FC151" i="52"/>
  <c r="FK151" i="52"/>
  <c r="FS151" i="52"/>
  <c r="GA151" i="52"/>
  <c r="GI151" i="52"/>
  <c r="GQ151" i="52"/>
  <c r="GY151" i="52"/>
  <c r="O150" i="52"/>
  <c r="W150" i="52"/>
  <c r="AE150" i="52"/>
  <c r="AM150" i="52"/>
  <c r="AU150" i="52"/>
  <c r="BC150" i="52"/>
  <c r="BK150" i="52"/>
  <c r="BK152" i="52" s="1"/>
  <c r="BK154" i="52" s="1"/>
  <c r="BS150" i="52"/>
  <c r="CA150" i="52"/>
  <c r="CI150" i="52"/>
  <c r="CQ150" i="52"/>
  <c r="CY150" i="52"/>
  <c r="DG150" i="52"/>
  <c r="DO150" i="52"/>
  <c r="DW150" i="52"/>
  <c r="DW152" i="52" s="1"/>
  <c r="DW154" i="52" s="1"/>
  <c r="EE150" i="52"/>
  <c r="EM150" i="52"/>
  <c r="EU150" i="52"/>
  <c r="FC150" i="52"/>
  <c r="FK150" i="52"/>
  <c r="FS150" i="52"/>
  <c r="GA150" i="52"/>
  <c r="GI150" i="52"/>
  <c r="GI152" i="52" s="1"/>
  <c r="GI154" i="52" s="1"/>
  <c r="GQ150" i="52"/>
  <c r="GY150" i="52"/>
  <c r="HG150" i="52"/>
  <c r="HO150" i="52"/>
  <c r="HW150" i="52"/>
  <c r="IE150" i="52"/>
  <c r="IM150" i="52"/>
  <c r="P151" i="52"/>
  <c r="X151" i="52"/>
  <c r="AF151" i="52"/>
  <c r="AN151" i="52"/>
  <c r="AV151" i="52"/>
  <c r="BD151" i="52"/>
  <c r="BL151" i="52"/>
  <c r="BT151" i="52"/>
  <c r="CB151" i="52"/>
  <c r="CJ151" i="52"/>
  <c r="CR151" i="52"/>
  <c r="CZ151" i="52"/>
  <c r="DH151" i="52"/>
  <c r="DP151" i="52"/>
  <c r="DX151" i="52"/>
  <c r="AF150" i="52"/>
  <c r="AX150" i="52"/>
  <c r="BU150" i="52"/>
  <c r="CR150" i="52"/>
  <c r="CR152" i="52" s="1"/>
  <c r="CR154" i="52" s="1"/>
  <c r="DJ150" i="52"/>
  <c r="EG150" i="52"/>
  <c r="FD150" i="52"/>
  <c r="FV150" i="52"/>
  <c r="GS150" i="52"/>
  <c r="HP150" i="52"/>
  <c r="IH150" i="52"/>
  <c r="Z151" i="52"/>
  <c r="AW151" i="52"/>
  <c r="BO151" i="52"/>
  <c r="CL151" i="52"/>
  <c r="DI151" i="52"/>
  <c r="EA151" i="52"/>
  <c r="EQ151" i="52"/>
  <c r="FG151" i="52"/>
  <c r="FU151" i="52"/>
  <c r="GH151" i="52"/>
  <c r="GT151" i="52"/>
  <c r="HE151" i="52"/>
  <c r="HM151" i="52"/>
  <c r="HU151" i="52"/>
  <c r="IC151" i="52"/>
  <c r="IK151" i="52"/>
  <c r="IG151" i="52"/>
  <c r="GK150" i="52"/>
  <c r="CD151" i="52"/>
  <c r="FO151" i="52"/>
  <c r="HZ151" i="52"/>
  <c r="AG150" i="52"/>
  <c r="BD150" i="52"/>
  <c r="BV150" i="52"/>
  <c r="BV152" i="52" s="1"/>
  <c r="BV154" i="52" s="1"/>
  <c r="CS150" i="52"/>
  <c r="DP150" i="52"/>
  <c r="EH150" i="52"/>
  <c r="FE150" i="52"/>
  <c r="GB150" i="52"/>
  <c r="GT150" i="52"/>
  <c r="HQ150" i="52"/>
  <c r="IN150" i="52"/>
  <c r="AA151" i="52"/>
  <c r="AX151" i="52"/>
  <c r="BU151" i="52"/>
  <c r="CM151" i="52"/>
  <c r="DJ151" i="52"/>
  <c r="EF151" i="52"/>
  <c r="EV151" i="52"/>
  <c r="FJ151" i="52"/>
  <c r="FV151" i="52"/>
  <c r="GJ151" i="52"/>
  <c r="GU151" i="52"/>
  <c r="HF151" i="52"/>
  <c r="HN151" i="52"/>
  <c r="HV151" i="52"/>
  <c r="ID151" i="52"/>
  <c r="IL151" i="52"/>
  <c r="R150" i="52"/>
  <c r="CD150" i="52"/>
  <c r="EP150" i="52"/>
  <c r="GJ150" i="52"/>
  <c r="HY150" i="52"/>
  <c r="AI151" i="52"/>
  <c r="CU151" i="52"/>
  <c r="EY151" i="52"/>
  <c r="HA151" i="52"/>
  <c r="CJ150" i="52"/>
  <c r="DY150" i="52"/>
  <c r="HH150" i="52"/>
  <c r="AO151" i="52"/>
  <c r="DS151" i="52"/>
  <c r="HB151" i="52"/>
  <c r="P150" i="52"/>
  <c r="AH150" i="52"/>
  <c r="BE150" i="52"/>
  <c r="CB150" i="52"/>
  <c r="CT150" i="52"/>
  <c r="DQ150" i="52"/>
  <c r="EN150" i="52"/>
  <c r="FF150" i="52"/>
  <c r="GC150" i="52"/>
  <c r="GZ150" i="52"/>
  <c r="HR150" i="52"/>
  <c r="IO150" i="52"/>
  <c r="AG151" i="52"/>
  <c r="AY151" i="52"/>
  <c r="BV151" i="52"/>
  <c r="CS151" i="52"/>
  <c r="DK151" i="52"/>
  <c r="EG151" i="52"/>
  <c r="EW151" i="52"/>
  <c r="FL151" i="52"/>
  <c r="FW151" i="52"/>
  <c r="GK151" i="52"/>
  <c r="GX151" i="52"/>
  <c r="HG151" i="52"/>
  <c r="HO151" i="52"/>
  <c r="HW151" i="52"/>
  <c r="IE151" i="52"/>
  <c r="IM151" i="52"/>
  <c r="AO150" i="52"/>
  <c r="AO152" i="52" s="1"/>
  <c r="DA150" i="52"/>
  <c r="FM150" i="52"/>
  <c r="HB150" i="52"/>
  <c r="HB152" i="52" s="1"/>
  <c r="HB154" i="52" s="1"/>
  <c r="CC151" i="52"/>
  <c r="DR151" i="52"/>
  <c r="GB151" i="52"/>
  <c r="HI151" i="52"/>
  <c r="IO151" i="52"/>
  <c r="AP150" i="52"/>
  <c r="FN150" i="52"/>
  <c r="BG151" i="52"/>
  <c r="FD151" i="52"/>
  <c r="HJ151" i="52"/>
  <c r="J151" i="52"/>
  <c r="Q150" i="52"/>
  <c r="AN150" i="52"/>
  <c r="BF150" i="52"/>
  <c r="CC150" i="52"/>
  <c r="CZ150" i="52"/>
  <c r="DR150" i="52"/>
  <c r="DR152" i="52" s="1"/>
  <c r="DR154" i="52" s="1"/>
  <c r="EO150" i="52"/>
  <c r="FL150" i="52"/>
  <c r="GD150" i="52"/>
  <c r="HA150" i="52"/>
  <c r="HA152" i="52" s="1"/>
  <c r="HA154" i="52" s="1"/>
  <c r="HX150" i="52"/>
  <c r="K151" i="52"/>
  <c r="AH151" i="52"/>
  <c r="BE151" i="52"/>
  <c r="BW151" i="52"/>
  <c r="CT151" i="52"/>
  <c r="DQ151" i="52"/>
  <c r="EH151" i="52"/>
  <c r="EX151" i="52"/>
  <c r="FM151" i="52"/>
  <c r="FZ151" i="52"/>
  <c r="GL151" i="52"/>
  <c r="GZ151" i="52"/>
  <c r="HH151" i="52"/>
  <c r="HP151" i="52"/>
  <c r="HX151" i="52"/>
  <c r="IF151" i="52"/>
  <c r="IN151" i="52"/>
  <c r="BL150" i="52"/>
  <c r="BL152" i="52" s="1"/>
  <c r="BL154" i="52" s="1"/>
  <c r="Q151" i="52"/>
  <c r="FN151" i="52"/>
  <c r="HY151" i="52"/>
  <c r="X150" i="52"/>
  <c r="DB150" i="52"/>
  <c r="HZ150" i="52"/>
  <c r="HZ152" i="52" s="1"/>
  <c r="HZ154" i="52" s="1"/>
  <c r="EN151" i="52"/>
  <c r="HR151" i="52"/>
  <c r="Y150" i="52"/>
  <c r="AV150" i="52"/>
  <c r="BN150" i="52"/>
  <c r="CK150" i="52"/>
  <c r="DH150" i="52"/>
  <c r="DZ150" i="52"/>
  <c r="EW150" i="52"/>
  <c r="FT150" i="52"/>
  <c r="GL150" i="52"/>
  <c r="GL152" i="52" s="1"/>
  <c r="GL154" i="52" s="1"/>
  <c r="HI150" i="52"/>
  <c r="IF150" i="52"/>
  <c r="S151" i="52"/>
  <c r="AP151" i="52"/>
  <c r="BM151" i="52"/>
  <c r="CE151" i="52"/>
  <c r="DB151" i="52"/>
  <c r="DY151" i="52"/>
  <c r="EO151" i="52"/>
  <c r="FE151" i="52"/>
  <c r="FR151" i="52"/>
  <c r="GD151" i="52"/>
  <c r="GR151" i="52"/>
  <c r="HC151" i="52"/>
  <c r="HK151" i="52"/>
  <c r="HS151" i="52"/>
  <c r="IA151" i="52"/>
  <c r="II151" i="52"/>
  <c r="J150" i="52"/>
  <c r="GC151" i="52"/>
  <c r="Z150" i="52"/>
  <c r="Z152" i="52" s="1"/>
  <c r="AW150" i="52"/>
  <c r="BT150" i="52"/>
  <c r="BT152" i="52" s="1"/>
  <c r="BT154" i="52" s="1"/>
  <c r="CL150" i="52"/>
  <c r="CL152" i="52" s="1"/>
  <c r="CL154" i="52" s="1"/>
  <c r="DI150" i="52"/>
  <c r="DI152" i="52" s="1"/>
  <c r="DI154" i="52" s="1"/>
  <c r="EF150" i="52"/>
  <c r="EF152" i="52" s="1"/>
  <c r="EF154" i="52" s="1"/>
  <c r="EX150" i="52"/>
  <c r="FU150" i="52"/>
  <c r="FU152" i="52" s="1"/>
  <c r="FU154" i="52" s="1"/>
  <c r="GR150" i="52"/>
  <c r="GR152" i="52" s="1"/>
  <c r="GR154" i="52" s="1"/>
  <c r="HJ150" i="52"/>
  <c r="IG150" i="52"/>
  <c r="IG152" i="52" s="1"/>
  <c r="IG154" i="52" s="1"/>
  <c r="Y151" i="52"/>
  <c r="AQ151" i="52"/>
  <c r="BN151" i="52"/>
  <c r="CK151" i="52"/>
  <c r="DC151" i="52"/>
  <c r="DZ151" i="52"/>
  <c r="EP151" i="52"/>
  <c r="FF151" i="52"/>
  <c r="FT151" i="52"/>
  <c r="GE151" i="52"/>
  <c r="GS151" i="52"/>
  <c r="HD151" i="52"/>
  <c r="HL151" i="52"/>
  <c r="HT151" i="52"/>
  <c r="IB151" i="52"/>
  <c r="IJ151" i="52"/>
  <c r="DX150" i="52"/>
  <c r="DX152" i="52" s="1"/>
  <c r="DX154" i="52" s="1"/>
  <c r="BF151" i="52"/>
  <c r="EI151" i="52"/>
  <c r="GM151" i="52"/>
  <c r="HQ151" i="52"/>
  <c r="BM150" i="52"/>
  <c r="BM152" i="52" s="1"/>
  <c r="BM154" i="52" s="1"/>
  <c r="EV150" i="52"/>
  <c r="R151" i="52"/>
  <c r="DA151" i="52"/>
  <c r="GP151" i="52"/>
  <c r="IH151" i="52"/>
  <c r="J140" i="52"/>
  <c r="J22" i="53" a="1"/>
  <c r="J22" i="53" s="1"/>
  <c r="J5" i="60" s="1" a="1"/>
  <c r="J5" i="60" s="1"/>
  <c r="J42" i="54" a="1"/>
  <c r="J42" i="54" s="1"/>
  <c r="J23" i="52" a="1"/>
  <c r="J23" i="52" s="1"/>
  <c r="J24" i="52" s="1" a="1"/>
  <c r="J24" i="52" s="1"/>
  <c r="J14" i="52" a="1"/>
  <c r="J14" i="52" s="1"/>
  <c r="J55" i="44" a="1"/>
  <c r="J55" i="44" s="1"/>
  <c r="J56" i="44" s="1" a="1"/>
  <c r="J56" i="44" s="1"/>
  <c r="J69" i="44" a="1"/>
  <c r="J69" i="44" s="1"/>
  <c r="J44" i="54" a="1"/>
  <c r="J44" i="54" s="1"/>
  <c r="J43" i="54" a="1"/>
  <c r="J43" i="54" s="1"/>
  <c r="J38" i="54" a="1"/>
  <c r="J38" i="54" s="1"/>
  <c r="J39" i="54" s="1" a="1"/>
  <c r="J39" i="54" s="1"/>
  <c r="J45" i="53" a="1"/>
  <c r="J45" i="53" s="1"/>
  <c r="J48" i="53" s="1" a="1"/>
  <c r="J48" i="53" s="1"/>
  <c r="O5" i="60" s="1" a="1"/>
  <c r="O5" i="60" s="1"/>
  <c r="J81" i="53" a="1"/>
  <c r="J81" i="53" s="1"/>
  <c r="AA5" i="60" s="1" a="1"/>
  <c r="AA5" i="60" s="1"/>
  <c r="F37" i="44"/>
  <c r="J39" i="44" s="1" a="1"/>
  <c r="J39" i="44" s="1"/>
  <c r="J3" i="53" s="1" a="1"/>
  <c r="J3" i="53" s="1"/>
  <c r="H57" i="52"/>
  <c r="H65" i="52"/>
  <c r="H58" i="52"/>
  <c r="F50" i="44"/>
  <c r="F51" i="44" s="1"/>
  <c r="F52" i="44" s="1"/>
  <c r="F53" i="44" s="1"/>
  <c r="J113" i="52" a="1"/>
  <c r="J113" i="52" s="1"/>
  <c r="CB152" i="52" l="1"/>
  <c r="CB154" i="52" s="1"/>
  <c r="EG152" i="52"/>
  <c r="EG154" i="52" s="1"/>
  <c r="ET152" i="52"/>
  <c r="ET154" i="52" s="1"/>
  <c r="V152" i="52"/>
  <c r="HM152" i="52"/>
  <c r="HM154" i="52" s="1"/>
  <c r="P152" i="52"/>
  <c r="GQ152" i="52"/>
  <c r="GQ154" i="52" s="1"/>
  <c r="EE152" i="52"/>
  <c r="EE154" i="52" s="1"/>
  <c r="BS152" i="52"/>
  <c r="BS154" i="52" s="1"/>
  <c r="GO152" i="52"/>
  <c r="GO154" i="52" s="1"/>
  <c r="EC152" i="52"/>
  <c r="EC154" i="52" s="1"/>
  <c r="BQ152" i="52"/>
  <c r="BQ154" i="52" s="1"/>
  <c r="GF152" i="52"/>
  <c r="GF154" i="52" s="1"/>
  <c r="DT152" i="52"/>
  <c r="DT154" i="52" s="1"/>
  <c r="BH152" i="52"/>
  <c r="BH154" i="52" s="1"/>
  <c r="HW152" i="52"/>
  <c r="HW154" i="52" s="1"/>
  <c r="HN152" i="52"/>
  <c r="HN154" i="52" s="1"/>
  <c r="X152" i="52"/>
  <c r="CH152" i="52"/>
  <c r="CH154" i="52" s="1"/>
  <c r="FL152" i="52"/>
  <c r="FL154" i="52" s="1"/>
  <c r="HR152" i="52"/>
  <c r="HR154" i="52" s="1"/>
  <c r="BE152" i="52"/>
  <c r="CJ152" i="52"/>
  <c r="CJ154" i="52" s="1"/>
  <c r="CD152" i="52"/>
  <c r="CD154" i="52" s="1"/>
  <c r="DP152" i="52"/>
  <c r="DP154" i="52" s="1"/>
  <c r="GK152" i="52"/>
  <c r="GK154" i="52" s="1"/>
  <c r="DJ152" i="52"/>
  <c r="DJ154" i="52" s="1"/>
  <c r="HG152" i="52"/>
  <c r="HG154" i="52" s="1"/>
  <c r="EU152" i="52"/>
  <c r="EU154" i="52" s="1"/>
  <c r="CI152" i="52"/>
  <c r="CI154" i="52" s="1"/>
  <c r="W152" i="52"/>
  <c r="GX152" i="52"/>
  <c r="GX154" i="52" s="1"/>
  <c r="EL152" i="52"/>
  <c r="EL154" i="52" s="1"/>
  <c r="BZ152" i="52"/>
  <c r="BZ154" i="52" s="1"/>
  <c r="N152" i="52"/>
  <c r="HE152" i="52"/>
  <c r="HE154" i="52" s="1"/>
  <c r="ES152" i="52"/>
  <c r="ES154" i="52" s="1"/>
  <c r="CG152" i="52"/>
  <c r="CG154" i="52" s="1"/>
  <c r="U152" i="52"/>
  <c r="GV152" i="52"/>
  <c r="GV154" i="52" s="1"/>
  <c r="EJ152" i="52"/>
  <c r="EJ154" i="52" s="1"/>
  <c r="BX152" i="52"/>
  <c r="BX154" i="52" s="1"/>
  <c r="L152" i="52"/>
  <c r="GM152" i="52"/>
  <c r="GM154" i="52" s="1"/>
  <c r="EA152" i="52"/>
  <c r="EA154" i="52" s="1"/>
  <c r="BO152" i="52"/>
  <c r="BO154" i="52" s="1"/>
  <c r="AV152" i="52"/>
  <c r="AY152" i="52"/>
  <c r="BD152" i="52"/>
  <c r="DN152" i="52"/>
  <c r="DN154" i="52" s="1"/>
  <c r="BB152" i="52"/>
  <c r="EV152" i="52"/>
  <c r="EV154" i="52" s="1"/>
  <c r="HJ152" i="52"/>
  <c r="HJ154" i="52" s="1"/>
  <c r="FN152" i="52"/>
  <c r="FN154" i="52" s="1"/>
  <c r="AF152" i="52"/>
  <c r="GA152" i="52"/>
  <c r="GA154" i="52" s="1"/>
  <c r="DO152" i="52"/>
  <c r="DO154" i="52" s="1"/>
  <c r="BC152" i="52"/>
  <c r="FY152" i="52"/>
  <c r="FY154" i="52" s="1"/>
  <c r="DM152" i="52"/>
  <c r="DM154" i="52" s="1"/>
  <c r="BA152" i="52"/>
  <c r="FP152" i="52"/>
  <c r="FP154" i="52" s="1"/>
  <c r="DD152" i="52"/>
  <c r="DD154" i="52" s="1"/>
  <c r="AR152" i="52"/>
  <c r="HX152" i="52"/>
  <c r="HX154" i="52" s="1"/>
  <c r="BF152" i="52"/>
  <c r="AP152" i="52"/>
  <c r="DH152" i="52"/>
  <c r="DH154" i="52" s="1"/>
  <c r="FK152" i="52"/>
  <c r="FK154" i="52" s="1"/>
  <c r="CY152" i="52"/>
  <c r="CY154" i="52" s="1"/>
  <c r="AM152" i="52"/>
  <c r="FI152" i="52"/>
  <c r="FI154" i="52" s="1"/>
  <c r="CW152" i="52"/>
  <c r="CW154" i="52" s="1"/>
  <c r="AK152" i="52"/>
  <c r="EZ152" i="52"/>
  <c r="EZ154" i="52" s="1"/>
  <c r="CN152" i="52"/>
  <c r="CN154" i="52" s="1"/>
  <c r="AB152" i="52"/>
  <c r="IF152" i="52"/>
  <c r="IF154" i="52" s="1"/>
  <c r="HI152" i="52"/>
  <c r="HI154" i="52" s="1"/>
  <c r="EO152" i="52"/>
  <c r="EO154" i="52" s="1"/>
  <c r="GZ152" i="52"/>
  <c r="GZ154" i="52" s="1"/>
  <c r="AH152" i="52"/>
  <c r="R152" i="52"/>
  <c r="CS152" i="52"/>
  <c r="CS154" i="52" s="1"/>
  <c r="GY152" i="52"/>
  <c r="GY154" i="52" s="1"/>
  <c r="EM152" i="52"/>
  <c r="EM154" i="52" s="1"/>
  <c r="CA152" i="52"/>
  <c r="CA154" i="52" s="1"/>
  <c r="O152" i="52"/>
  <c r="GP152" i="52"/>
  <c r="GP154" i="52" s="1"/>
  <c r="ED152" i="52"/>
  <c r="ED154" i="52" s="1"/>
  <c r="BR152" i="52"/>
  <c r="BR154" i="52" s="1"/>
  <c r="GW152" i="52"/>
  <c r="GW154" i="52" s="1"/>
  <c r="EK152" i="52"/>
  <c r="EK154" i="52" s="1"/>
  <c r="BY152" i="52"/>
  <c r="BY154" i="52" s="1"/>
  <c r="M152" i="52"/>
  <c r="GN152" i="52"/>
  <c r="GN154" i="52" s="1"/>
  <c r="EB152" i="52"/>
  <c r="EB154" i="52" s="1"/>
  <c r="BP152" i="52"/>
  <c r="BP154" i="52" s="1"/>
  <c r="GE152" i="52"/>
  <c r="GE154" i="52" s="1"/>
  <c r="DS152" i="52"/>
  <c r="DS154" i="52" s="1"/>
  <c r="BG152" i="52"/>
  <c r="BG154" i="52" s="1"/>
  <c r="BN152" i="52"/>
  <c r="BN154" i="52" s="1"/>
  <c r="Y152" i="52"/>
  <c r="GC152" i="52"/>
  <c r="GC154" i="52" s="1"/>
  <c r="IN152" i="52"/>
  <c r="IN154" i="52" s="1"/>
  <c r="IH152" i="52"/>
  <c r="IH154" i="52" s="1"/>
  <c r="BU152" i="52"/>
  <c r="BU154" i="52" s="1"/>
  <c r="GH152" i="52"/>
  <c r="GH154" i="52" s="1"/>
  <c r="II152" i="52"/>
  <c r="II154" i="52" s="1"/>
  <c r="FW152" i="52"/>
  <c r="FW154" i="52" s="1"/>
  <c r="DK152" i="52"/>
  <c r="DK154" i="52" s="1"/>
  <c r="DZ152" i="52"/>
  <c r="DZ154" i="52" s="1"/>
  <c r="FT152" i="52"/>
  <c r="FT154" i="52" s="1"/>
  <c r="CZ152" i="52"/>
  <c r="CZ154" i="52" s="1"/>
  <c r="FF152" i="52"/>
  <c r="FF154" i="52" s="1"/>
  <c r="HQ152" i="52"/>
  <c r="HQ154" i="52" s="1"/>
  <c r="HP152" i="52"/>
  <c r="HP154" i="52" s="1"/>
  <c r="AX152" i="52"/>
  <c r="IL152" i="52"/>
  <c r="IL154" i="52" s="1"/>
  <c r="FZ152" i="52"/>
  <c r="FZ154" i="52" s="1"/>
  <c r="IJ152" i="52"/>
  <c r="IJ154" i="52" s="1"/>
  <c r="IA152" i="52"/>
  <c r="IA154" i="52" s="1"/>
  <c r="FO152" i="52"/>
  <c r="FO154" i="52" s="1"/>
  <c r="DC152" i="52"/>
  <c r="DC154" i="52" s="1"/>
  <c r="AQ152" i="52"/>
  <c r="AW152" i="52"/>
  <c r="EW152" i="52"/>
  <c r="EW154" i="52" s="1"/>
  <c r="CC152" i="52"/>
  <c r="CC154" i="52" s="1"/>
  <c r="FM152" i="52"/>
  <c r="FM154" i="52" s="1"/>
  <c r="EN152" i="52"/>
  <c r="EN154" i="52" s="1"/>
  <c r="GT152" i="52"/>
  <c r="GT154" i="52" s="1"/>
  <c r="AG152" i="52"/>
  <c r="GS152" i="52"/>
  <c r="GS154" i="52" s="1"/>
  <c r="IM152" i="52"/>
  <c r="IM154" i="52" s="1"/>
  <c r="ID152" i="52"/>
  <c r="ID154" i="52" s="1"/>
  <c r="FR152" i="52"/>
  <c r="FR154" i="52" s="1"/>
  <c r="DF152" i="52"/>
  <c r="DF154" i="52" s="1"/>
  <c r="AT152" i="52"/>
  <c r="IK152" i="52"/>
  <c r="IK154" i="52" s="1"/>
  <c r="IB152" i="52"/>
  <c r="IB154" i="52" s="1"/>
  <c r="HS152" i="52"/>
  <c r="HS154" i="52" s="1"/>
  <c r="FG152" i="52"/>
  <c r="FG154" i="52" s="1"/>
  <c r="CU152" i="52"/>
  <c r="CU154" i="52" s="1"/>
  <c r="AI152" i="52"/>
  <c r="DA152" i="52"/>
  <c r="DA154" i="52" s="1"/>
  <c r="DQ152" i="52"/>
  <c r="DQ154" i="52" s="1"/>
  <c r="HY152" i="52"/>
  <c r="HY154" i="52" s="1"/>
  <c r="GB152" i="52"/>
  <c r="GB154" i="52" s="1"/>
  <c r="FV152" i="52"/>
  <c r="FV154" i="52" s="1"/>
  <c r="IE152" i="52"/>
  <c r="IE154" i="52" s="1"/>
  <c r="FS152" i="52"/>
  <c r="FS154" i="52" s="1"/>
  <c r="DG152" i="52"/>
  <c r="DG154" i="52" s="1"/>
  <c r="AU152" i="52"/>
  <c r="HV152" i="52"/>
  <c r="HV154" i="52" s="1"/>
  <c r="FJ152" i="52"/>
  <c r="FJ154" i="52" s="1"/>
  <c r="CX152" i="52"/>
  <c r="CX154" i="52" s="1"/>
  <c r="AL152" i="52"/>
  <c r="IC152" i="52"/>
  <c r="IC154" i="52" s="1"/>
  <c r="FQ152" i="52"/>
  <c r="FQ154" i="52" s="1"/>
  <c r="DE152" i="52"/>
  <c r="DE154" i="52" s="1"/>
  <c r="AS152" i="52"/>
  <c r="HT152" i="52"/>
  <c r="HT154" i="52" s="1"/>
  <c r="FH152" i="52"/>
  <c r="FH154" i="52" s="1"/>
  <c r="CV152" i="52"/>
  <c r="CV154" i="52" s="1"/>
  <c r="AJ152" i="52"/>
  <c r="HK152" i="52"/>
  <c r="HK154" i="52" s="1"/>
  <c r="EY152" i="52"/>
  <c r="EY154" i="52" s="1"/>
  <c r="CM152" i="52"/>
  <c r="CM154" i="52" s="1"/>
  <c r="AA152" i="52"/>
  <c r="DB152" i="52"/>
  <c r="DB154" i="52" s="1"/>
  <c r="AN152" i="52"/>
  <c r="CT152" i="52"/>
  <c r="CT154" i="52" s="1"/>
  <c r="HH152" i="52"/>
  <c r="HH154" i="52" s="1"/>
  <c r="GJ152" i="52"/>
  <c r="GJ154" i="52" s="1"/>
  <c r="FE152" i="52"/>
  <c r="FE154" i="52" s="1"/>
  <c r="FD152" i="52"/>
  <c r="FD154" i="52" s="1"/>
  <c r="HU152" i="52"/>
  <c r="HU154" i="52" s="1"/>
  <c r="HL152" i="52"/>
  <c r="HL154" i="52" s="1"/>
  <c r="HC152" i="52"/>
  <c r="HC154" i="52" s="1"/>
  <c r="EQ152" i="52"/>
  <c r="EQ154" i="52" s="1"/>
  <c r="CE152" i="52"/>
  <c r="CE154" i="52" s="1"/>
  <c r="S152" i="52"/>
  <c r="EX152" i="52"/>
  <c r="EX154" i="52" s="1"/>
  <c r="J152" i="52"/>
  <c r="CK152" i="52"/>
  <c r="CK154" i="52" s="1"/>
  <c r="GD152" i="52"/>
  <c r="GD154" i="52" s="1"/>
  <c r="Q152" i="52"/>
  <c r="IO152" i="52"/>
  <c r="IO154" i="52" s="1"/>
  <c r="DY152" i="52"/>
  <c r="DY154" i="52" s="1"/>
  <c r="EP152" i="52"/>
  <c r="EP154" i="52" s="1"/>
  <c r="EH152" i="52"/>
  <c r="EH154" i="52" s="1"/>
  <c r="HO152" i="52"/>
  <c r="HO154" i="52" s="1"/>
  <c r="FC152" i="52"/>
  <c r="FC154" i="52" s="1"/>
  <c r="CQ152" i="52"/>
  <c r="CQ154" i="52" s="1"/>
  <c r="AE152" i="52"/>
  <c r="HF152" i="52"/>
  <c r="HF154" i="52" s="1"/>
  <c r="FA152" i="52"/>
  <c r="FA154" i="52" s="1"/>
  <c r="CO152" i="52"/>
  <c r="CO154" i="52" s="1"/>
  <c r="AC152" i="52"/>
  <c r="HD152" i="52"/>
  <c r="HD154" i="52" s="1"/>
  <c r="ER152" i="52"/>
  <c r="ER154" i="52" s="1"/>
  <c r="CF152" i="52"/>
  <c r="CF154" i="52" s="1"/>
  <c r="T152" i="52"/>
  <c r="GU152" i="52"/>
  <c r="GU154" i="52" s="1"/>
  <c r="EI152" i="52"/>
  <c r="EI154" i="52" s="1"/>
  <c r="BW152" i="52"/>
  <c r="BW154" i="52" s="1"/>
  <c r="K152" i="52"/>
  <c r="J20" i="54" a="1"/>
  <c r="J20" i="54" s="1"/>
  <c r="J15" i="52" a="1"/>
  <c r="J15" i="52" s="1"/>
  <c r="J28" i="52" s="1" a="1"/>
  <c r="J28" i="52" s="1"/>
  <c r="J45" i="54" a="1"/>
  <c r="J45" i="54" s="1"/>
  <c r="J78" i="54" a="1"/>
  <c r="J78" i="54" s="1"/>
  <c r="J73" i="54" a="1"/>
  <c r="J73" i="54" s="1"/>
  <c r="J74" i="54" s="1" a="1"/>
  <c r="J74" i="54" s="1"/>
  <c r="J82" i="53" a="1"/>
  <c r="J82" i="53" s="1"/>
  <c r="AB5" i="60" s="1" a="1"/>
  <c r="AB5" i="60" s="1"/>
  <c r="J61" i="54" a="1"/>
  <c r="J61" i="54" s="1"/>
  <c r="J29" i="52" a="1"/>
  <c r="J29" i="52" s="1"/>
  <c r="J36" i="52" a="1"/>
  <c r="J36" i="52" s="1"/>
  <c r="J46" i="52" a="1"/>
  <c r="J46" i="52" s="1"/>
  <c r="J30" i="52" l="1" a="1"/>
  <c r="J30" i="52" s="1"/>
  <c r="J10" i="53" l="1" a="1"/>
  <c r="J10" i="53" s="1"/>
  <c r="D5" i="60" s="1" a="1"/>
  <c r="D5" i="60" s="1"/>
  <c r="J81" i="52" a="1"/>
  <c r="J81" i="52" s="1"/>
  <c r="G165" i="52"/>
  <c r="F165" i="52"/>
  <c r="E165" i="52"/>
  <c r="I166" i="52"/>
  <c r="H166" i="52"/>
  <c r="G166" i="52"/>
  <c r="F166" i="52"/>
  <c r="E166" i="52"/>
  <c r="I114" i="52"/>
  <c r="H114" i="52"/>
  <c r="G114" i="52"/>
  <c r="F114" i="52"/>
  <c r="E114" i="52"/>
  <c r="G102" i="52"/>
  <c r="F102" i="52"/>
  <c r="E102" i="52"/>
  <c r="I113" i="52"/>
  <c r="H113" i="52"/>
  <c r="G113" i="52"/>
  <c r="F113" i="52"/>
  <c r="E113" i="52"/>
  <c r="E112" i="52"/>
  <c r="I112" i="52"/>
  <c r="H112" i="52"/>
  <c r="G112" i="52"/>
  <c r="F112" i="52"/>
  <c r="I111" i="52"/>
  <c r="H111" i="52"/>
  <c r="G111" i="52"/>
  <c r="F111" i="52"/>
  <c r="G89" i="52"/>
  <c r="F89" i="52"/>
  <c r="E89" i="52"/>
  <c r="E111" i="52"/>
  <c r="I81" i="52"/>
  <c r="G81" i="52"/>
  <c r="F81" i="52"/>
  <c r="E81" i="52"/>
  <c r="G80" i="52"/>
  <c r="F80" i="52"/>
  <c r="E80" i="52"/>
  <c r="J11" i="53" l="1" a="1"/>
  <c r="J11" i="53" s="1"/>
  <c r="J8" i="54" a="1"/>
  <c r="J8" i="54" s="1"/>
  <c r="J9" i="54" s="1" a="1"/>
  <c r="J9" i="54" s="1"/>
  <c r="J83" i="52" a="1"/>
  <c r="J83" i="52" s="1"/>
  <c r="I175" i="52"/>
  <c r="H175" i="52"/>
  <c r="G175" i="52"/>
  <c r="F175" i="52"/>
  <c r="E175" i="52"/>
  <c r="J85" i="52" l="1" a="1"/>
  <c r="J85" i="52" s="1"/>
  <c r="J111" i="52" s="1" a="1"/>
  <c r="J111" i="52" s="1"/>
  <c r="J67" i="53" a="1"/>
  <c r="J67" i="53" s="1"/>
  <c r="S5" i="60" s="1" a="1"/>
  <c r="S5" i="60" s="1"/>
  <c r="G63" i="52"/>
  <c r="F63" i="52"/>
  <c r="F64" i="52" s="1"/>
  <c r="E63" i="52"/>
  <c r="G45" i="52"/>
  <c r="F45" i="52"/>
  <c r="J49" i="52" s="1" a="1"/>
  <c r="J49" i="52" s="1"/>
  <c r="G44" i="52"/>
  <c r="F44" i="52"/>
  <c r="J48" i="52" s="1" a="1"/>
  <c r="J48" i="52" s="1"/>
  <c r="G43" i="52"/>
  <c r="F43" i="52"/>
  <c r="J47" i="52" s="1" a="1"/>
  <c r="J47" i="52" s="1"/>
  <c r="J50" i="52" s="1" a="1"/>
  <c r="J50" i="52" s="1"/>
  <c r="J51" i="52" s="1" a="1"/>
  <c r="J51" i="52" s="1"/>
  <c r="J16" i="53" s="1" a="1"/>
  <c r="J16" i="53" s="1"/>
  <c r="G5" i="60" s="1" a="1"/>
  <c r="G5" i="60" s="1"/>
  <c r="E45" i="52"/>
  <c r="E44" i="52"/>
  <c r="E43" i="52"/>
  <c r="G35" i="52"/>
  <c r="F35" i="52"/>
  <c r="J37" i="52" s="1" a="1"/>
  <c r="J37" i="52" s="1"/>
  <c r="E35" i="52"/>
  <c r="J14" i="54" l="1" a="1"/>
  <c r="J14" i="54" s="1"/>
  <c r="J59" i="54" a="1"/>
  <c r="J59" i="54" s="1"/>
  <c r="J38" i="52" a="1"/>
  <c r="J38" i="52" s="1"/>
  <c r="J13" i="53" s="1" a="1"/>
  <c r="J13" i="53" s="1"/>
  <c r="E5" i="60" s="1" a="1"/>
  <c r="E5" i="60" s="1"/>
  <c r="J103" i="52" a="1"/>
  <c r="J103" i="52" s="1"/>
  <c r="J105" i="52" s="1" a="1"/>
  <c r="J105" i="52" s="1"/>
  <c r="J90" i="52" a="1"/>
  <c r="J90" i="52" s="1"/>
  <c r="J92" i="52" s="1" a="1"/>
  <c r="J92" i="52" s="1"/>
  <c r="J66" i="52" a="1"/>
  <c r="J66" i="52" s="1"/>
  <c r="J71" i="52" s="1" a="1"/>
  <c r="J71" i="52" s="1"/>
  <c r="J72" i="53" s="1" a="1"/>
  <c r="J72" i="53" s="1"/>
  <c r="W5" i="60" s="1" a="1"/>
  <c r="W5" i="60" s="1"/>
  <c r="J64" i="54" l="1" a="1"/>
  <c r="J64" i="54" s="1"/>
  <c r="J14" i="53" a="1"/>
  <c r="J14" i="53" s="1"/>
  <c r="J11" i="54" a="1"/>
  <c r="J11" i="54" s="1"/>
  <c r="J12" i="54" s="1" a="1"/>
  <c r="J12" i="54" s="1"/>
  <c r="J15" i="54" s="1" a="1"/>
  <c r="J15" i="54" s="1"/>
  <c r="J94" i="52" a="1"/>
  <c r="J94" i="52" s="1"/>
  <c r="J112" i="52" s="1" a="1"/>
  <c r="J112" i="52" s="1"/>
  <c r="J68" i="53" a="1"/>
  <c r="J68" i="53" s="1"/>
  <c r="T5" i="60" s="1" a="1"/>
  <c r="T5" i="60" s="1"/>
  <c r="J107" i="52" a="1"/>
  <c r="J107" i="52" s="1"/>
  <c r="J114" i="52" s="1" a="1"/>
  <c r="J114" i="52" s="1"/>
  <c r="J78" i="53" a="1"/>
  <c r="J78" i="53" s="1"/>
  <c r="Y5" i="60" s="1" a="1"/>
  <c r="Y5" i="60" s="1"/>
  <c r="J67" i="52" a="1"/>
  <c r="J67" i="52" s="1"/>
  <c r="J19" i="53" s="1" a="1"/>
  <c r="J19" i="53" s="1"/>
  <c r="I5" i="60" s="1" a="1"/>
  <c r="I5" i="60" s="1"/>
  <c r="J17" i="53" l="1" a="1"/>
  <c r="J17" i="53" s="1"/>
  <c r="J148" i="52" s="1" a="1"/>
  <c r="F5" i="60" a="1"/>
  <c r="F5" i="60" s="1"/>
  <c r="J60" i="54" a="1"/>
  <c r="J60" i="54" s="1"/>
  <c r="J17" i="54" a="1"/>
  <c r="J17" i="54" s="1"/>
  <c r="J18" i="54" s="1" a="1"/>
  <c r="J18" i="54" s="1"/>
  <c r="J21" i="54" s="1" a="1"/>
  <c r="J21" i="54" s="1"/>
  <c r="J79" i="53" a="1"/>
  <c r="J79" i="53" s="1"/>
  <c r="J70" i="54" a="1"/>
  <c r="J70" i="54" s="1"/>
  <c r="J71" i="54" s="1" a="1"/>
  <c r="J71" i="54" s="1"/>
  <c r="J76" i="54" s="1" a="1"/>
  <c r="J76" i="54" s="1"/>
  <c r="J115" i="52" a="1"/>
  <c r="J115" i="52" s="1"/>
  <c r="J36" i="53" s="1" a="1"/>
  <c r="J36" i="53" s="1"/>
  <c r="J35" i="53" a="1"/>
  <c r="J35" i="53" s="1"/>
  <c r="E4" i="52"/>
  <c r="E3" i="52"/>
  <c r="E3" i="48"/>
  <c r="E3" i="44"/>
  <c r="J148" i="52" l="1"/>
  <c r="K157" i="52"/>
  <c r="K158" i="52" s="1"/>
  <c r="S157" i="52"/>
  <c r="S158" i="52" s="1"/>
  <c r="AA157" i="52"/>
  <c r="AA158" i="52" s="1"/>
  <c r="AI157" i="52"/>
  <c r="AI158" i="52" s="1"/>
  <c r="AQ157" i="52"/>
  <c r="AQ158" i="52" s="1"/>
  <c r="AY157" i="52"/>
  <c r="AY158" i="52" s="1"/>
  <c r="BG157" i="52"/>
  <c r="BO157" i="52"/>
  <c r="BW157" i="52"/>
  <c r="CE157" i="52"/>
  <c r="CM157" i="52"/>
  <c r="CU157" i="52"/>
  <c r="DC157" i="52"/>
  <c r="DK157" i="52"/>
  <c r="DS157" i="52"/>
  <c r="EA157" i="52"/>
  <c r="EI157" i="52"/>
  <c r="EQ157" i="52"/>
  <c r="EY157" i="52"/>
  <c r="FG157" i="52"/>
  <c r="FO157" i="52"/>
  <c r="FW157" i="52"/>
  <c r="GE157" i="52"/>
  <c r="GM157" i="52"/>
  <c r="GU157" i="52"/>
  <c r="HC157" i="52"/>
  <c r="HK157" i="52"/>
  <c r="HS157" i="52"/>
  <c r="IA157" i="52"/>
  <c r="II157" i="52"/>
  <c r="L157" i="52"/>
  <c r="L158" i="52" s="1"/>
  <c r="T157" i="52"/>
  <c r="T158" i="52" s="1"/>
  <c r="AB157" i="52"/>
  <c r="AB158" i="52" s="1"/>
  <c r="AJ157" i="52"/>
  <c r="AJ158" i="52" s="1"/>
  <c r="AR157" i="52"/>
  <c r="AR158" i="52" s="1"/>
  <c r="AZ157" i="52"/>
  <c r="AZ158" i="52" s="1"/>
  <c r="BH157" i="52"/>
  <c r="BP157" i="52"/>
  <c r="BX157" i="52"/>
  <c r="CF157" i="52"/>
  <c r="CN157" i="52"/>
  <c r="CV157" i="52"/>
  <c r="DD157" i="52"/>
  <c r="DL157" i="52"/>
  <c r="DT157" i="52"/>
  <c r="EB157" i="52"/>
  <c r="EJ157" i="52"/>
  <c r="ER157" i="52"/>
  <c r="EZ157" i="52"/>
  <c r="FH157" i="52"/>
  <c r="FP157" i="52"/>
  <c r="FX157" i="52"/>
  <c r="GF157" i="52"/>
  <c r="GN157" i="52"/>
  <c r="GV157" i="52"/>
  <c r="HD157" i="52"/>
  <c r="HL157" i="52"/>
  <c r="HT157" i="52"/>
  <c r="IB157" i="52"/>
  <c r="IJ157" i="52"/>
  <c r="M157" i="52"/>
  <c r="M158" i="52" s="1"/>
  <c r="U157" i="52"/>
  <c r="U158" i="52" s="1"/>
  <c r="AC157" i="52"/>
  <c r="AC158" i="52" s="1"/>
  <c r="AK157" i="52"/>
  <c r="AK158" i="52" s="1"/>
  <c r="AS157" i="52"/>
  <c r="AS158" i="52" s="1"/>
  <c r="BA157" i="52"/>
  <c r="BA158" i="52" s="1"/>
  <c r="BI157" i="52"/>
  <c r="BQ157" i="52"/>
  <c r="BY157" i="52"/>
  <c r="CG157" i="52"/>
  <c r="CO157" i="52"/>
  <c r="CW157" i="52"/>
  <c r="DE157" i="52"/>
  <c r="DM157" i="52"/>
  <c r="DU157" i="52"/>
  <c r="EC157" i="52"/>
  <c r="EK157" i="52"/>
  <c r="ES157" i="52"/>
  <c r="FA157" i="52"/>
  <c r="FI157" i="52"/>
  <c r="FQ157" i="52"/>
  <c r="FY157" i="52"/>
  <c r="GG157" i="52"/>
  <c r="GO157" i="52"/>
  <c r="GW157" i="52"/>
  <c r="HE157" i="52"/>
  <c r="HM157" i="52"/>
  <c r="HU157" i="52"/>
  <c r="IC157" i="52"/>
  <c r="IK157" i="52"/>
  <c r="N157" i="52"/>
  <c r="N158" i="52" s="1"/>
  <c r="V157" i="52"/>
  <c r="V158" i="52" s="1"/>
  <c r="AD157" i="52"/>
  <c r="AD158" i="52" s="1"/>
  <c r="AL157" i="52"/>
  <c r="AL158" i="52" s="1"/>
  <c r="AT157" i="52"/>
  <c r="AT158" i="52" s="1"/>
  <c r="BB157" i="52"/>
  <c r="BB158" i="52" s="1"/>
  <c r="BJ157" i="52"/>
  <c r="BR157" i="52"/>
  <c r="BZ157" i="52"/>
  <c r="CH157" i="52"/>
  <c r="CP157" i="52"/>
  <c r="CX157" i="52"/>
  <c r="DF157" i="52"/>
  <c r="DN157" i="52"/>
  <c r="DV157" i="52"/>
  <c r="ED157" i="52"/>
  <c r="EL157" i="52"/>
  <c r="ET157" i="52"/>
  <c r="FB157" i="52"/>
  <c r="FJ157" i="52"/>
  <c r="FR157" i="52"/>
  <c r="FZ157" i="52"/>
  <c r="GH157" i="52"/>
  <c r="GP157" i="52"/>
  <c r="GX157" i="52"/>
  <c r="HF157" i="52"/>
  <c r="HN157" i="52"/>
  <c r="HV157" i="52"/>
  <c r="ID157" i="52"/>
  <c r="IL157" i="52"/>
  <c r="AH157" i="52"/>
  <c r="AH158" i="52" s="1"/>
  <c r="BV157" i="52"/>
  <c r="CT157" i="52"/>
  <c r="DJ157" i="52"/>
  <c r="EH157" i="52"/>
  <c r="FF157" i="52"/>
  <c r="GL157" i="52"/>
  <c r="HJ157" i="52"/>
  <c r="O157" i="52"/>
  <c r="O158" i="52" s="1"/>
  <c r="W157" i="52"/>
  <c r="W158" i="52" s="1"/>
  <c r="AE157" i="52"/>
  <c r="AE158" i="52" s="1"/>
  <c r="AM157" i="52"/>
  <c r="AM158" i="52" s="1"/>
  <c r="AU157" i="52"/>
  <c r="AU158" i="52" s="1"/>
  <c r="BC157" i="52"/>
  <c r="BC158" i="52" s="1"/>
  <c r="BK157" i="52"/>
  <c r="BS157" i="52"/>
  <c r="CA157" i="52"/>
  <c r="CI157" i="52"/>
  <c r="CQ157" i="52"/>
  <c r="CY157" i="52"/>
  <c r="DG157" i="52"/>
  <c r="DO157" i="52"/>
  <c r="DW157" i="52"/>
  <c r="EE157" i="52"/>
  <c r="EM157" i="52"/>
  <c r="EU157" i="52"/>
  <c r="FC157" i="52"/>
  <c r="FK157" i="52"/>
  <c r="FS157" i="52"/>
  <c r="GA157" i="52"/>
  <c r="GI157" i="52"/>
  <c r="GQ157" i="52"/>
  <c r="GY157" i="52"/>
  <c r="HG157" i="52"/>
  <c r="HO157" i="52"/>
  <c r="HW157" i="52"/>
  <c r="IE157" i="52"/>
  <c r="IM157" i="52"/>
  <c r="AP157" i="52"/>
  <c r="AP158" i="52" s="1"/>
  <c r="EX157" i="52"/>
  <c r="HR157" i="52"/>
  <c r="P157" i="52"/>
  <c r="P158" i="52" s="1"/>
  <c r="X157" i="52"/>
  <c r="X158" i="52" s="1"/>
  <c r="AF157" i="52"/>
  <c r="AF158" i="52" s="1"/>
  <c r="AN157" i="52"/>
  <c r="AN158" i="52" s="1"/>
  <c r="AV157" i="52"/>
  <c r="AV158" i="52" s="1"/>
  <c r="BD157" i="52"/>
  <c r="BD158" i="52" s="1"/>
  <c r="BL157" i="52"/>
  <c r="BT157" i="52"/>
  <c r="CB157" i="52"/>
  <c r="CJ157" i="52"/>
  <c r="CR157" i="52"/>
  <c r="CZ157" i="52"/>
  <c r="DH157" i="52"/>
  <c r="DP157" i="52"/>
  <c r="DX157" i="52"/>
  <c r="EF157" i="52"/>
  <c r="EN157" i="52"/>
  <c r="EV157" i="52"/>
  <c r="FD157" i="52"/>
  <c r="FL157" i="52"/>
  <c r="FT157" i="52"/>
  <c r="GB157" i="52"/>
  <c r="GJ157" i="52"/>
  <c r="GR157" i="52"/>
  <c r="GZ157" i="52"/>
  <c r="HH157" i="52"/>
  <c r="HP157" i="52"/>
  <c r="HX157" i="52"/>
  <c r="IF157" i="52"/>
  <c r="IN157" i="52"/>
  <c r="Z157" i="52"/>
  <c r="Z158" i="52" s="1"/>
  <c r="BF157" i="52"/>
  <c r="BF158" i="52" s="1"/>
  <c r="CD157" i="52"/>
  <c r="DB157" i="52"/>
  <c r="DZ157" i="52"/>
  <c r="FV157" i="52"/>
  <c r="GT157" i="52"/>
  <c r="HZ157" i="52"/>
  <c r="Q157" i="52"/>
  <c r="Q158" i="52" s="1"/>
  <c r="Y157" i="52"/>
  <c r="Y158" i="52" s="1"/>
  <c r="AG157" i="52"/>
  <c r="AG158" i="52" s="1"/>
  <c r="AO157" i="52"/>
  <c r="AO158" i="52" s="1"/>
  <c r="AW157" i="52"/>
  <c r="AW158" i="52" s="1"/>
  <c r="BE157" i="52"/>
  <c r="BE158" i="52" s="1"/>
  <c r="BM157" i="52"/>
  <c r="BU157" i="52"/>
  <c r="CC157" i="52"/>
  <c r="CK157" i="52"/>
  <c r="CS157" i="52"/>
  <c r="DA157" i="52"/>
  <c r="DI157" i="52"/>
  <c r="DQ157" i="52"/>
  <c r="DY157" i="52"/>
  <c r="EG157" i="52"/>
  <c r="EO157" i="52"/>
  <c r="EW157" i="52"/>
  <c r="FE157" i="52"/>
  <c r="FM157" i="52"/>
  <c r="FU157" i="52"/>
  <c r="GC157" i="52"/>
  <c r="GK157" i="52"/>
  <c r="GS157" i="52"/>
  <c r="HA157" i="52"/>
  <c r="HI157" i="52"/>
  <c r="HQ157" i="52"/>
  <c r="HY157" i="52"/>
  <c r="IG157" i="52"/>
  <c r="IO157" i="52"/>
  <c r="R157" i="52"/>
  <c r="R158" i="52" s="1"/>
  <c r="AX157" i="52"/>
  <c r="AX158" i="52" s="1"/>
  <c r="BN157" i="52"/>
  <c r="CL157" i="52"/>
  <c r="DR157" i="52"/>
  <c r="EP157" i="52"/>
  <c r="FN157" i="52"/>
  <c r="GD157" i="52"/>
  <c r="HB157" i="52"/>
  <c r="IH157" i="52"/>
  <c r="X154" i="52"/>
  <c r="V154" i="52"/>
  <c r="Z154" i="52"/>
  <c r="AD154" i="52"/>
  <c r="AZ154" i="52"/>
  <c r="P154" i="52"/>
  <c r="AO154" i="52"/>
  <c r="AG154" i="52"/>
  <c r="AT154" i="52"/>
  <c r="AS154" i="52"/>
  <c r="K154" i="52"/>
  <c r="AX154" i="52"/>
  <c r="AR154" i="52"/>
  <c r="AF154" i="52"/>
  <c r="AH154" i="52"/>
  <c r="AU154" i="52"/>
  <c r="AC154" i="52"/>
  <c r="AM154" i="52"/>
  <c r="BD154" i="52"/>
  <c r="AY154" i="52"/>
  <c r="Y154" i="52"/>
  <c r="T154" i="52"/>
  <c r="BA154" i="52"/>
  <c r="BE154" i="52"/>
  <c r="M154" i="52"/>
  <c r="N154" i="52"/>
  <c r="AV154" i="52"/>
  <c r="BC154" i="52"/>
  <c r="Q154" i="52"/>
  <c r="AI154" i="52"/>
  <c r="AL154" i="52"/>
  <c r="W154" i="52"/>
  <c r="S154" i="52"/>
  <c r="AQ154" i="52"/>
  <c r="AB154" i="52"/>
  <c r="AP154" i="52"/>
  <c r="AE154" i="52"/>
  <c r="AJ154" i="52"/>
  <c r="U154" i="52"/>
  <c r="BB154" i="52"/>
  <c r="AN154" i="52"/>
  <c r="O154" i="52"/>
  <c r="BF154" i="52"/>
  <c r="AK154" i="52"/>
  <c r="R154" i="52"/>
  <c r="AA154" i="52"/>
  <c r="AW154" i="52"/>
  <c r="L154" i="52"/>
  <c r="J84" i="53" a="1"/>
  <c r="J84" i="53" s="1"/>
  <c r="AC5" i="60" s="1" a="1"/>
  <c r="AC5" i="60" s="1"/>
  <c r="Z5" i="60" a="1"/>
  <c r="Z5" i="60" s="1"/>
  <c r="H5" i="60" a="1"/>
  <c r="H5" i="60" s="1"/>
  <c r="J20" i="53" a="1"/>
  <c r="J20" i="53" s="1"/>
  <c r="J23" i="53" s="1" a="1"/>
  <c r="J23" i="53" s="1"/>
  <c r="J166" i="52" s="1" a="1"/>
  <c r="J166" i="52" s="1"/>
  <c r="J167" i="52" s="1" a="1"/>
  <c r="J167" i="52" s="1"/>
  <c r="J168" i="52" s="1" a="1"/>
  <c r="J168" i="52" s="1"/>
  <c r="J25" i="53" s="1" a="1"/>
  <c r="J25" i="53" s="1"/>
  <c r="K5" i="60" s="1" a="1"/>
  <c r="K5" i="60" s="1"/>
  <c r="J33" i="54" a="1"/>
  <c r="J33" i="54" s="1"/>
  <c r="J34" i="54" a="1"/>
  <c r="J34" i="54" s="1"/>
  <c r="E4" i="48"/>
  <c r="J157" i="52" l="1"/>
  <c r="J158" i="52" s="1"/>
  <c r="J154" i="52"/>
  <c r="J26" i="53" a="1"/>
  <c r="J26" i="53" s="1"/>
  <c r="J28" i="53" s="1" a="1"/>
  <c r="J28" i="53" s="1"/>
  <c r="L5" i="60" s="1" a="1"/>
  <c r="L5" i="60" s="1"/>
  <c r="J23" i="54" a="1"/>
  <c r="J23" i="54" s="1"/>
  <c r="J24" i="54" s="1" a="1"/>
  <c r="J24" i="54" s="1"/>
  <c r="J26" i="54" s="1" a="1"/>
  <c r="J26" i="54" s="1"/>
  <c r="A1" i="53"/>
  <c r="J34" i="53" l="1" a="1"/>
  <c r="J34" i="53" s="1"/>
  <c r="J174" i="52" a="1"/>
  <c r="J174" i="52" s="1"/>
  <c r="J87" i="53" s="1" a="1"/>
  <c r="J87" i="53" s="1"/>
  <c r="AE5" i="60" s="1" a="1"/>
  <c r="AE5" i="60" s="1"/>
  <c r="A1" i="52"/>
  <c r="J37" i="53" l="1" a="1"/>
  <c r="J37" i="53" s="1"/>
  <c r="J88" i="53" a="1"/>
  <c r="J88" i="53" s="1"/>
  <c r="J79" i="54" a="1"/>
  <c r="J79" i="54" s="1"/>
  <c r="J80" i="54" s="1" a="1"/>
  <c r="J80" i="54" s="1"/>
  <c r="J82" i="54" s="1" a="1"/>
  <c r="J82" i="54" s="1"/>
  <c r="J32" i="54" a="1"/>
  <c r="J32" i="54" s="1"/>
  <c r="J35" i="54" s="1" a="1"/>
  <c r="J35" i="54" s="1"/>
  <c r="J47" i="54" s="1" a="1"/>
  <c r="J47" i="54" s="1"/>
  <c r="J49" i="54" s="1" a="1"/>
  <c r="J49" i="54" s="1"/>
  <c r="E4" i="44"/>
  <c r="J90" i="53" l="1" a="1"/>
  <c r="J90" i="53" s="1"/>
  <c r="AG5" i="60" s="1" a="1"/>
  <c r="AG5" i="60" s="1"/>
  <c r="AF5" i="60" a="1"/>
  <c r="AF5" i="60" s="1"/>
  <c r="J51" i="53" a="1"/>
  <c r="J51" i="53" s="1"/>
  <c r="P5" i="60" s="1" a="1"/>
  <c r="P5" i="60" s="1"/>
  <c r="M5" i="60" a="1"/>
  <c r="M5" i="60" s="1"/>
  <c r="F20" i="44"/>
  <c r="G20" i="44"/>
  <c r="A1" i="48"/>
  <c r="A1" i="44"/>
  <c r="E20" i="44"/>
  <c r="J181" i="52" l="1" a="1"/>
  <c r="J181" i="52" s="1"/>
  <c r="J66" i="53" s="1" a="1"/>
  <c r="J66" i="53" s="1"/>
  <c r="J53" i="53" a="1"/>
  <c r="J53" i="53" s="1"/>
  <c r="J5" i="57"/>
  <c r="Q5" i="60" l="1" a="1"/>
  <c r="Q5" i="60" s="1"/>
  <c r="R5" i="60" a="1"/>
  <c r="R5" i="60" s="1"/>
  <c r="DI57" i="53"/>
  <c r="DX57" i="53"/>
  <c r="CP57" i="53"/>
  <c r="BP57" i="53"/>
  <c r="HY57" i="53"/>
  <c r="IN57" i="53"/>
  <c r="FK57" i="53"/>
  <c r="CH57" i="53"/>
  <c r="CT57" i="53"/>
  <c r="GW57" i="53"/>
  <c r="EK57" i="53"/>
  <c r="IA57" i="53"/>
  <c r="FE57" i="53"/>
  <c r="CS57" i="53"/>
  <c r="AG57" i="53"/>
  <c r="DK57" i="53"/>
  <c r="EX57" i="53"/>
  <c r="IF57" i="53"/>
  <c r="FT57" i="53"/>
  <c r="DH57" i="53"/>
  <c r="AV57" i="53"/>
  <c r="HO57" i="53"/>
  <c r="FC57" i="53"/>
  <c r="CQ57" i="53"/>
  <c r="AE57" i="53"/>
  <c r="GX57" i="53"/>
  <c r="EL57" i="53"/>
  <c r="BZ57" i="53"/>
  <c r="N57" i="53"/>
  <c r="BG57" i="53"/>
  <c r="BF57" i="53"/>
  <c r="GO57" i="53"/>
  <c r="EC57" i="53"/>
  <c r="BQ57" i="53"/>
  <c r="IJ57" i="53"/>
  <c r="FX57" i="53"/>
  <c r="DL57" i="53"/>
  <c r="AZ57" i="53"/>
  <c r="FF57" i="53"/>
  <c r="FG57" i="53"/>
  <c r="BL57" i="53"/>
  <c r="HN57" i="53"/>
  <c r="DC57" i="53"/>
  <c r="GN57" i="53"/>
  <c r="EH57" i="53"/>
  <c r="FV57" i="53"/>
  <c r="HW57" i="53"/>
  <c r="V57" i="53"/>
  <c r="DT57" i="53"/>
  <c r="HC57" i="53"/>
  <c r="EW57" i="53"/>
  <c r="BO57" i="53"/>
  <c r="DZ57" i="53"/>
  <c r="HX57" i="53"/>
  <c r="FL57" i="53"/>
  <c r="CZ57" i="53"/>
  <c r="AN57" i="53"/>
  <c r="HG57" i="53"/>
  <c r="EU57" i="53"/>
  <c r="CI57" i="53"/>
  <c r="W57" i="53"/>
  <c r="GP57" i="53"/>
  <c r="ED57" i="53"/>
  <c r="BR57" i="53"/>
  <c r="HS57" i="53"/>
  <c r="AI57" i="53"/>
  <c r="R57" i="53"/>
  <c r="GG57" i="53"/>
  <c r="DU57" i="53"/>
  <c r="BI57" i="53"/>
  <c r="IB57" i="53"/>
  <c r="FP57" i="53"/>
  <c r="DD57" i="53"/>
  <c r="AR57" i="53"/>
  <c r="AH57" i="53"/>
  <c r="FB57" i="53"/>
  <c r="EB57" i="53"/>
  <c r="FM57" i="53"/>
  <c r="GB57" i="53"/>
  <c r="AM57" i="53"/>
  <c r="M57" i="53"/>
  <c r="BW57" i="53"/>
  <c r="CL57" i="53"/>
  <c r="GE57" i="53"/>
  <c r="HA57" i="53"/>
  <c r="EO57" i="53"/>
  <c r="CC57" i="53"/>
  <c r="Q57" i="53"/>
  <c r="AQ57" i="53"/>
  <c r="DB57" i="53"/>
  <c r="HP57" i="53"/>
  <c r="FD57" i="53"/>
  <c r="CR57" i="53"/>
  <c r="AF57" i="53"/>
  <c r="GY57" i="53"/>
  <c r="EM57" i="53"/>
  <c r="CA57" i="53"/>
  <c r="O57" i="53"/>
  <c r="GH57" i="53"/>
  <c r="DV57" i="53"/>
  <c r="BJ57" i="53"/>
  <c r="GU57" i="53"/>
  <c r="HR57" i="53"/>
  <c r="IK57" i="53"/>
  <c r="FY57" i="53"/>
  <c r="DM57" i="53"/>
  <c r="BA57" i="53"/>
  <c r="HT57" i="53"/>
  <c r="FH57" i="53"/>
  <c r="CV57" i="53"/>
  <c r="AJ57" i="53"/>
  <c r="CU57" i="53"/>
  <c r="AW57" i="53"/>
  <c r="FS57" i="53"/>
  <c r="CG57" i="53"/>
  <c r="CM57" i="53"/>
  <c r="EI57" i="53"/>
  <c r="HF57" i="53"/>
  <c r="BY57" i="53"/>
  <c r="DJ57" i="53"/>
  <c r="CK57" i="53"/>
  <c r="FO57" i="53"/>
  <c r="AP57" i="53"/>
  <c r="GS57" i="53"/>
  <c r="EG57" i="53"/>
  <c r="BU57" i="53"/>
  <c r="II57" i="53"/>
  <c r="AA57" i="53"/>
  <c r="CD57" i="53"/>
  <c r="HH57" i="53"/>
  <c r="EV57" i="53"/>
  <c r="CJ57" i="53"/>
  <c r="X57" i="53"/>
  <c r="GQ57" i="53"/>
  <c r="EE57" i="53"/>
  <c r="BS57" i="53"/>
  <c r="IL57" i="53"/>
  <c r="FZ57" i="53"/>
  <c r="DN57" i="53"/>
  <c r="BB57" i="53"/>
  <c r="FW57" i="53"/>
  <c r="GL57" i="53"/>
  <c r="IC57" i="53"/>
  <c r="FQ57" i="53"/>
  <c r="DE57" i="53"/>
  <c r="AS57" i="53"/>
  <c r="HL57" i="53"/>
  <c r="EZ57" i="53"/>
  <c r="CN57" i="53"/>
  <c r="AB57" i="53"/>
  <c r="FU57" i="53"/>
  <c r="GJ57" i="53"/>
  <c r="DG57" i="53"/>
  <c r="AD57" i="53"/>
  <c r="HE57" i="53"/>
  <c r="ES57" i="53"/>
  <c r="AO57" i="53"/>
  <c r="DP57" i="53"/>
  <c r="CY57" i="53"/>
  <c r="CE57" i="53"/>
  <c r="GF57" i="53"/>
  <c r="HQ57" i="53"/>
  <c r="HI57" i="53"/>
  <c r="BV57" i="53"/>
  <c r="EQ57" i="53"/>
  <c r="HB57" i="53"/>
  <c r="Z57" i="53"/>
  <c r="GK57" i="53"/>
  <c r="DY57" i="53"/>
  <c r="BM57" i="53"/>
  <c r="HK57" i="53"/>
  <c r="IH57" i="53"/>
  <c r="BN57" i="53"/>
  <c r="GZ57" i="53"/>
  <c r="EN57" i="53"/>
  <c r="CB57" i="53"/>
  <c r="P57" i="53"/>
  <c r="GI57" i="53"/>
  <c r="DW57" i="53"/>
  <c r="BK57" i="53"/>
  <c r="ID57" i="53"/>
  <c r="FR57" i="53"/>
  <c r="DF57" i="53"/>
  <c r="AT57" i="53"/>
  <c r="EY57" i="53"/>
  <c r="FN57" i="53"/>
  <c r="HU57" i="53"/>
  <c r="FI57" i="53"/>
  <c r="CW57" i="53"/>
  <c r="AK57" i="53"/>
  <c r="HD57" i="53"/>
  <c r="ER57" i="53"/>
  <c r="CF57" i="53"/>
  <c r="T57" i="53"/>
  <c r="IG57" i="53"/>
  <c r="GT57" i="53"/>
  <c r="IE57" i="53"/>
  <c r="AU57" i="53"/>
  <c r="DR57" i="53"/>
  <c r="U57" i="53"/>
  <c r="DA57" i="53"/>
  <c r="BD57" i="53"/>
  <c r="ET57" i="53"/>
  <c r="BH57" i="53"/>
  <c r="AY57" i="53"/>
  <c r="Y57" i="53"/>
  <c r="S57" i="53"/>
  <c r="HZ57" i="53"/>
  <c r="DS57" i="53"/>
  <c r="GD57" i="53"/>
  <c r="IO57" i="53"/>
  <c r="GC57" i="53"/>
  <c r="DQ57" i="53"/>
  <c r="BE57" i="53"/>
  <c r="GM57" i="53"/>
  <c r="HJ57" i="53"/>
  <c r="AX57" i="53"/>
  <c r="GR57" i="53"/>
  <c r="EF57" i="53"/>
  <c r="BT57" i="53"/>
  <c r="IM57" i="53"/>
  <c r="GA57" i="53"/>
  <c r="DO57" i="53"/>
  <c r="BC57" i="53"/>
  <c r="HV57" i="53"/>
  <c r="FJ57" i="53"/>
  <c r="CX57" i="53"/>
  <c r="AL57" i="53"/>
  <c r="EA57" i="53"/>
  <c r="EP57" i="53"/>
  <c r="HM57" i="53"/>
  <c r="FA57" i="53"/>
  <c r="CO57" i="53"/>
  <c r="AC57" i="53"/>
  <c r="GV57" i="53"/>
  <c r="EJ57" i="53"/>
  <c r="BX57" i="53"/>
  <c r="L57" i="53"/>
  <c r="J70" i="53" a="1"/>
  <c r="J70" i="53" s="1"/>
  <c r="J58" i="54" a="1"/>
  <c r="J58" i="54" s="1"/>
  <c r="J62" i="54" s="1" a="1"/>
  <c r="J62" i="54" s="1"/>
  <c r="J66" i="54" s="1" a="1"/>
  <c r="J66" i="54" s="1"/>
  <c r="J85" i="54" s="1" a="1"/>
  <c r="J85" i="54" s="1"/>
  <c r="K5" i="57"/>
  <c r="J74" i="53" l="1" a="1"/>
  <c r="J74" i="53" s="1"/>
  <c r="V5" i="60" a="1"/>
  <c r="V5" i="60" s="1"/>
  <c r="L5" i="57"/>
  <c r="J4" i="57"/>
  <c r="J93" i="53" l="1" a="1"/>
  <c r="J93" i="53" s="1"/>
  <c r="X5" i="60" a="1"/>
  <c r="X5" i="60" s="1"/>
  <c r="M5" i="57"/>
  <c r="J2" i="57"/>
  <c r="K4" i="57"/>
  <c r="N5" i="57" l="1"/>
  <c r="J3" i="57"/>
  <c r="L4" i="57"/>
  <c r="K2" i="57"/>
  <c r="O5" i="57" l="1"/>
  <c r="K3" i="57"/>
  <c r="L2" i="57"/>
  <c r="L3" i="57"/>
  <c r="M4" i="57"/>
  <c r="N4" i="57"/>
  <c r="P5" i="57" l="1"/>
  <c r="Q5" i="57" l="1"/>
  <c r="M2" i="57"/>
  <c r="O4" i="57"/>
  <c r="M3" i="57"/>
  <c r="P4" i="57"/>
  <c r="R5" i="57" l="1"/>
  <c r="N2" i="57"/>
  <c r="N3" i="57"/>
  <c r="S5" i="57" l="1"/>
  <c r="Q4" i="57"/>
  <c r="O3" i="57"/>
  <c r="O2" i="57"/>
  <c r="R4" i="57"/>
  <c r="T5" i="57" l="1"/>
  <c r="P2" i="57"/>
  <c r="P3" i="57"/>
  <c r="S4" i="57"/>
  <c r="U5" i="57" l="1"/>
  <c r="Q3" i="57"/>
  <c r="Q2" i="57"/>
  <c r="T4" i="57"/>
  <c r="V5" i="57" l="1"/>
  <c r="R3" i="57"/>
  <c r="R2" i="57"/>
  <c r="W5" i="57" l="1"/>
  <c r="U4" i="57"/>
  <c r="S3" i="57"/>
  <c r="S2" i="57"/>
  <c r="V4" i="57"/>
  <c r="X5" i="57" l="1"/>
  <c r="T2" i="57"/>
  <c r="T3" i="57"/>
  <c r="W4" i="57"/>
  <c r="Y5" i="57" l="1"/>
  <c r="U3" i="57"/>
  <c r="U2" i="57"/>
  <c r="X4" i="57"/>
  <c r="Z5" i="57" l="1"/>
  <c r="V3" i="57"/>
  <c r="V2" i="57"/>
  <c r="AA5" i="57" l="1"/>
  <c r="Y4" i="57"/>
  <c r="W3" i="57"/>
  <c r="W2" i="57"/>
  <c r="Z4" i="57"/>
  <c r="AB5" i="57" l="1"/>
  <c r="X2" i="57"/>
  <c r="X3" i="57"/>
  <c r="AA4" i="57"/>
  <c r="AC5" i="57" l="1"/>
  <c r="Y3" i="57"/>
  <c r="Y2" i="57"/>
  <c r="AD5" i="57" l="1"/>
  <c r="Z3" i="57"/>
  <c r="Z2" i="57"/>
  <c r="AB4" i="57"/>
  <c r="AC4" i="57"/>
  <c r="AE5" i="57" l="1"/>
  <c r="AA2" i="57"/>
  <c r="AA3" i="57"/>
  <c r="AD4" i="57"/>
  <c r="AF5" i="57" l="1"/>
  <c r="AB3" i="57"/>
  <c r="AB2" i="57"/>
  <c r="AE4" i="57"/>
  <c r="AG5" i="57" l="1"/>
  <c r="AC3" i="57"/>
  <c r="AC2" i="57"/>
  <c r="AF4" i="57"/>
  <c r="AH5" i="57" l="1"/>
  <c r="AD3" i="57"/>
  <c r="AD2" i="57"/>
  <c r="AG4" i="57"/>
  <c r="AI5" i="57" l="1"/>
  <c r="AE3" i="57"/>
  <c r="AE2" i="57"/>
  <c r="AJ5" i="57" l="1"/>
  <c r="J19" i="57"/>
  <c r="AF3" i="57"/>
  <c r="AH4" i="57"/>
  <c r="AF2" i="57"/>
  <c r="AI4" i="57"/>
  <c r="K57" i="53" l="1"/>
  <c r="K12" i="57" s="1"/>
  <c r="J57" i="53"/>
  <c r="J12" i="57" s="1"/>
  <c r="AK5" i="57"/>
  <c r="K19" i="57"/>
  <c r="AG2" i="57"/>
  <c r="AG3" i="57"/>
  <c r="AJ4" i="57"/>
  <c r="AL5" i="57" l="1"/>
  <c r="AH3" i="57"/>
  <c r="AH2" i="57"/>
  <c r="AM5" i="57" l="1"/>
  <c r="L19" i="57"/>
  <c r="L12" i="57"/>
  <c r="AK4" i="57"/>
  <c r="AI3" i="57"/>
  <c r="AI2" i="57"/>
  <c r="AL4" i="57"/>
  <c r="AN5" i="57" l="1"/>
  <c r="AJ2" i="57"/>
  <c r="AJ3" i="57"/>
  <c r="AM4" i="57"/>
  <c r="AO5" i="57" l="1"/>
  <c r="AK3" i="57"/>
  <c r="AK2" i="57"/>
  <c r="AN4" i="57"/>
  <c r="AP5" i="57" l="1"/>
  <c r="AL3" i="57"/>
  <c r="AL2" i="57"/>
  <c r="AQ5" i="57" l="1"/>
  <c r="AM3" i="57"/>
  <c r="AO4" i="57"/>
  <c r="AM2" i="57"/>
  <c r="AP4" i="57"/>
  <c r="AR5" i="57" l="1"/>
  <c r="AN2" i="57"/>
  <c r="AN3" i="57"/>
  <c r="AQ4" i="57"/>
  <c r="AS5" i="57" l="1"/>
  <c r="AO3" i="57"/>
  <c r="AO2" i="57"/>
  <c r="AR4" i="57"/>
  <c r="AT5" i="57" l="1"/>
  <c r="AP2" i="57"/>
  <c r="AP3" i="57"/>
  <c r="AU5" i="57" l="1"/>
  <c r="M19" i="57"/>
  <c r="M12" i="57"/>
  <c r="AS4" i="57"/>
  <c r="AQ2" i="57"/>
  <c r="AQ3" i="57"/>
  <c r="AT4" i="57"/>
  <c r="AV5" i="57" l="1"/>
  <c r="N12" i="57"/>
  <c r="AR2" i="57"/>
  <c r="AR3" i="57"/>
  <c r="AU4" i="57"/>
  <c r="AW5" i="57" l="1"/>
  <c r="N19" i="57"/>
  <c r="O12" i="57"/>
  <c r="O19" i="57"/>
  <c r="AS2" i="57"/>
  <c r="AS3" i="57"/>
  <c r="AV4" i="57"/>
  <c r="AX5" i="57" l="1"/>
  <c r="P12" i="57"/>
  <c r="P19" i="57"/>
  <c r="AT2" i="57"/>
  <c r="AT3" i="57"/>
  <c r="AW4" i="57"/>
  <c r="AY5" i="57" l="1"/>
  <c r="Q12" i="57"/>
  <c r="Q19" i="57"/>
  <c r="AU3" i="57"/>
  <c r="AU2" i="57"/>
  <c r="AZ5" i="57" l="1"/>
  <c r="R12" i="57"/>
  <c r="R19" i="57"/>
  <c r="AX4" i="57"/>
  <c r="AV3" i="57"/>
  <c r="AV2" i="57"/>
  <c r="BA5" i="57" l="1"/>
  <c r="S12" i="57"/>
  <c r="S19" i="57"/>
  <c r="AY4" i="57"/>
  <c r="AW3" i="57"/>
  <c r="AW2" i="57"/>
  <c r="AZ4" i="57"/>
  <c r="BB5" i="57" l="1"/>
  <c r="T12" i="57"/>
  <c r="T19" i="57"/>
  <c r="AX3" i="57"/>
  <c r="AX2" i="57"/>
  <c r="BA4" i="57"/>
  <c r="BC5" i="57" l="1"/>
  <c r="U12" i="57"/>
  <c r="U19" i="57"/>
  <c r="AY2" i="57"/>
  <c r="AY3" i="57"/>
  <c r="BB4" i="57"/>
  <c r="BD5" i="57" l="1"/>
  <c r="V12" i="57"/>
  <c r="V19" i="57"/>
  <c r="AZ2" i="57"/>
  <c r="AZ3" i="57"/>
  <c r="BE5" i="57" l="1"/>
  <c r="W12" i="57"/>
  <c r="W19" i="57"/>
  <c r="BC4" i="57"/>
  <c r="BA3" i="57"/>
  <c r="BA2" i="57"/>
  <c r="BF5" i="57" l="1"/>
  <c r="X12" i="57"/>
  <c r="X19" i="57"/>
  <c r="BB3" i="57"/>
  <c r="BD4" i="57"/>
  <c r="BB2" i="57"/>
  <c r="BE4" i="57"/>
  <c r="BG5" i="57" l="1"/>
  <c r="Y12" i="57"/>
  <c r="Y19" i="57"/>
  <c r="BC3" i="57"/>
  <c r="BC2" i="57"/>
  <c r="BF4" i="57"/>
  <c r="BH5" i="57" l="1"/>
  <c r="Z12" i="57"/>
  <c r="Z19" i="57"/>
  <c r="BD3" i="57"/>
  <c r="BD2" i="57"/>
  <c r="BG4" i="57"/>
  <c r="BI5" i="57" l="1"/>
  <c r="AA12" i="57"/>
  <c r="AA19" i="57"/>
  <c r="BE2" i="57"/>
  <c r="BE3" i="57"/>
  <c r="BH4" i="57"/>
  <c r="BJ5" i="57" l="1"/>
  <c r="AB12" i="57"/>
  <c r="AB19" i="57"/>
  <c r="BF2" i="57"/>
  <c r="BF3" i="57"/>
  <c r="BI4" i="57"/>
  <c r="BK5" i="57" l="1"/>
  <c r="AC12" i="57"/>
  <c r="AC19" i="57"/>
  <c r="BG2" i="57"/>
  <c r="BG3" i="57"/>
  <c r="BJ4" i="57"/>
  <c r="BL5" i="57" l="1"/>
  <c r="AD12" i="57"/>
  <c r="AD19" i="57"/>
  <c r="BH3" i="57"/>
  <c r="BH2" i="57"/>
  <c r="BK4" i="57"/>
  <c r="BM5" i="57" l="1"/>
  <c r="AE12" i="57"/>
  <c r="AE19" i="57"/>
  <c r="BI3" i="57"/>
  <c r="BI2" i="57"/>
  <c r="BL4" i="57"/>
  <c r="BN5" i="57" l="1"/>
  <c r="AF12" i="57"/>
  <c r="AF19" i="57"/>
  <c r="BJ2" i="57"/>
  <c r="BJ3" i="57"/>
  <c r="BO5" i="57" l="1"/>
  <c r="AG12" i="57"/>
  <c r="AG19" i="57"/>
  <c r="BM4" i="57"/>
  <c r="BK3" i="57"/>
  <c r="BK2" i="57"/>
  <c r="BP5" i="57" l="1"/>
  <c r="AH12" i="57"/>
  <c r="AH19" i="57"/>
  <c r="BL3" i="57"/>
  <c r="BN4" i="57"/>
  <c r="BL2" i="57"/>
  <c r="BO4" i="57"/>
  <c r="BQ5" i="57" l="1"/>
  <c r="BM2" i="57"/>
  <c r="BM3" i="57"/>
  <c r="AI19" i="57" l="1"/>
  <c r="AI12" i="57"/>
  <c r="BP4" i="57"/>
  <c r="BN3" i="57"/>
  <c r="BN2" i="57"/>
  <c r="BQ4" i="57"/>
  <c r="H66" i="52"/>
  <c r="H73" i="52" l="1"/>
  <c r="AJ12" i="57"/>
  <c r="AJ19" i="57"/>
  <c r="BO3" i="57"/>
  <c r="BO2" i="57"/>
  <c r="H48" i="52" l="1"/>
  <c r="H49" i="52"/>
  <c r="H47" i="52"/>
  <c r="H24" i="52"/>
  <c r="BP2" i="57"/>
  <c r="BP3" i="57"/>
  <c r="H67" i="52"/>
  <c r="AK12" i="57" l="1"/>
  <c r="H30" i="52"/>
  <c r="H81" i="52" s="1"/>
  <c r="H36" i="52"/>
  <c r="H29" i="52"/>
  <c r="H37" i="52"/>
  <c r="BQ3" i="57"/>
  <c r="BQ2" i="57"/>
  <c r="H50" i="52"/>
  <c r="H38" i="52" l="1"/>
  <c r="AK19" i="57"/>
  <c r="H103" i="52"/>
  <c r="H90" i="52"/>
  <c r="AL12" i="57" l="1"/>
  <c r="AL19" i="57"/>
  <c r="H51" i="52"/>
  <c r="AM12" i="57" l="1"/>
  <c r="AM19" i="57"/>
  <c r="H167" i="52"/>
  <c r="H168" i="52"/>
  <c r="AN19" i="57" l="1"/>
  <c r="AN12" i="57"/>
  <c r="AO12" i="57" l="1"/>
  <c r="AO19" i="57"/>
  <c r="AP19" i="57" l="1"/>
  <c r="AP12" i="57"/>
  <c r="AQ19" i="57" l="1"/>
  <c r="AQ12" i="57" l="1"/>
  <c r="AR12" i="57" l="1"/>
  <c r="AR19" i="57"/>
  <c r="AS19" i="57" l="1"/>
  <c r="AS12" i="57" l="1"/>
  <c r="AT12" i="57" l="1"/>
  <c r="AT19" i="57"/>
  <c r="AU19" i="57" l="1"/>
  <c r="AU12" i="57"/>
  <c r="AV19" i="57" l="1"/>
  <c r="AV12" i="57"/>
  <c r="AW19" i="57" l="1"/>
  <c r="AW12" i="57" l="1"/>
  <c r="J13" i="57" l="1"/>
  <c r="J14" i="57"/>
  <c r="AX19" i="57" l="1"/>
  <c r="AX12" i="57" l="1"/>
  <c r="AY12" i="57" l="1"/>
  <c r="AY19" i="57"/>
  <c r="AZ12" i="57" l="1"/>
  <c r="AZ19" i="57"/>
  <c r="BA19" i="57" l="1"/>
  <c r="BA12" i="57" l="1"/>
  <c r="BB19" i="57" l="1"/>
  <c r="BB12" i="57" l="1"/>
  <c r="BC12" i="57" l="1"/>
  <c r="BC19" i="57"/>
  <c r="BD19" i="57" l="1"/>
  <c r="BD12" i="57"/>
  <c r="BE12" i="57" l="1"/>
  <c r="BE19" i="57"/>
  <c r="BF19" i="57" l="1"/>
  <c r="BF12" i="57" l="1"/>
  <c r="BG19" i="57" l="1"/>
  <c r="BG12" i="57" l="1"/>
  <c r="BH19" i="57" l="1"/>
  <c r="BH12" i="57" l="1"/>
  <c r="BI12" i="57" l="1"/>
  <c r="BI19" i="57"/>
  <c r="BJ19" i="57" l="1"/>
  <c r="BJ12" i="57"/>
  <c r="BK19" i="57" l="1"/>
  <c r="BK12" i="57" l="1"/>
  <c r="BL19" i="57" l="1"/>
  <c r="BL12" i="57" l="1"/>
  <c r="BM19" i="57" l="1"/>
  <c r="BM12" i="57" l="1"/>
  <c r="BN19" i="57" l="1"/>
  <c r="BN12" i="57" l="1"/>
  <c r="BO19" i="57" l="1"/>
  <c r="BO12" i="57" l="1"/>
  <c r="BP19" i="57" l="1"/>
  <c r="BP12" i="57" l="1"/>
  <c r="BQ19" i="57" l="1"/>
  <c r="H19" i="57" s="1"/>
  <c r="F19" i="57" s="1"/>
  <c r="BQ12" i="57"/>
  <c r="H12" i="57" l="1"/>
  <c r="F12" i="57" s="1"/>
  <c r="R13" i="57" l="1"/>
  <c r="AP13" i="57"/>
  <c r="AG13" i="57"/>
  <c r="Z13" i="57"/>
  <c r="BN13" i="57"/>
  <c r="AU13" i="57"/>
  <c r="L14" i="57"/>
  <c r="S13" i="57"/>
  <c r="AL13" i="57"/>
  <c r="M14" i="57"/>
  <c r="AI13" i="57"/>
  <c r="AK13" i="57"/>
  <c r="BE13" i="57"/>
  <c r="O13" i="57"/>
  <c r="BK13" i="57"/>
  <c r="AZ13" i="57"/>
  <c r="Q13" i="57"/>
  <c r="AJ13" i="57"/>
  <c r="AO13" i="57"/>
  <c r="BO13" i="57"/>
  <c r="AE13" i="57"/>
  <c r="BI13" i="57"/>
  <c r="AM13" i="57"/>
  <c r="AC13" i="57"/>
  <c r="BC13" i="57"/>
  <c r="L13" i="57"/>
  <c r="Y13" i="57"/>
  <c r="T13" i="57"/>
  <c r="AN13" i="57"/>
  <c r="BJ13" i="57"/>
  <c r="K13" i="57"/>
  <c r="BB13" i="57"/>
  <c r="AR13" i="57"/>
  <c r="X13" i="57"/>
  <c r="AD13" i="57"/>
  <c r="BM13" i="57"/>
  <c r="BP13" i="57"/>
  <c r="BH13" i="57"/>
  <c r="AQ13" i="57"/>
  <c r="V13" i="57"/>
  <c r="AV13" i="57"/>
  <c r="BF13" i="57"/>
  <c r="N14" i="57"/>
  <c r="AF13" i="57"/>
  <c r="BQ13" i="57"/>
  <c r="BD13" i="57"/>
  <c r="AS13" i="57"/>
  <c r="P13" i="57"/>
  <c r="N13" i="57"/>
  <c r="W13" i="57"/>
  <c r="AB13" i="57"/>
  <c r="AH13" i="57"/>
  <c r="BA13" i="57"/>
  <c r="AW13" i="57"/>
  <c r="M13" i="57"/>
  <c r="AT13" i="57"/>
  <c r="AY13" i="57"/>
  <c r="BL13" i="57"/>
  <c r="AX13" i="57"/>
  <c r="K14" i="57"/>
  <c r="BG13" i="57"/>
  <c r="AA13" i="57"/>
  <c r="U13" i="57"/>
  <c r="H13" i="57" l="1"/>
  <c r="F13" i="57" s="1"/>
  <c r="H14" i="57"/>
  <c r="F14" i="57" s="1"/>
  <c r="F8" i="57" l="1"/>
  <c r="F2" i="48" l="1"/>
  <c r="F2" i="60"/>
  <c r="F2" i="52"/>
  <c r="F2" i="55"/>
  <c r="F2" i="44"/>
  <c r="F2" i="53"/>
  <c r="F2" i="5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<sst xmlns="http://schemas.openxmlformats.org/spreadsheetml/2006/main" count="981" uniqueCount="350">
  <si>
    <t>Model column counter</t>
  </si>
  <si>
    <t>First model column flag</t>
  </si>
  <si>
    <t>TIME RULER</t>
  </si>
  <si>
    <t>TIMING ASSUMPTIONS</t>
  </si>
  <si>
    <t>flag</t>
  </si>
  <si>
    <t>date</t>
  </si>
  <si>
    <t>counter</t>
  </si>
  <si>
    <t>Constant</t>
  </si>
  <si>
    <t>Unit</t>
  </si>
  <si>
    <t>Total</t>
  </si>
  <si>
    <t xml:space="preserve">  </t>
  </si>
  <si>
    <t>Cost of Sales</t>
  </si>
  <si>
    <t>year</t>
  </si>
  <si>
    <t>percentage</t>
  </si>
  <si>
    <t>Model year</t>
  </si>
  <si>
    <t>EBITDA</t>
  </si>
  <si>
    <t>Depreciation</t>
  </si>
  <si>
    <t>EBIT</t>
  </si>
  <si>
    <t>Interest Expense</t>
  </si>
  <si>
    <t>EBT</t>
  </si>
  <si>
    <t>Operating Activities</t>
  </si>
  <si>
    <t>Net Income</t>
  </si>
  <si>
    <t>Changes in Working Capital</t>
  </si>
  <si>
    <t>Investing Activities</t>
  </si>
  <si>
    <t>CAPEX</t>
  </si>
  <si>
    <t>Other</t>
  </si>
  <si>
    <t>Financing Activities</t>
  </si>
  <si>
    <t>ASSETS</t>
  </si>
  <si>
    <t>Cash and Equivalents</t>
  </si>
  <si>
    <t>Accounts Receivable</t>
  </si>
  <si>
    <t>Inventory</t>
  </si>
  <si>
    <t>Total Current Assets</t>
  </si>
  <si>
    <t>Total Assets</t>
  </si>
  <si>
    <t>LIABILITIES AND EQUITY</t>
  </si>
  <si>
    <t>Accounts Payable</t>
  </si>
  <si>
    <t>Total Current Liabilities</t>
  </si>
  <si>
    <t>Total Long Term Liabilities</t>
  </si>
  <si>
    <t>Total Liabilities</t>
  </si>
  <si>
    <t>Common Shares</t>
  </si>
  <si>
    <t>Retained Earnings</t>
  </si>
  <si>
    <t>Shareholder's Equity</t>
  </si>
  <si>
    <t>Total Liabilities and Equity</t>
  </si>
  <si>
    <t>Raw Materials</t>
  </si>
  <si>
    <t>Other Costs</t>
  </si>
  <si>
    <t>$/unit</t>
  </si>
  <si>
    <t>years</t>
  </si>
  <si>
    <t>New asset depreciation years</t>
  </si>
  <si>
    <t>REVENUE AND COST ASSUMPTIONS</t>
  </si>
  <si>
    <t>Capital expenditure</t>
  </si>
  <si>
    <t>Cost inflation</t>
  </si>
  <si>
    <t>Tax rate</t>
  </si>
  <si>
    <t>$ per unit</t>
  </si>
  <si>
    <t>BALANCE SHEET</t>
  </si>
  <si>
    <t>CASH FLOW STATEMENT</t>
  </si>
  <si>
    <t>Revenues</t>
  </si>
  <si>
    <t>COST OF SALES</t>
  </si>
  <si>
    <t>INFLATION</t>
  </si>
  <si>
    <t>GENERAL ASSUMPTIONS (NOT TO BE CHANGED)</t>
  </si>
  <si>
    <t>Sales</t>
  </si>
  <si>
    <t>Capex</t>
  </si>
  <si>
    <t>Tax</t>
  </si>
  <si>
    <t>Fixed costs</t>
  </si>
  <si>
    <t>RETAINED EARNINGS</t>
  </si>
  <si>
    <t>Check</t>
  </si>
  <si>
    <t>WORKING CAPITAL</t>
  </si>
  <si>
    <t>days</t>
  </si>
  <si>
    <t>BALANCE SHEET ASSUMPTIONS</t>
  </si>
  <si>
    <t>Accounts receivable days</t>
  </si>
  <si>
    <t>Days in year</t>
  </si>
  <si>
    <t>Movement in working capital</t>
  </si>
  <si>
    <t>Accounts receivable</t>
  </si>
  <si>
    <t>Inventory days</t>
  </si>
  <si>
    <t>Other - balance</t>
  </si>
  <si>
    <t>Working Capital</t>
  </si>
  <si>
    <t>FINANCING</t>
  </si>
  <si>
    <t>FINANCING ASSUMPTIONS</t>
  </si>
  <si>
    <t>Accounts payable days</t>
  </si>
  <si>
    <t>Dividends</t>
  </si>
  <si>
    <t>Accounts payable</t>
  </si>
  <si>
    <t>TAX</t>
  </si>
  <si>
    <t>TAX ASSUMPTIONS</t>
  </si>
  <si>
    <t>Accounting tax</t>
  </si>
  <si>
    <t>Gross Profit</t>
  </si>
  <si>
    <t>Revenue</t>
  </si>
  <si>
    <t>Total Revenue</t>
  </si>
  <si>
    <t>Total Tax</t>
  </si>
  <si>
    <t>$</t>
  </si>
  <si>
    <t>units</t>
  </si>
  <si>
    <t>Rent &amp; Utilities</t>
  </si>
  <si>
    <t>Sales volume</t>
  </si>
  <si>
    <t>Capital expenditure POS</t>
  </si>
  <si>
    <t>New asset depreciation POS</t>
  </si>
  <si>
    <t>Retained earnings - Opening Balance</t>
  </si>
  <si>
    <t>Retained earnings - Closing Balance</t>
  </si>
  <si>
    <t>Sales price</t>
  </si>
  <si>
    <t>COS</t>
  </si>
  <si>
    <t>Equity</t>
  </si>
  <si>
    <t>Common shares - opening balance</t>
  </si>
  <si>
    <t>Common shares - closing balance</t>
  </si>
  <si>
    <t>Calendar year</t>
  </si>
  <si>
    <t>Tax Expense</t>
  </si>
  <si>
    <t>Operating Expenses</t>
  </si>
  <si>
    <t>Total forecast operating expenses POS</t>
  </si>
  <si>
    <t>Capital Expenditure</t>
  </si>
  <si>
    <t>add</t>
  </si>
  <si>
    <t>Operating costs</t>
  </si>
  <si>
    <t>Staff</t>
  </si>
  <si>
    <t>INCOME STATEMENT</t>
  </si>
  <si>
    <t>Debt</t>
  </si>
  <si>
    <t>Debt - opening balance</t>
  </si>
  <si>
    <t>Debt - closing balance</t>
  </si>
  <si>
    <t>Debt Issuance / (Repayment)</t>
  </si>
  <si>
    <t>Movement in accounts payable</t>
  </si>
  <si>
    <t>Movement in other</t>
  </si>
  <si>
    <t>Movement in inventory</t>
  </si>
  <si>
    <t>Movement in accounts recievable</t>
  </si>
  <si>
    <t>Accounts receivable balance</t>
  </si>
  <si>
    <t>Inventory balance</t>
  </si>
  <si>
    <t xml:space="preserve"> Accounts payable balance</t>
  </si>
  <si>
    <t>Sales volume - year 1</t>
  </si>
  <si>
    <t>Sales volume - year 2</t>
  </si>
  <si>
    <t>Sales volume - year 3</t>
  </si>
  <si>
    <t>Sales volume - year 4</t>
  </si>
  <si>
    <t>Sales volume - year 5</t>
  </si>
  <si>
    <t>Operating cost inflation - year 1</t>
  </si>
  <si>
    <t>Operating cost inflation - year 2</t>
  </si>
  <si>
    <t>Operating cost inflation - year 3</t>
  </si>
  <si>
    <t>Operating cost inflation - year 4</t>
  </si>
  <si>
    <t>Operating cost inflation - year 5</t>
  </si>
  <si>
    <t>Model period beginning</t>
  </si>
  <si>
    <t>Model period ending</t>
  </si>
  <si>
    <t>Days in period</t>
  </si>
  <si>
    <t>Operating cost inflation factor - year 1</t>
  </si>
  <si>
    <t>Operating cost inflation factor - year 2</t>
  </si>
  <si>
    <t>Operating cost inflation factor - year 3</t>
  </si>
  <si>
    <t>Operating cost inflation factor - year 4</t>
  </si>
  <si>
    <t>Operating cost inflation factor - year 5</t>
  </si>
  <si>
    <t>#</t>
  </si>
  <si>
    <t>Operating cost inflation factor</t>
  </si>
  <si>
    <t>Price</t>
  </si>
  <si>
    <t>COS POS</t>
  </si>
  <si>
    <t>Monthly rent &amp; utilities</t>
  </si>
  <si>
    <t>Monthly staff costs</t>
  </si>
  <si>
    <t>Monthly other costs</t>
  </si>
  <si>
    <t>Period start</t>
  </si>
  <si>
    <t>Year</t>
  </si>
  <si>
    <t>REVENUE</t>
  </si>
  <si>
    <t>Accounting tax POS</t>
  </si>
  <si>
    <t>Model year end</t>
  </si>
  <si>
    <t>First year end date</t>
  </si>
  <si>
    <t>Year end flag</t>
  </si>
  <si>
    <t>Periodic year</t>
  </si>
  <si>
    <t>Average cost of sale per unit</t>
  </si>
  <si>
    <t>Average sales price - year 1</t>
  </si>
  <si>
    <t>Average sales price - year 2</t>
  </si>
  <si>
    <t>Average sales price - year 3</t>
  </si>
  <si>
    <t>Average sales price - year 4</t>
  </si>
  <si>
    <t>Average sales price - year 5</t>
  </si>
  <si>
    <t>Net Book Value: Fixed Assets Opening Balance</t>
  </si>
  <si>
    <t>Net Book Value: Fixed Assets Closing Balance</t>
  </si>
  <si>
    <t>Net Book Value: Fixed Assets</t>
  </si>
  <si>
    <t>Fixed Asset Depreciation</t>
  </si>
  <si>
    <t>Fixed Assets</t>
  </si>
  <si>
    <t>Master Check</t>
  </si>
  <si>
    <t>Integrity Checks</t>
  </si>
  <si>
    <t>Performance Checks</t>
  </si>
  <si>
    <t>Check tolerance</t>
  </si>
  <si>
    <t>End</t>
  </si>
  <si>
    <t>Cash balance &gt; 0 check</t>
  </si>
  <si>
    <t>Monthly balance sheet balance check</t>
  </si>
  <si>
    <t>Annual balance sheet balance check</t>
  </si>
  <si>
    <t>Cash flows from operating activities</t>
  </si>
  <si>
    <t>Cash flows from investing activities</t>
  </si>
  <si>
    <t>Cash flows from financing activities</t>
  </si>
  <si>
    <t>Cash at the end of the period</t>
  </si>
  <si>
    <t>Cash at the beginning of the period</t>
  </si>
  <si>
    <t>Change in cash position</t>
  </si>
  <si>
    <t>CASH</t>
  </si>
  <si>
    <t>Cash - Opening Balance</t>
  </si>
  <si>
    <t>Cash - Closing Balance</t>
  </si>
  <si>
    <t>Monthly cash balance check</t>
  </si>
  <si>
    <t>Annual percentage rate</t>
  </si>
  <si>
    <t>Term</t>
  </si>
  <si>
    <t>months</t>
  </si>
  <si>
    <t>%</t>
  </si>
  <si>
    <t>Payment</t>
  </si>
  <si>
    <t>Loan Amount</t>
  </si>
  <si>
    <t>GBP</t>
  </si>
  <si>
    <t>DEBT</t>
  </si>
  <si>
    <t>Debt repayment</t>
  </si>
  <si>
    <t>Interest</t>
  </si>
  <si>
    <t>Debt Repayment</t>
  </si>
  <si>
    <t>Debt Issuance</t>
  </si>
  <si>
    <t>Principle Payment</t>
  </si>
  <si>
    <t>Loan Month Start</t>
  </si>
  <si>
    <t>month#</t>
  </si>
  <si>
    <t>Loan month end</t>
  </si>
  <si>
    <t>Monthly payment</t>
  </si>
  <si>
    <t>Debt Issuance flag</t>
  </si>
  <si>
    <t>Model duration</t>
  </si>
  <si>
    <t>Model start</t>
  </si>
  <si>
    <t>Model end</t>
  </si>
  <si>
    <t>Model period begin and End</t>
  </si>
  <si>
    <t>Formats</t>
  </si>
  <si>
    <t>Skin</t>
  </si>
  <si>
    <t>Standard formatting</t>
  </si>
  <si>
    <t>Set</t>
  </si>
  <si>
    <t>Name</t>
  </si>
  <si>
    <t>Type</t>
  </si>
  <si>
    <t>Seq</t>
  </si>
  <si>
    <t>Format</t>
  </si>
  <si>
    <t>Style</t>
  </si>
  <si>
    <t>Align</t>
  </si>
  <si>
    <t>Border</t>
  </si>
  <si>
    <t>Font</t>
  </si>
  <si>
    <t>Number</t>
  </si>
  <si>
    <t>Patterns</t>
  </si>
  <si>
    <t>Protection</t>
  </si>
  <si>
    <t>Charts</t>
  </si>
  <si>
    <t xml:space="preserve"> </t>
  </si>
  <si>
    <t>BXL Combo Area &amp; Line.crtx</t>
  </si>
  <si>
    <t>ChartColor</t>
  </si>
  <si>
    <t>ChartStyle</t>
  </si>
  <si>
    <t>ChartLegend</t>
  </si>
  <si>
    <t>ChartTitle</t>
  </si>
  <si>
    <t>ChartArea</t>
  </si>
  <si>
    <t>Y</t>
  </si>
  <si>
    <t>PlotArea</t>
  </si>
  <si>
    <t>AxisValuePrimaryPosition</t>
  </si>
  <si>
    <t>AxisValueSecondaryPosition</t>
  </si>
  <si>
    <t>Data</t>
  </si>
  <si>
    <t>Normal</t>
  </si>
  <si>
    <t>L</t>
  </si>
  <si>
    <t>Input</t>
  </si>
  <si>
    <t>U</t>
  </si>
  <si>
    <t>Local</t>
  </si>
  <si>
    <t>Remote</t>
  </si>
  <si>
    <t>External</t>
  </si>
  <si>
    <t>Good</t>
  </si>
  <si>
    <t>Bad</t>
  </si>
  <si>
    <t>Neutral</t>
  </si>
  <si>
    <t>Warning Text</t>
  </si>
  <si>
    <t>Explanatory Text</t>
  </si>
  <si>
    <t>Linked Cell</t>
  </si>
  <si>
    <t>Note</t>
  </si>
  <si>
    <t>Output</t>
  </si>
  <si>
    <t>Check Cell</t>
  </si>
  <si>
    <t>Forms</t>
  </si>
  <si>
    <t>Skin.jpg</t>
  </si>
  <si>
    <t>Frame</t>
  </si>
  <si>
    <t>Form</t>
  </si>
  <si>
    <t>Button</t>
  </si>
  <si>
    <t>Button Glow</t>
  </si>
  <si>
    <t>Headings</t>
  </si>
  <si>
    <t>Title</t>
  </si>
  <si>
    <t>Heading 1</t>
  </si>
  <si>
    <t>Heading 2</t>
  </si>
  <si>
    <t>Heading 3</t>
  </si>
  <si>
    <t>Heading 4</t>
  </si>
  <si>
    <t>Numbers</t>
  </si>
  <si>
    <t>Calculation</t>
  </si>
  <si>
    <t>Comma</t>
  </si>
  <si>
    <t>Comma [0]</t>
  </si>
  <si>
    <t>Subtotal</t>
  </si>
  <si>
    <t>Currency</t>
  </si>
  <si>
    <t>Currency [0]</t>
  </si>
  <si>
    <t>Percent</t>
  </si>
  <si>
    <t>TimeStamp</t>
  </si>
  <si>
    <t>Date</t>
  </si>
  <si>
    <t>Date-Short</t>
  </si>
  <si>
    <t>Time</t>
  </si>
  <si>
    <t>Duration</t>
  </si>
  <si>
    <t>Objects</t>
  </si>
  <si>
    <t>Logo</t>
  </si>
  <si>
    <t>Logo.gif</t>
  </si>
  <si>
    <t>Background</t>
  </si>
  <si>
    <t>Pivots</t>
  </si>
  <si>
    <t>PivotStyle</t>
  </si>
  <si>
    <t>PivotStyleCustom</t>
  </si>
  <si>
    <t>Whole Table</t>
  </si>
  <si>
    <t>Page field labels</t>
  </si>
  <si>
    <t>Page field values</t>
  </si>
  <si>
    <t>Column Stripe1</t>
  </si>
  <si>
    <t>Column Stripe2</t>
  </si>
  <si>
    <t>Row Stripe1</t>
  </si>
  <si>
    <t>Row Stripe2</t>
  </si>
  <si>
    <t>First column</t>
  </si>
  <si>
    <t>Header row</t>
  </si>
  <si>
    <t>First header cell</t>
  </si>
  <si>
    <t>Subtotal Column1</t>
  </si>
  <si>
    <t>Subtotal Column2</t>
  </si>
  <si>
    <t>Subtotal Column3</t>
  </si>
  <si>
    <t>Blank row</t>
  </si>
  <si>
    <t>Subtotal Row1</t>
  </si>
  <si>
    <t>Subtotal Row2</t>
  </si>
  <si>
    <t>Subtotal Row3</t>
  </si>
  <si>
    <t>Column Subheading1</t>
  </si>
  <si>
    <t>Column Subheading2</t>
  </si>
  <si>
    <t>Column Subheading3</t>
  </si>
  <si>
    <t>Row Subheading1</t>
  </si>
  <si>
    <t>Row Subheading2</t>
  </si>
  <si>
    <t>Row Subheading3</t>
  </si>
  <si>
    <t>Grand total column</t>
  </si>
  <si>
    <t>Grand total row</t>
  </si>
  <si>
    <t>Slicers</t>
  </si>
  <si>
    <t>SlicerStyle</t>
  </si>
  <si>
    <t>SlicerStyleCustom</t>
  </si>
  <si>
    <t>Selected item with data</t>
  </si>
  <si>
    <t>Hovered selected item with data</t>
  </si>
  <si>
    <t>Unselected item with data</t>
  </si>
  <si>
    <t>Hovered unselected item with data</t>
  </si>
  <si>
    <t>Selected item with no data</t>
  </si>
  <si>
    <t>Hovered selected item with no data</t>
  </si>
  <si>
    <t>Unselected item with no data</t>
  </si>
  <si>
    <t>Hovered unselected item with no data</t>
  </si>
  <si>
    <t>Tables</t>
  </si>
  <si>
    <t>TableStyle</t>
  </si>
  <si>
    <t>TableStyleCustom</t>
  </si>
  <si>
    <t>Last column</t>
  </si>
  <si>
    <t>Total Row</t>
  </si>
  <si>
    <t>Last header cell</t>
  </si>
  <si>
    <t>First total cell</t>
  </si>
  <si>
    <t>Last total cell</t>
  </si>
  <si>
    <t>Timelines</t>
  </si>
  <si>
    <t>TimelineStyle</t>
  </si>
  <si>
    <t>TimelineStyleCustom</t>
  </si>
  <si>
    <t>Period Labels 1</t>
  </si>
  <si>
    <t>Period Labels 2</t>
  </si>
  <si>
    <t>Timeline Selection Label</t>
  </si>
  <si>
    <t>Timeline Level</t>
  </si>
  <si>
    <t>Selected Timeline Time Block</t>
  </si>
  <si>
    <t>Unselected Timeline Time Block</t>
  </si>
  <si>
    <t>Selected Timeline Time Block space</t>
  </si>
  <si>
    <t>Years</t>
  </si>
  <si>
    <t>New asset depreciation months</t>
  </si>
  <si>
    <t>Months per period</t>
  </si>
  <si>
    <t>Financial Year</t>
  </si>
  <si>
    <t>Month</t>
  </si>
  <si>
    <t>Income Statement</t>
  </si>
  <si>
    <t>Balance Sheet</t>
  </si>
  <si>
    <t>Cash Flow</t>
  </si>
  <si>
    <t>Chart of Accounts</t>
  </si>
  <si>
    <t>Debt sculpting</t>
  </si>
  <si>
    <t>Debt Service</t>
  </si>
  <si>
    <t>Total debt service</t>
  </si>
  <si>
    <t>DSCR</t>
  </si>
  <si>
    <t>Target DSCR</t>
  </si>
  <si>
    <t>Target service</t>
  </si>
  <si>
    <t>Service surplus/deficit</t>
  </si>
  <si>
    <t>Additional debt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</si>
</sst>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4">
    <numFmt numFmtId="164" formatCode="&quot;$&quot;#,##0_);[Red]\(&quot;$&quot;#,##0\)"/>
    <numFmt numFmtId="165" formatCode="&quot;$&quot;#,##0.00_);[Red]\(&quot;$&quot;#,##0.00\)"/>
    <numFmt numFmtId="166" formatCode="_(* #,##0_);_(* \(#,##0\);_(* &quot;-&quot;_);_(@_)"/>
    <numFmt numFmtId="167" formatCode="_(&quot;£&quot;* #,##0_);_(&quot;£&quot;* \(#,##0\);_(&quot;£&quot;* &quot;-&quot;_);_(@_)"/>
    <numFmt numFmtId="168" formatCode="_(&quot;£&quot;* #,##0.00_);_(&quot;£&quot;* \(#,##0.00\);_(&quot;£&quot;* &quot;-&quot;??_);_(@_)"/>
    <numFmt numFmtId="169" formatCode="#,##0_);\(#,##0\);&quot;-  &quot;;&quot; &quot;@"/>
    <numFmt numFmtId="170" formatCode="#,##0.0_);\(#,##0.0\);&quot;-  &quot;;&quot; &quot;@"/>
    <numFmt numFmtId="171" formatCode="###0_);\(#,##0\);&quot;-  &quot;;&quot; &quot;@"/>
    <numFmt numFmtId="172" formatCode="#,##0_);\(#,##0\);&quot;-  &quot;;&quot; &quot;@&quot; &quot;"/>
    <numFmt numFmtId="173" formatCode="#,##0.0000_);\(#,##0.0000\);&quot;-  &quot;;&quot; &quot;@&quot; &quot;"/>
    <numFmt numFmtId="174" formatCode="#,##0.0_);\(#,##0.0\);&quot;-  &quot;;&quot; &quot;@&quot; &quot;"/>
    <numFmt numFmtId="175" formatCode="0.00%\ ;\-0.00%\ _);&quot;-  &quot;;&quot; &quot;@&quot; &quot;"/>
    <numFmt numFmtId="176" formatCode="0.0%\ ;\-0.0%\ _);&quot;-  &quot;;&quot; &quot;@&quot; &quot;"/>
    <numFmt numFmtId="177" formatCode="_-* ###0_-;\-* ###0_-;_-* &quot;-&quot;_-;_-@_-"/>
    <numFmt numFmtId="178" formatCode="0.0000"/>
    <numFmt numFmtId="179" formatCode="[$-809]dd\ mmm\ yyyy;@"/>
    <numFmt numFmtId="180" formatCode="_(* #,##0_);_(* \(#,##0\);_(* &quot;-&quot;??_);_(@_)"/>
    <numFmt numFmtId="181" formatCode="#,##0.0%_);[Red]\(#,##0.0%\)"/>
    <numFmt numFmtId="182" formatCode="mm/dd/yyyy\ h:mm"/>
    <numFmt numFmtId="183" formatCode="d\-mmm\-yyyy"/>
    <numFmt numFmtId="184" formatCode="h:mm;@"/>
    <numFmt numFmtId="185" formatCode="#,##0.00000000000_);\(#,##0.00000000000\)"/>
    <numFmt numFmtId="186" formatCode="_(###0_);\(###0\);_(&quot;-&quot;_);_)@_)"/>
    <numFmt numFmtId="187" formatCode="#,##0.00_)&quot;X&quot;;\(#,##0.00\)&quot;X&quot;;&quot;-  &quot;&quot;X&quot;;&quot; &quot;@&quot;X&quot;"/>
  </numFmts>
  <fonts count="7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u/>
      <sz val="10"/>
      <color theme="0"/>
      <name val="Arial"/>
      <family val="2"/>
    </font>
    <font>
      <u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3333FF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FF"/>
      <name val="Arial"/>
      <family val="2"/>
    </font>
    <font>
      <u/>
      <sz val="10"/>
      <color rgb="FF3333FF"/>
      <name val="Arial"/>
      <family val="2"/>
    </font>
    <font>
      <u/>
      <sz val="10"/>
      <color theme="10"/>
      <name val="Arial"/>
      <family val="2"/>
    </font>
    <font>
      <b/>
      <sz val="11"/>
      <color rgb="FF2E495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C0"/>
      <name val="Calibri"/>
      <family val="2"/>
      <scheme val="minor"/>
    </font>
    <font>
      <sz val="11"/>
      <color rgb="FF00C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600"/>
      <name val="Calibri"/>
      <family val="3"/>
      <scheme val="minor"/>
    </font>
    <font>
      <sz val="11"/>
      <color rgb="FFC00000"/>
      <name val="Calibri"/>
      <family val="3"/>
      <scheme val="minor"/>
    </font>
    <font>
      <sz val="11"/>
      <color rgb="FF800000"/>
      <name val="Calibri"/>
      <family val="3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rgb="FF0000FF"/>
      <name val="Calibri"/>
      <family val="3"/>
      <scheme val="minor"/>
    </font>
    <font>
      <b/>
      <sz val="11"/>
      <color rgb="FFC00000"/>
      <name val="Calibri"/>
      <family val="2"/>
      <scheme val="minor"/>
    </font>
    <font>
      <sz val="9"/>
      <color theme="1"/>
      <name val="Consolas"/>
      <family val="3"/>
    </font>
    <font>
      <sz val="11"/>
      <color theme="0"/>
      <name val="Calibri"/>
      <family val="3"/>
      <scheme val="minor"/>
    </font>
    <font>
      <b/>
      <sz val="36"/>
      <color theme="4"/>
      <name val="Roboto Condensed"/>
    </font>
    <font>
      <b/>
      <sz val="20"/>
      <color theme="4"/>
      <name val="Roboto Condensed"/>
    </font>
    <font>
      <b/>
      <sz val="16"/>
      <color theme="4"/>
      <name val="Roboto Condensed"/>
    </font>
    <font>
      <b/>
      <i/>
      <u/>
      <sz val="12"/>
      <color theme="4"/>
      <name val="Roboto Condensed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3"/>
      <scheme val="minor"/>
    </font>
    <font>
      <sz val="11"/>
      <color theme="0" tint="-0.14999847407452621"/>
      <name val="Calibri"/>
      <family val="3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3"/>
      <scheme val="minor"/>
    </font>
    <font>
      <sz val="11"/>
      <color rgb="FFFFFFFF"/>
      <name val="Calibri"/>
      <family val="2"/>
      <scheme val="minor"/>
    </font>
    <font>
      <b/>
      <sz val="11"/>
      <color theme="4"/>
      <name val="Roboto Condensed"/>
    </font>
    <font>
      <b/>
      <i/>
      <sz val="11"/>
      <color theme="4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E49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i/>
      <sz val="1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EFF5F7"/>
        <bgColor indexed="64"/>
      </patternFill>
    </fill>
    <fill>
      <gradientFill>
        <stop position="0">
          <color theme="0"/>
        </stop>
        <stop position="1">
          <color rgb="FFE0F0F0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double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172" fontId="0" fillId="0" borderId="0" applyFont="0" applyFill="0" applyBorder="0" applyProtection="0">
      <alignment vertical="top"/>
    </xf>
    <xf numFmtId="175" fontId="2" fillId="0" borderId="0" applyFont="0" applyFill="0" applyBorder="0" applyProtection="0">
      <alignment vertical="top"/>
    </xf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15" fillId="0" borderId="0" applyFont="0" applyFill="0" applyBorder="0">
      <alignment vertical="top"/>
    </xf>
    <xf numFmtId="0" fontId="24" fillId="0" borderId="0" applyNumberFormat="0" applyFill="0" applyBorder="0" applyAlignment="0" applyProtection="0"/>
    <xf numFmtId="0" fontId="25" fillId="0" borderId="4" applyNumberFormat="0" applyFill="0" applyAlignment="0"/>
    <xf numFmtId="0" fontId="26" fillId="0" borderId="5" applyNumberFormat="0" applyFill="0" applyAlignment="0"/>
    <xf numFmtId="0" fontId="27" fillId="0" borderId="6" applyNumberFormat="0" applyFill="0" applyAlignment="0"/>
    <xf numFmtId="0" fontId="27" fillId="0" borderId="0" applyNumberFormat="0" applyFill="0" applyBorder="0" applyAlignment="0"/>
    <xf numFmtId="0" fontId="28" fillId="8" borderId="0" applyNumberFormat="0" applyBorder="0" applyAlignment="0">
      <protection locked="0"/>
    </xf>
    <xf numFmtId="0" fontId="29" fillId="9" borderId="0" applyNumberFormat="0" applyBorder="0" applyAlignment="0">
      <protection locked="0"/>
    </xf>
    <xf numFmtId="0" fontId="30" fillId="10" borderId="0" applyNumberFormat="0" applyBorder="0" applyAlignment="0" applyProtection="0">
      <protection locked="0"/>
    </xf>
    <xf numFmtId="0" fontId="31" fillId="11" borderId="7" applyNumberFormat="0" applyAlignment="0">
      <protection locked="0"/>
    </xf>
    <xf numFmtId="0" fontId="32" fillId="12" borderId="7" applyNumberFormat="0" applyAlignment="0"/>
    <xf numFmtId="0" fontId="33" fillId="0" borderId="8" applyNumberFormat="0" applyFill="0" applyAlignment="0"/>
    <xf numFmtId="0" fontId="34" fillId="13" borderId="9" applyNumberFormat="0" applyAlignment="0"/>
    <xf numFmtId="0" fontId="35" fillId="0" borderId="0" applyNumberFormat="0" applyFill="0" applyBorder="0" applyAlignment="0"/>
    <xf numFmtId="0" fontId="66" fillId="14" borderId="0" applyNumberFormat="0" applyBorder="0" applyAlignment="0"/>
    <xf numFmtId="0" fontId="1" fillId="15" borderId="0" applyNumberFormat="0" applyBorder="0" applyAlignment="0"/>
    <xf numFmtId="0" fontId="1" fillId="16" borderId="0" applyNumberFormat="0" applyBorder="0" applyAlignment="0"/>
    <xf numFmtId="0" fontId="1" fillId="17" borderId="0" applyNumberFormat="0" applyBorder="0" applyAlignment="0"/>
    <xf numFmtId="0" fontId="66" fillId="18" borderId="0" applyNumberFormat="0" applyBorder="0" applyAlignment="0"/>
    <xf numFmtId="0" fontId="1" fillId="19" borderId="0" applyNumberFormat="0" applyBorder="0" applyAlignment="0"/>
    <xf numFmtId="0" fontId="1" fillId="20" borderId="0" applyNumberFormat="0" applyBorder="0" applyAlignment="0"/>
    <xf numFmtId="0" fontId="1" fillId="21" borderId="0" applyNumberFormat="0" applyBorder="0" applyAlignment="0"/>
    <xf numFmtId="0" fontId="73" fillId="22" borderId="0" applyNumberFormat="0" applyBorder="0" applyAlignment="0"/>
    <xf numFmtId="0" fontId="1" fillId="23" borderId="0" applyNumberFormat="0" applyBorder="0" applyAlignment="0"/>
    <xf numFmtId="0" fontId="1" fillId="24" borderId="0" applyNumberFormat="0" applyBorder="0" applyAlignment="0"/>
    <xf numFmtId="0" fontId="1" fillId="25" borderId="0" applyNumberFormat="0" applyBorder="0" applyAlignment="0"/>
    <xf numFmtId="0" fontId="73" fillId="26" borderId="0" applyNumberFormat="0" applyBorder="0" applyAlignment="0"/>
    <xf numFmtId="0" fontId="1" fillId="27" borderId="0" applyNumberFormat="0" applyBorder="0" applyAlignment="0"/>
    <xf numFmtId="0" fontId="1" fillId="28" borderId="0" applyNumberFormat="0" applyBorder="0" applyAlignment="0"/>
    <xf numFmtId="0" fontId="1" fillId="29" borderId="0" applyNumberFormat="0" applyBorder="0" applyAlignment="0"/>
    <xf numFmtId="0" fontId="73" fillId="30" borderId="0" applyNumberFormat="0" applyBorder="0" applyAlignment="0"/>
    <xf numFmtId="0" fontId="1" fillId="31" borderId="0" applyNumberFormat="0" applyBorder="0" applyAlignment="0"/>
    <xf numFmtId="0" fontId="1" fillId="32" borderId="0" applyNumberFormat="0" applyBorder="0" applyAlignment="0"/>
    <xf numFmtId="0" fontId="1" fillId="33" borderId="0" applyNumberFormat="0" applyBorder="0" applyAlignment="0"/>
    <xf numFmtId="0" fontId="73" fillId="34" borderId="0" applyNumberFormat="0" applyBorder="0" applyAlignment="0"/>
    <xf numFmtId="0" fontId="1" fillId="35" borderId="0" applyNumberFormat="0" applyBorder="0" applyAlignment="0"/>
    <xf numFmtId="0" fontId="1" fillId="36" borderId="0" applyNumberFormat="0" applyBorder="0" applyAlignment="0"/>
    <xf numFmtId="0" fontId="1" fillId="37" borderId="0" applyNumberFormat="0" applyBorder="0" applyAlignment="0"/>
    <xf numFmtId="172" fontId="39" fillId="0" borderId="0" applyNumberFormat="0" applyFill="0" applyBorder="0" applyAlignment="0">
      <alignment vertical="top"/>
    </xf>
    <xf numFmtId="0" fontId="36" fillId="0" borderId="34" applyNumberFormat="0" applyFill="0" applyAlignment="0" applyProtection="0"/>
    <xf numFmtId="186" fontId="76" fillId="0" borderId="0" applyFill="0" applyBorder="0">
      <alignment vertical="center"/>
    </xf>
  </cellStyleXfs>
  <cellXfs count="267">
    <xf numFmtId="172" fontId="0" fillId="0" borderId="0" xfId="0">
      <alignment vertical="top"/>
    </xf>
    <xf numFmtId="0" fontId="1" fillId="35" borderId="0" xfId="40" applyAlignment="1">
      <alignment vertical="top"/>
    </xf>
    <xf numFmtId="172" fontId="40" fillId="0" borderId="11" xfId="0" applyFont="1" applyBorder="1" applyAlignment="1">
      <alignment horizontal="left" textRotation="90"/>
    </xf>
    <xf numFmtId="172" fontId="40" fillId="0" borderId="11" xfId="0" applyFont="1" applyBorder="1" applyAlignment="1">
      <alignment horizontal="right" textRotation="90"/>
    </xf>
    <xf numFmtId="172" fontId="40" fillId="0" borderId="11" xfId="0" applyFont="1" applyBorder="1" applyAlignment="1"/>
    <xf numFmtId="0" fontId="35" fillId="38" borderId="0" xfId="18" applyFill="1" applyAlignment="1">
      <alignment horizontal="left" vertical="top"/>
    </xf>
    <xf numFmtId="0" fontId="26" fillId="38" borderId="5" xfId="8" applyFill="1" applyAlignment="1">
      <alignment horizontal="left" vertical="top"/>
    </xf>
    <xf numFmtId="172" fontId="6" fillId="0" borderId="0" xfId="0" applyFont="1" applyFill="1">
      <alignment vertical="top"/>
    </xf>
    <xf numFmtId="172" fontId="7" fillId="0" borderId="0" xfId="0" applyFont="1">
      <alignment vertical="top"/>
    </xf>
    <xf numFmtId="172" fontId="4" fillId="0" borderId="0" xfId="0" applyFont="1" applyAlignment="1">
      <alignment horizontal="right" vertical="top"/>
    </xf>
    <xf numFmtId="172" fontId="4" fillId="0" borderId="0" xfId="0" applyFont="1">
      <alignment vertical="top"/>
    </xf>
    <xf numFmtId="172" fontId="6" fillId="0" borderId="0" xfId="0" applyFont="1" applyBorder="1">
      <alignment vertical="top"/>
    </xf>
    <xf numFmtId="172" fontId="7" fillId="0" borderId="0" xfId="0" applyFont="1" applyBorder="1">
      <alignment vertical="top"/>
    </xf>
    <xf numFmtId="172" fontId="6" fillId="0" borderId="0" xfId="0" applyFont="1">
      <alignment vertical="top"/>
    </xf>
    <xf numFmtId="172" fontId="0" fillId="0" borderId="0" xfId="0" applyFont="1" applyBorder="1" applyAlignment="1">
      <alignment horizontal="right" vertical="top"/>
    </xf>
    <xf numFmtId="172" fontId="0" fillId="0" borderId="0" xfId="0" applyFont="1" applyBorder="1">
      <alignment vertical="top"/>
    </xf>
    <xf numFmtId="172" fontId="8" fillId="0" borderId="0" xfId="0" applyFont="1" applyBorder="1">
      <alignment vertical="top"/>
    </xf>
    <xf numFmtId="172" fontId="7" fillId="0" borderId="0" xfId="0" applyFont="1" applyFill="1">
      <alignment vertical="top"/>
    </xf>
    <xf numFmtId="172" fontId="0" fillId="0" borderId="0" xfId="0" applyFont="1" applyFill="1" applyAlignment="1">
      <alignment horizontal="right" vertical="top"/>
    </xf>
    <xf numFmtId="172" fontId="0" fillId="0" borderId="0" xfId="0" applyFont="1" applyFill="1">
      <alignment vertical="top"/>
    </xf>
    <xf numFmtId="172" fontId="2" fillId="0" borderId="0" xfId="0" applyFont="1" applyFill="1">
      <alignment vertical="top"/>
    </xf>
    <xf numFmtId="172" fontId="2" fillId="0" borderId="0" xfId="0" applyFont="1" applyAlignment="1">
      <alignment horizontal="right" vertical="top"/>
    </xf>
    <xf numFmtId="172" fontId="2" fillId="0" borderId="0" xfId="0" applyFont="1">
      <alignment vertical="top"/>
    </xf>
    <xf numFmtId="172" fontId="4" fillId="0" borderId="0" xfId="0" applyFont="1" applyFill="1" applyAlignment="1">
      <alignment horizontal="right" vertical="top"/>
    </xf>
    <xf numFmtId="172" fontId="4" fillId="0" borderId="0" xfId="0" applyFont="1" applyFill="1">
      <alignment vertical="top"/>
    </xf>
    <xf numFmtId="172" fontId="10" fillId="0" borderId="0" xfId="0" applyFont="1">
      <alignment vertical="top"/>
    </xf>
    <xf numFmtId="172" fontId="10" fillId="0" borderId="0" xfId="0" applyFont="1" applyAlignment="1">
      <alignment horizontal="right" vertical="top"/>
    </xf>
    <xf numFmtId="172" fontId="11" fillId="0" borderId="0" xfId="0" applyFont="1" applyFill="1">
      <alignment vertical="top"/>
    </xf>
    <xf numFmtId="172" fontId="5" fillId="0" borderId="0" xfId="0" applyFont="1" applyFill="1">
      <alignment vertical="top"/>
    </xf>
    <xf numFmtId="172" fontId="6" fillId="0" borderId="0" xfId="0" applyFont="1" applyFill="1" applyBorder="1">
      <alignment vertical="top"/>
    </xf>
    <xf numFmtId="172" fontId="9" fillId="0" borderId="0" xfId="0" applyFont="1" applyFill="1" applyBorder="1">
      <alignment vertical="top"/>
    </xf>
    <xf numFmtId="172" fontId="6" fillId="0" borderId="0" xfId="0" applyFont="1" applyFill="1" applyBorder="1" applyAlignment="1">
      <alignment horizontal="right" vertical="top"/>
    </xf>
    <xf numFmtId="172" fontId="4" fillId="0" borderId="0" xfId="0" applyFont="1" applyFill="1" applyBorder="1">
      <alignment vertical="top"/>
    </xf>
    <xf numFmtId="172" fontId="4" fillId="0" borderId="0" xfId="0" applyFont="1" applyFill="1" applyBorder="1" applyAlignment="1">
      <alignment horizontal="right" vertical="top"/>
    </xf>
    <xf numFmtId="172" fontId="7" fillId="0" borderId="0" xfId="0" applyFont="1" applyFill="1" applyBorder="1">
      <alignment vertical="top"/>
    </xf>
    <xf numFmtId="172" fontId="2" fillId="0" borderId="0" xfId="0" applyFont="1" applyFill="1" applyAlignment="1">
      <alignment horizontal="right" vertical="top"/>
    </xf>
    <xf numFmtId="1" fontId="6" fillId="0" borderId="0" xfId="0" applyNumberFormat="1" applyFont="1" applyFill="1">
      <alignment vertical="top"/>
    </xf>
    <xf numFmtId="1" fontId="6" fillId="0" borderId="0" xfId="0" applyNumberFormat="1" applyFont="1">
      <alignment vertical="top"/>
    </xf>
    <xf numFmtId="1" fontId="7" fillId="0" borderId="0" xfId="0" applyNumberFormat="1" applyFont="1">
      <alignment vertical="top"/>
    </xf>
    <xf numFmtId="1" fontId="4" fillId="0" borderId="0" xfId="0" applyNumberFormat="1" applyFont="1" applyAlignment="1">
      <alignment horizontal="right" vertical="top"/>
    </xf>
    <xf numFmtId="1" fontId="4" fillId="0" borderId="0" xfId="0" applyNumberFormat="1" applyFont="1">
      <alignment vertical="top"/>
    </xf>
    <xf numFmtId="172" fontId="12" fillId="0" borderId="0" xfId="0" applyFont="1" applyFill="1">
      <alignment vertical="top"/>
    </xf>
    <xf numFmtId="172" fontId="12" fillId="0" borderId="0" xfId="0" applyFont="1">
      <alignment vertical="top"/>
    </xf>
    <xf numFmtId="172" fontId="13" fillId="0" borderId="0" xfId="0" applyFont="1">
      <alignment vertical="top"/>
    </xf>
    <xf numFmtId="172" fontId="14" fillId="0" borderId="0" xfId="0" applyFont="1" applyAlignment="1">
      <alignment horizontal="right" vertical="top"/>
    </xf>
    <xf numFmtId="172" fontId="14" fillId="0" borderId="0" xfId="0" applyFont="1">
      <alignment vertical="top"/>
    </xf>
    <xf numFmtId="172" fontId="14" fillId="0" borderId="0" xfId="0" applyFont="1" applyFill="1">
      <alignment vertical="top"/>
    </xf>
    <xf numFmtId="171" fontId="2" fillId="0" borderId="0" xfId="0" applyNumberFormat="1" applyFont="1" applyFill="1">
      <alignment vertical="top"/>
    </xf>
    <xf numFmtId="172" fontId="5" fillId="0" borderId="0" xfId="0" applyFont="1" applyFill="1" applyBorder="1">
      <alignment vertical="top"/>
    </xf>
    <xf numFmtId="172" fontId="2" fillId="0" borderId="0" xfId="0" applyFont="1" applyFill="1" applyBorder="1">
      <alignment vertical="top"/>
    </xf>
    <xf numFmtId="172" fontId="18" fillId="0" borderId="0" xfId="0" applyFont="1">
      <alignment vertical="top"/>
    </xf>
    <xf numFmtId="172" fontId="19" fillId="3" borderId="0" xfId="0" applyFont="1" applyFill="1">
      <alignment vertical="top"/>
    </xf>
    <xf numFmtId="172" fontId="20" fillId="3" borderId="0" xfId="0" applyFont="1" applyFill="1">
      <alignment vertical="top"/>
    </xf>
    <xf numFmtId="172" fontId="18" fillId="3" borderId="0" xfId="0" applyFont="1" applyFill="1" applyAlignment="1">
      <alignment horizontal="right" vertical="top"/>
    </xf>
    <xf numFmtId="172" fontId="18" fillId="3" borderId="0" xfId="0" applyFont="1" applyFill="1">
      <alignment vertical="top"/>
    </xf>
    <xf numFmtId="172" fontId="19" fillId="3" borderId="0" xfId="0" applyFont="1" applyFill="1" applyBorder="1">
      <alignment vertical="top"/>
    </xf>
    <xf numFmtId="172" fontId="2" fillId="4" borderId="1" xfId="0" applyFont="1" applyFill="1" applyBorder="1">
      <alignment vertical="top"/>
    </xf>
    <xf numFmtId="1" fontId="4" fillId="0" borderId="0" xfId="0" applyNumberFormat="1" applyFont="1" applyFill="1" applyBorder="1">
      <alignment vertical="top"/>
    </xf>
    <xf numFmtId="172" fontId="10" fillId="0" borderId="0" xfId="0" applyFont="1" applyAlignment="1">
      <alignment horizontal="left" vertical="top"/>
    </xf>
    <xf numFmtId="174" fontId="2" fillId="4" borderId="1" xfId="0" applyNumberFormat="1" applyFont="1" applyFill="1" applyBorder="1">
      <alignment vertical="top"/>
    </xf>
    <xf numFmtId="175" fontId="2" fillId="4" borderId="1" xfId="1" applyFont="1" applyFill="1" applyBorder="1">
      <alignment vertical="top"/>
    </xf>
    <xf numFmtId="172" fontId="6" fillId="0" borderId="0" xfId="0" applyFont="1" applyAlignment="1">
      <alignment horizontal="left" vertical="top"/>
    </xf>
    <xf numFmtId="175" fontId="14" fillId="0" borderId="0" xfId="1" applyFont="1">
      <alignment vertical="top"/>
    </xf>
    <xf numFmtId="172" fontId="16" fillId="0" borderId="0" xfId="0" applyFont="1">
      <alignment vertical="top"/>
    </xf>
    <xf numFmtId="172" fontId="16" fillId="0" borderId="0" xfId="0" applyFont="1" applyFill="1">
      <alignment vertical="top"/>
    </xf>
    <xf numFmtId="172" fontId="21" fillId="0" borderId="0" xfId="0" applyFont="1" applyFill="1">
      <alignment vertical="top"/>
    </xf>
    <xf numFmtId="172" fontId="17" fillId="0" borderId="0" xfId="0" applyFont="1" applyAlignment="1">
      <alignment horizontal="left" vertical="top"/>
    </xf>
    <xf numFmtId="172" fontId="17" fillId="0" borderId="0" xfId="0" applyFont="1">
      <alignment vertical="top"/>
    </xf>
    <xf numFmtId="172" fontId="2" fillId="0" borderId="0" xfId="0" applyFont="1" applyAlignment="1">
      <alignment horizontal="left" vertical="top"/>
    </xf>
    <xf numFmtId="172" fontId="13" fillId="0" borderId="0" xfId="0" applyFont="1" applyFill="1">
      <alignment vertical="top"/>
    </xf>
    <xf numFmtId="172" fontId="14" fillId="0" borderId="0" xfId="0" applyFont="1" applyAlignment="1">
      <alignment horizontal="left" vertical="top"/>
    </xf>
    <xf numFmtId="172" fontId="17" fillId="0" borderId="0" xfId="0" applyFont="1" applyFill="1" applyAlignment="1">
      <alignment horizontal="right" vertical="top"/>
    </xf>
    <xf numFmtId="172" fontId="17" fillId="0" borderId="0" xfId="0" applyFont="1" applyFill="1">
      <alignment vertical="top"/>
    </xf>
    <xf numFmtId="172" fontId="17" fillId="2" borderId="0" xfId="0" applyFont="1" applyFill="1">
      <alignment vertical="top"/>
    </xf>
    <xf numFmtId="172" fontId="6" fillId="0" borderId="0" xfId="0" applyFont="1" applyAlignment="1">
      <alignment horizontal="right" vertical="top"/>
    </xf>
    <xf numFmtId="172" fontId="9" fillId="0" borderId="0" xfId="0" applyFont="1" applyFill="1">
      <alignment vertical="top"/>
    </xf>
    <xf numFmtId="172" fontId="10" fillId="0" borderId="0" xfId="0" applyFont="1" applyFill="1" applyAlignment="1">
      <alignment horizontal="left" vertical="top"/>
    </xf>
    <xf numFmtId="172" fontId="10" fillId="0" borderId="0" xfId="0" applyFont="1" applyFill="1">
      <alignment vertical="top"/>
    </xf>
    <xf numFmtId="169" fontId="17" fillId="0" borderId="0" xfId="5" applyFont="1">
      <alignment vertical="top"/>
    </xf>
    <xf numFmtId="172" fontId="6" fillId="0" borderId="0" xfId="0" applyFont="1" applyFill="1" applyAlignment="1">
      <alignment horizontal="left" vertical="top"/>
    </xf>
    <xf numFmtId="173" fontId="14" fillId="0" borderId="0" xfId="0" applyNumberFormat="1" applyFont="1">
      <alignment vertical="top"/>
    </xf>
    <xf numFmtId="172" fontId="9" fillId="0" borderId="0" xfId="0" applyFont="1" applyAlignment="1">
      <alignment horizontal="left" vertical="top"/>
    </xf>
    <xf numFmtId="172" fontId="6" fillId="0" borderId="2" xfId="0" applyFont="1" applyBorder="1" applyAlignment="1">
      <alignment horizontal="left" vertical="top"/>
    </xf>
    <xf numFmtId="172" fontId="6" fillId="0" borderId="2" xfId="0" applyFont="1" applyBorder="1">
      <alignment vertical="top"/>
    </xf>
    <xf numFmtId="172" fontId="9" fillId="0" borderId="2" xfId="0" applyFont="1" applyFill="1" applyBorder="1">
      <alignment vertical="top"/>
    </xf>
    <xf numFmtId="172" fontId="2" fillId="6" borderId="1" xfId="0" applyFont="1" applyFill="1" applyBorder="1">
      <alignment vertical="top"/>
    </xf>
    <xf numFmtId="172" fontId="17" fillId="6" borderId="0" xfId="0" applyFont="1" applyFill="1">
      <alignment vertical="top"/>
    </xf>
    <xf numFmtId="169" fontId="10" fillId="0" borderId="0" xfId="5" applyFont="1">
      <alignment vertical="top"/>
    </xf>
    <xf numFmtId="169" fontId="2" fillId="0" borderId="0" xfId="5" applyFont="1">
      <alignment vertical="top"/>
    </xf>
    <xf numFmtId="172" fontId="17" fillId="5" borderId="0" xfId="0" applyFont="1" applyFill="1">
      <alignment vertical="top"/>
    </xf>
    <xf numFmtId="172" fontId="10" fillId="0" borderId="3" xfId="0" applyFont="1" applyBorder="1">
      <alignment vertical="top"/>
    </xf>
    <xf numFmtId="170" fontId="16" fillId="0" borderId="0" xfId="0" applyNumberFormat="1" applyFont="1" applyFill="1">
      <alignment vertical="top"/>
    </xf>
    <xf numFmtId="170" fontId="16" fillId="0" borderId="0" xfId="0" applyNumberFormat="1" applyFont="1">
      <alignment vertical="top"/>
    </xf>
    <xf numFmtId="170" fontId="21" fillId="0" borderId="0" xfId="0" applyNumberFormat="1" applyFont="1">
      <alignment vertical="top"/>
    </xf>
    <xf numFmtId="170" fontId="17" fillId="0" borderId="0" xfId="0" applyNumberFormat="1" applyFont="1">
      <alignment vertical="top"/>
    </xf>
    <xf numFmtId="170" fontId="17" fillId="2" borderId="0" xfId="0" applyNumberFormat="1" applyFont="1" applyFill="1">
      <alignment vertical="top"/>
    </xf>
    <xf numFmtId="172" fontId="10" fillId="0" borderId="0" xfId="0" applyFont="1" applyFill="1" applyAlignment="1">
      <alignment horizontal="right" vertical="top"/>
    </xf>
    <xf numFmtId="172" fontId="6" fillId="6" borderId="0" xfId="0" applyFont="1" applyFill="1">
      <alignment vertical="top"/>
    </xf>
    <xf numFmtId="172" fontId="7" fillId="6" borderId="0" xfId="0" applyFont="1" applyFill="1">
      <alignment vertical="top"/>
    </xf>
    <xf numFmtId="172" fontId="10" fillId="6" borderId="0" xfId="0" applyFont="1" applyFill="1" applyAlignment="1">
      <alignment horizontal="left" vertical="top"/>
    </xf>
    <xf numFmtId="172" fontId="10" fillId="6" borderId="0" xfId="0" applyFont="1" applyFill="1">
      <alignment vertical="top"/>
    </xf>
    <xf numFmtId="175" fontId="2" fillId="6" borderId="1" xfId="1" applyFont="1" applyFill="1" applyBorder="1">
      <alignment vertical="top"/>
    </xf>
    <xf numFmtId="15" fontId="17" fillId="0" borderId="0" xfId="0" applyNumberFormat="1" applyFont="1" applyFill="1">
      <alignment vertical="top"/>
    </xf>
    <xf numFmtId="15" fontId="14" fillId="0" borderId="0" xfId="0" applyNumberFormat="1" applyFont="1" applyFill="1">
      <alignment vertical="top"/>
    </xf>
    <xf numFmtId="15" fontId="2" fillId="0" borderId="0" xfId="0" applyNumberFormat="1" applyFont="1" applyFill="1">
      <alignment vertical="top"/>
    </xf>
    <xf numFmtId="172" fontId="21" fillId="0" borderId="0" xfId="0" applyFont="1">
      <alignment vertical="top"/>
    </xf>
    <xf numFmtId="172" fontId="17" fillId="0" borderId="0" xfId="0" applyFont="1" applyAlignment="1">
      <alignment horizontal="right" vertical="top"/>
    </xf>
    <xf numFmtId="173" fontId="2" fillId="0" borderId="0" xfId="0" applyNumberFormat="1" applyFont="1">
      <alignment vertical="top"/>
    </xf>
    <xf numFmtId="176" fontId="2" fillId="4" borderId="1" xfId="1" applyNumberFormat="1" applyFont="1" applyFill="1" applyBorder="1">
      <alignment vertical="top"/>
    </xf>
    <xf numFmtId="173" fontId="17" fillId="0" borderId="0" xfId="0" applyNumberFormat="1" applyFont="1">
      <alignment vertical="top"/>
    </xf>
    <xf numFmtId="1" fontId="17" fillId="0" borderId="0" xfId="0" applyNumberFormat="1" applyFont="1" applyFill="1">
      <alignment vertical="top"/>
    </xf>
    <xf numFmtId="177" fontId="2" fillId="0" borderId="0" xfId="0" applyNumberFormat="1" applyFont="1" applyFill="1">
      <alignment vertical="top"/>
    </xf>
    <xf numFmtId="177" fontId="17" fillId="0" borderId="0" xfId="0" applyNumberFormat="1" applyFont="1" applyFill="1">
      <alignment vertical="top"/>
    </xf>
    <xf numFmtId="172" fontId="6" fillId="5" borderId="2" xfId="0" applyFont="1" applyFill="1" applyBorder="1">
      <alignment vertical="top"/>
    </xf>
    <xf numFmtId="172" fontId="0" fillId="7" borderId="0" xfId="0" applyFill="1">
      <alignment vertical="top"/>
    </xf>
    <xf numFmtId="178" fontId="2" fillId="6" borderId="1" xfId="0" applyNumberFormat="1" applyFont="1" applyFill="1" applyBorder="1">
      <alignment vertical="top"/>
    </xf>
    <xf numFmtId="172" fontId="0" fillId="6" borderId="0" xfId="0" applyFill="1">
      <alignment vertical="top"/>
    </xf>
    <xf numFmtId="179" fontId="4" fillId="4" borderId="1" xfId="0" applyNumberFormat="1" applyFont="1" applyFill="1" applyBorder="1">
      <alignment vertical="top"/>
    </xf>
    <xf numFmtId="169" fontId="0" fillId="0" borderId="0" xfId="5" applyFont="1">
      <alignment vertical="top"/>
    </xf>
    <xf numFmtId="169" fontId="2" fillId="4" borderId="1" xfId="5" applyFont="1" applyFill="1" applyBorder="1">
      <alignment vertical="top"/>
    </xf>
    <xf numFmtId="172" fontId="23" fillId="0" borderId="0" xfId="0" applyFont="1">
      <alignment vertical="top"/>
    </xf>
    <xf numFmtId="175" fontId="23" fillId="0" borderId="0" xfId="1" applyFont="1">
      <alignment vertical="top"/>
    </xf>
    <xf numFmtId="172" fontId="22" fillId="0" borderId="0" xfId="0" applyFont="1">
      <alignment vertical="top"/>
    </xf>
    <xf numFmtId="172" fontId="2" fillId="0" borderId="0" xfId="0" applyFont="1" applyFill="1" applyAlignment="1">
      <alignment horizontal="left" vertical="top"/>
    </xf>
    <xf numFmtId="172" fontId="37" fillId="0" borderId="0" xfId="0" applyFont="1" applyFill="1" applyBorder="1">
      <alignment vertical="top"/>
    </xf>
    <xf numFmtId="172" fontId="37" fillId="0" borderId="0" xfId="0" applyFont="1" applyBorder="1">
      <alignment vertical="top"/>
    </xf>
    <xf numFmtId="172" fontId="38" fillId="0" borderId="0" xfId="0" applyFont="1" applyBorder="1">
      <alignment vertical="top"/>
    </xf>
    <xf numFmtId="172" fontId="23" fillId="0" borderId="0" xfId="0" applyFont="1" applyBorder="1" applyAlignment="1">
      <alignment horizontal="right" vertical="top"/>
    </xf>
    <xf numFmtId="172" fontId="23" fillId="0" borderId="0" xfId="0" applyFont="1" applyBorder="1">
      <alignment vertical="top"/>
    </xf>
    <xf numFmtId="169" fontId="14" fillId="0" borderId="0" xfId="5" applyFont="1" applyFill="1">
      <alignment vertical="top"/>
    </xf>
    <xf numFmtId="172" fontId="5" fillId="0" borderId="0" xfId="0" applyFont="1" applyBorder="1">
      <alignment vertical="top"/>
    </xf>
    <xf numFmtId="172" fontId="2" fillId="0" borderId="0" xfId="0" applyFont="1" applyBorder="1" applyAlignment="1">
      <alignment horizontal="right" vertical="top"/>
    </xf>
    <xf numFmtId="172" fontId="2" fillId="0" borderId="0" xfId="0" applyFont="1" applyBorder="1">
      <alignment vertical="top"/>
    </xf>
    <xf numFmtId="172" fontId="24" fillId="0" borderId="0" xfId="6" applyNumberFormat="1" applyAlignment="1">
      <alignment vertical="top"/>
    </xf>
    <xf numFmtId="0" fontId="1" fillId="35" borderId="0" xfId="40" applyAlignment="1">
      <alignment horizontal="left" vertical="top"/>
    </xf>
    <xf numFmtId="0" fontId="1" fillId="35" borderId="12" xfId="40" applyBorder="1" applyAlignment="1">
      <alignment horizontal="left" vertical="top"/>
    </xf>
    <xf numFmtId="172" fontId="0" fillId="0" borderId="0" xfId="0" applyAlignment="1">
      <alignment horizontal="left" vertical="top"/>
    </xf>
    <xf numFmtId="172" fontId="0" fillId="0" borderId="0" xfId="0" applyAlignment="1">
      <alignment horizontal="center" vertical="top"/>
    </xf>
    <xf numFmtId="180" fontId="0" fillId="0" borderId="0" xfId="0" applyNumberFormat="1" applyAlignment="1">
      <alignment horizontal="left" vertical="top"/>
    </xf>
    <xf numFmtId="180" fontId="41" fillId="0" borderId="0" xfId="0" applyNumberFormat="1" applyFont="1" applyAlignment="1">
      <alignment horizontal="left" vertical="top"/>
    </xf>
    <xf numFmtId="0" fontId="1" fillId="40" borderId="0" xfId="32" applyFill="1" applyAlignment="1">
      <alignment horizontal="left" vertical="top"/>
    </xf>
    <xf numFmtId="0" fontId="1" fillId="35" borderId="13" xfId="40" applyBorder="1" applyAlignment="1">
      <alignment horizontal="left" vertical="top"/>
    </xf>
    <xf numFmtId="172" fontId="0" fillId="41" borderId="13" xfId="0" applyFill="1" applyBorder="1" applyAlignment="1">
      <alignment horizontal="left" vertical="top"/>
    </xf>
    <xf numFmtId="172" fontId="0" fillId="0" borderId="0" xfId="0" applyAlignment="1">
      <alignment horizontal="left" vertical="top" wrapText="1"/>
    </xf>
    <xf numFmtId="172" fontId="42" fillId="0" borderId="0" xfId="0" applyFont="1" applyAlignment="1">
      <alignment horizontal="left" vertical="top"/>
    </xf>
    <xf numFmtId="172" fontId="43" fillId="0" borderId="0" xfId="0" applyFont="1" applyAlignment="1">
      <alignment horizontal="left" vertical="top"/>
    </xf>
    <xf numFmtId="172" fontId="44" fillId="0" borderId="0" xfId="0" applyFont="1" applyAlignment="1">
      <alignment horizontal="left" vertical="top"/>
    </xf>
    <xf numFmtId="172" fontId="45" fillId="42" borderId="13" xfId="0" applyFont="1" applyFill="1" applyBorder="1" applyAlignment="1">
      <alignment horizontal="left" vertical="top"/>
    </xf>
    <xf numFmtId="172" fontId="46" fillId="43" borderId="13" xfId="0" applyFont="1" applyFill="1" applyBorder="1" applyAlignment="1">
      <alignment horizontal="left" vertical="top"/>
    </xf>
    <xf numFmtId="172" fontId="47" fillId="44" borderId="13" xfId="0" applyFont="1" applyFill="1" applyBorder="1" applyAlignment="1">
      <alignment horizontal="left" vertical="top"/>
    </xf>
    <xf numFmtId="172" fontId="46" fillId="39" borderId="13" xfId="0" applyFont="1" applyFill="1" applyBorder="1" applyAlignment="1">
      <alignment horizontal="left" vertical="top"/>
    </xf>
    <xf numFmtId="172" fontId="48" fillId="39" borderId="13" xfId="0" applyFont="1" applyFill="1" applyBorder="1" applyAlignment="1">
      <alignment horizontal="left" vertical="top"/>
    </xf>
    <xf numFmtId="172" fontId="49" fillId="0" borderId="13" xfId="0" applyFont="1" applyBorder="1" applyAlignment="1">
      <alignment horizontal="left" vertical="top"/>
    </xf>
    <xf numFmtId="172" fontId="0" fillId="44" borderId="13" xfId="0" applyFill="1" applyBorder="1" applyAlignment="1">
      <alignment horizontal="left" vertical="top"/>
    </xf>
    <xf numFmtId="172" fontId="0" fillId="39" borderId="13" xfId="0" applyFill="1" applyBorder="1" applyAlignment="1">
      <alignment horizontal="left" vertical="top"/>
    </xf>
    <xf numFmtId="172" fontId="50" fillId="44" borderId="13" xfId="0" applyFont="1" applyFill="1" applyBorder="1" applyAlignment="1">
      <alignment horizontal="left" vertical="top"/>
    </xf>
    <xf numFmtId="172" fontId="51" fillId="45" borderId="0" xfId="0" applyFont="1" applyFill="1" applyAlignment="1">
      <alignment horizontal="left" vertical="top"/>
    </xf>
    <xf numFmtId="0" fontId="1" fillId="46" borderId="0" xfId="28" applyFill="1" applyAlignment="1">
      <alignment horizontal="left" vertical="top"/>
    </xf>
    <xf numFmtId="172" fontId="52" fillId="47" borderId="0" xfId="0" applyFont="1" applyFill="1" applyAlignment="1">
      <alignment horizontal="left" vertical="top"/>
    </xf>
    <xf numFmtId="172" fontId="0" fillId="48" borderId="0" xfId="0" applyFill="1" applyAlignment="1">
      <alignment horizontal="left" vertical="top"/>
    </xf>
    <xf numFmtId="172" fontId="53" fillId="0" borderId="13" xfId="0" applyFont="1" applyBorder="1" applyAlignment="1">
      <alignment horizontal="left" vertical="top"/>
    </xf>
    <xf numFmtId="172" fontId="54" fillId="0" borderId="13" xfId="0" applyFont="1" applyBorder="1" applyAlignment="1">
      <alignment horizontal="left" vertical="top"/>
    </xf>
    <xf numFmtId="172" fontId="55" fillId="0" borderId="13" xfId="0" applyFont="1" applyBorder="1" applyAlignment="1">
      <alignment horizontal="left" vertical="top"/>
    </xf>
    <xf numFmtId="172" fontId="56" fillId="0" borderId="13" xfId="0" applyFont="1" applyBorder="1" applyAlignment="1">
      <alignment horizontal="left" vertical="top"/>
    </xf>
    <xf numFmtId="0" fontId="40" fillId="23" borderId="14" xfId="28" applyFont="1" applyBorder="1" applyAlignment="1">
      <alignment horizontal="left" vertical="top"/>
    </xf>
    <xf numFmtId="40" fontId="0" fillId="0" borderId="13" xfId="0" applyNumberFormat="1" applyBorder="1" applyAlignment="1">
      <alignment horizontal="right" vertical="top"/>
    </xf>
    <xf numFmtId="40" fontId="0" fillId="0" borderId="0" xfId="0" applyNumberFormat="1" applyAlignment="1">
      <alignment horizontal="right" vertical="top"/>
    </xf>
    <xf numFmtId="38" fontId="0" fillId="0" borderId="15" xfId="0" applyNumberFormat="1" applyBorder="1" applyAlignment="1">
      <alignment horizontal="right" vertical="top"/>
    </xf>
    <xf numFmtId="40" fontId="57" fillId="0" borderId="16" xfId="0" applyNumberFormat="1" applyFont="1" applyBorder="1" applyAlignment="1">
      <alignment horizontal="right" vertical="top"/>
    </xf>
    <xf numFmtId="165" fontId="0" fillId="0" borderId="17" xfId="0" applyNumberFormat="1" applyBorder="1" applyAlignment="1">
      <alignment horizontal="right" vertical="top"/>
    </xf>
    <xf numFmtId="164" fontId="0" fillId="0" borderId="15" xfId="0" applyNumberFormat="1" applyBorder="1" applyAlignment="1">
      <alignment horizontal="right" vertical="top"/>
    </xf>
    <xf numFmtId="40" fontId="57" fillId="0" borderId="18" xfId="0" applyNumberFormat="1" applyFont="1" applyBorder="1" applyAlignment="1">
      <alignment horizontal="right" vertical="top"/>
    </xf>
    <xf numFmtId="181" fontId="0" fillId="0" borderId="19" xfId="0" applyNumberFormat="1" applyBorder="1" applyAlignment="1">
      <alignment horizontal="right" vertical="top"/>
    </xf>
    <xf numFmtId="182" fontId="0" fillId="0" borderId="19" xfId="0" applyNumberFormat="1" applyBorder="1" applyAlignment="1">
      <alignment horizontal="right" vertical="top"/>
    </xf>
    <xf numFmtId="183" fontId="0" fillId="0" borderId="15" xfId="0" applyNumberFormat="1" applyBorder="1" applyAlignment="1">
      <alignment horizontal="right" vertical="top"/>
    </xf>
    <xf numFmtId="16" fontId="0" fillId="0" borderId="20" xfId="0" applyNumberFormat="1" applyBorder="1" applyAlignment="1">
      <alignment horizontal="right" vertical="top"/>
    </xf>
    <xf numFmtId="184" fontId="0" fillId="0" borderId="0" xfId="0" applyNumberFormat="1" applyAlignment="1">
      <alignment horizontal="right" vertical="top"/>
    </xf>
    <xf numFmtId="46" fontId="0" fillId="0" borderId="13" xfId="0" applyNumberFormat="1" applyBorder="1" applyAlignment="1">
      <alignment horizontal="right" vertical="top"/>
    </xf>
    <xf numFmtId="172" fontId="0" fillId="0" borderId="10" xfId="0" applyBorder="1" applyAlignment="1">
      <alignment horizontal="left" vertical="top"/>
    </xf>
    <xf numFmtId="172" fontId="0" fillId="0" borderId="21" xfId="0" applyBorder="1" applyAlignment="1">
      <alignment horizontal="left" vertical="top"/>
    </xf>
    <xf numFmtId="172" fontId="0" fillId="0" borderId="22" xfId="0" applyBorder="1">
      <alignment vertical="top"/>
    </xf>
    <xf numFmtId="0" fontId="58" fillId="46" borderId="13" xfId="20" applyFont="1" applyFill="1" applyBorder="1" applyAlignment="1">
      <alignment horizontal="left" vertical="top"/>
    </xf>
    <xf numFmtId="0" fontId="1" fillId="23" borderId="13" xfId="28" applyBorder="1" applyAlignment="1">
      <alignment horizontal="left" vertical="top"/>
    </xf>
    <xf numFmtId="172" fontId="59" fillId="39" borderId="13" xfId="0" applyFont="1" applyFill="1" applyBorder="1" applyAlignment="1">
      <alignment horizontal="left" vertical="top"/>
    </xf>
    <xf numFmtId="172" fontId="60" fillId="0" borderId="13" xfId="0" applyFont="1" applyBorder="1" applyAlignment="1">
      <alignment horizontal="left" vertical="top"/>
    </xf>
    <xf numFmtId="172" fontId="60" fillId="46" borderId="13" xfId="0" applyFont="1" applyFill="1" applyBorder="1" applyAlignment="1">
      <alignment horizontal="left" vertical="top"/>
    </xf>
    <xf numFmtId="0" fontId="1" fillId="31" borderId="13" xfId="36" applyBorder="1" applyAlignment="1">
      <alignment horizontal="left" vertical="top"/>
    </xf>
    <xf numFmtId="172" fontId="61" fillId="0" borderId="0" xfId="0" applyFont="1">
      <alignment vertical="top"/>
    </xf>
    <xf numFmtId="0" fontId="1" fillId="15" borderId="13" xfId="20" applyBorder="1" applyAlignment="1">
      <alignment horizontal="left" vertical="top"/>
    </xf>
    <xf numFmtId="172" fontId="61" fillId="0" borderId="0" xfId="0" applyFont="1" applyAlignment="1">
      <alignment horizontal="center" vertical="top"/>
    </xf>
    <xf numFmtId="172" fontId="40" fillId="0" borderId="23" xfId="0" applyFont="1" applyBorder="1" applyAlignment="1">
      <alignment horizontal="left" vertical="top"/>
    </xf>
    <xf numFmtId="172" fontId="40" fillId="0" borderId="24" xfId="0" applyFont="1" applyBorder="1" applyAlignment="1">
      <alignment horizontal="left" vertical="top"/>
    </xf>
    <xf numFmtId="0" fontId="1" fillId="19" borderId="13" xfId="24" applyBorder="1" applyAlignment="1">
      <alignment horizontal="left" vertical="top"/>
    </xf>
    <xf numFmtId="172" fontId="62" fillId="39" borderId="13" xfId="0" applyFont="1" applyFill="1" applyBorder="1" applyAlignment="1">
      <alignment horizontal="left" vertical="top"/>
    </xf>
    <xf numFmtId="0" fontId="1" fillId="27" borderId="13" xfId="32" applyBorder="1" applyAlignment="1">
      <alignment horizontal="left" vertical="top"/>
    </xf>
    <xf numFmtId="172" fontId="0" fillId="0" borderId="10" xfId="0" applyBorder="1">
      <alignment vertical="top"/>
    </xf>
    <xf numFmtId="172" fontId="0" fillId="0" borderId="25" xfId="0" applyBorder="1">
      <alignment vertical="top"/>
    </xf>
    <xf numFmtId="172" fontId="0" fillId="0" borderId="26" xfId="0" applyBorder="1" applyAlignment="1">
      <alignment horizontal="center" vertical="top"/>
    </xf>
    <xf numFmtId="172" fontId="0" fillId="0" borderId="10" xfId="0" applyBorder="1" applyAlignment="1">
      <alignment horizontal="center" vertical="top"/>
    </xf>
    <xf numFmtId="172" fontId="40" fillId="0" borderId="13" xfId="0" applyFont="1" applyBorder="1" applyAlignment="1">
      <alignment horizontal="left" vertical="top"/>
    </xf>
    <xf numFmtId="172" fontId="40" fillId="0" borderId="27" xfId="0" applyFont="1" applyBorder="1" applyAlignment="1">
      <alignment horizontal="left" vertical="top"/>
    </xf>
    <xf numFmtId="172" fontId="0" fillId="0" borderId="24" xfId="0" applyBorder="1" applyAlignment="1">
      <alignment horizontal="left" vertical="top"/>
    </xf>
    <xf numFmtId="172" fontId="40" fillId="0" borderId="28" xfId="0" applyFont="1" applyBorder="1" applyAlignment="1">
      <alignment horizontal="left" vertical="top"/>
    </xf>
    <xf numFmtId="172" fontId="0" fillId="0" borderId="13" xfId="0" applyBorder="1" applyAlignment="1">
      <alignment horizontal="left" vertical="top"/>
    </xf>
    <xf numFmtId="0" fontId="1" fillId="23" borderId="0" xfId="28" applyAlignment="1">
      <alignment horizontal="left" vertical="top"/>
    </xf>
    <xf numFmtId="0" fontId="1" fillId="29" borderId="13" xfId="34" applyBorder="1" applyAlignment="1">
      <alignment horizontal="left" vertical="top"/>
    </xf>
    <xf numFmtId="0" fontId="73" fillId="26" borderId="0" xfId="31" applyAlignment="1">
      <alignment horizontal="left" vertical="top"/>
    </xf>
    <xf numFmtId="0" fontId="1" fillId="31" borderId="0" xfId="36" applyAlignment="1">
      <alignment horizontal="left" vertical="top"/>
    </xf>
    <xf numFmtId="0" fontId="1" fillId="32" borderId="13" xfId="37" applyBorder="1" applyAlignment="1">
      <alignment horizontal="left" vertical="top"/>
    </xf>
    <xf numFmtId="172" fontId="63" fillId="39" borderId="13" xfId="0" applyFont="1" applyFill="1" applyBorder="1" applyAlignment="1">
      <alignment horizontal="left" vertical="top"/>
    </xf>
    <xf numFmtId="172" fontId="64" fillId="0" borderId="13" xfId="0" applyFont="1" applyBorder="1" applyAlignment="1">
      <alignment horizontal="left" vertical="top"/>
    </xf>
    <xf numFmtId="172" fontId="65" fillId="39" borderId="13" xfId="0" applyFont="1" applyFill="1" applyBorder="1" applyAlignment="1">
      <alignment horizontal="left" vertical="top"/>
    </xf>
    <xf numFmtId="0" fontId="1" fillId="23" borderId="10" xfId="28" applyBorder="1" applyAlignment="1">
      <alignment horizontal="left" vertical="top"/>
    </xf>
    <xf numFmtId="0" fontId="1" fillId="20" borderId="10" xfId="25" applyBorder="1" applyAlignment="1">
      <alignment horizontal="left" vertical="top"/>
    </xf>
    <xf numFmtId="172" fontId="0" fillId="0" borderId="20" xfId="0" applyBorder="1" applyAlignment="1">
      <alignment horizontal="left" vertical="top"/>
    </xf>
    <xf numFmtId="0" fontId="67" fillId="49" borderId="29" xfId="23" applyFont="1" applyFill="1" applyBorder="1" applyAlignment="1">
      <alignment horizontal="left" vertical="top"/>
    </xf>
    <xf numFmtId="172" fontId="68" fillId="0" borderId="30" xfId="0" applyFont="1" applyBorder="1" applyAlignment="1">
      <alignment horizontal="left" vertical="top"/>
    </xf>
    <xf numFmtId="172" fontId="69" fillId="0" borderId="20" xfId="0" applyFont="1" applyBorder="1" applyAlignment="1">
      <alignment horizontal="left" vertical="top"/>
    </xf>
    <xf numFmtId="172" fontId="70" fillId="0" borderId="31" xfId="0" applyFont="1" applyBorder="1" applyAlignment="1">
      <alignment horizontal="left" vertical="top"/>
    </xf>
    <xf numFmtId="172" fontId="70" fillId="0" borderId="0" xfId="0" applyFont="1" applyAlignment="1">
      <alignment horizontal="left" vertical="top"/>
    </xf>
    <xf numFmtId="172" fontId="0" fillId="0" borderId="10" xfId="0" applyBorder="1" applyAlignment="1">
      <alignment horizontal="left" vertical="top" wrapText="1"/>
    </xf>
    <xf numFmtId="172" fontId="68" fillId="0" borderId="32" xfId="0" applyFont="1" applyBorder="1" applyAlignment="1">
      <alignment horizontal="left" vertical="top"/>
    </xf>
    <xf numFmtId="172" fontId="71" fillId="0" borderId="20" xfId="0" applyFont="1" applyBorder="1" applyAlignment="1">
      <alignment horizontal="left" vertical="top"/>
    </xf>
    <xf numFmtId="172" fontId="68" fillId="0" borderId="33" xfId="0" applyFont="1" applyBorder="1" applyAlignment="1">
      <alignment horizontal="left" vertical="top"/>
    </xf>
    <xf numFmtId="0" fontId="72" fillId="50" borderId="0" xfId="20" applyFont="1" applyFill="1" applyAlignment="1">
      <alignment horizontal="left" vertical="top"/>
    </xf>
    <xf numFmtId="0" fontId="66" fillId="18" borderId="0" xfId="23" applyAlignment="1">
      <alignment horizontal="left" vertical="top"/>
    </xf>
    <xf numFmtId="172" fontId="36" fillId="51" borderId="10" xfId="0" applyFont="1" applyFill="1" applyBorder="1" applyAlignment="1">
      <alignment horizontal="left" vertical="top"/>
    </xf>
    <xf numFmtId="0" fontId="73" fillId="26" borderId="20" xfId="31" applyBorder="1" applyAlignment="1">
      <alignment horizontal="left" vertical="top"/>
    </xf>
    <xf numFmtId="0" fontId="73" fillId="34" borderId="0" xfId="39" applyAlignment="1">
      <alignment horizontal="left" vertical="top"/>
    </xf>
    <xf numFmtId="170" fontId="73" fillId="22" borderId="0" xfId="27" applyNumberFormat="1" applyAlignment="1">
      <alignment vertical="top"/>
    </xf>
    <xf numFmtId="15" fontId="66" fillId="18" borderId="0" xfId="23" applyNumberFormat="1" applyAlignment="1">
      <alignment vertical="top"/>
    </xf>
    <xf numFmtId="172" fontId="37" fillId="0" borderId="0" xfId="0" applyFont="1" applyFill="1">
      <alignment vertical="top"/>
    </xf>
    <xf numFmtId="172" fontId="38" fillId="0" borderId="0" xfId="0" applyFont="1" applyFill="1">
      <alignment vertical="top"/>
    </xf>
    <xf numFmtId="172" fontId="23" fillId="0" borderId="0" xfId="0" applyFont="1" applyFill="1" applyAlignment="1">
      <alignment horizontal="right" vertical="top"/>
    </xf>
    <xf numFmtId="172" fontId="23" fillId="0" borderId="0" xfId="0" applyFont="1" applyFill="1">
      <alignment vertical="top"/>
    </xf>
    <xf numFmtId="172" fontId="23" fillId="2" borderId="0" xfId="0" applyFont="1" applyFill="1">
      <alignment vertical="top"/>
    </xf>
    <xf numFmtId="15" fontId="23" fillId="0" borderId="0" xfId="0" applyNumberFormat="1" applyFont="1" applyFill="1">
      <alignment vertical="top"/>
    </xf>
    <xf numFmtId="1" fontId="73" fillId="22" borderId="0" xfId="27" applyNumberFormat="1" applyAlignment="1">
      <alignment vertical="top"/>
    </xf>
    <xf numFmtId="172" fontId="66" fillId="14" borderId="0" xfId="19" applyNumberFormat="1" applyAlignment="1">
      <alignment vertical="top"/>
    </xf>
    <xf numFmtId="172" fontId="74" fillId="14" borderId="0" xfId="19" applyNumberFormat="1" applyFont="1" applyAlignment="1">
      <alignment vertical="top"/>
    </xf>
    <xf numFmtId="172" fontId="74" fillId="14" borderId="0" xfId="19" applyNumberFormat="1" applyFont="1" applyBorder="1" applyAlignment="1">
      <alignment vertical="top"/>
    </xf>
    <xf numFmtId="172" fontId="74" fillId="14" borderId="0" xfId="19" applyNumberFormat="1" applyFont="1" applyAlignment="1">
      <alignment horizontal="right" vertical="top"/>
    </xf>
    <xf numFmtId="172" fontId="66" fillId="18" borderId="0" xfId="23" applyNumberFormat="1" applyAlignment="1">
      <alignment vertical="top"/>
    </xf>
    <xf numFmtId="172" fontId="66" fillId="18" borderId="3" xfId="23" applyNumberFormat="1" applyBorder="1" applyAlignment="1">
      <alignment vertical="top"/>
    </xf>
    <xf numFmtId="185" fontId="10" fillId="0" borderId="0" xfId="0" applyNumberFormat="1" applyFont="1">
      <alignment vertical="top"/>
    </xf>
    <xf numFmtId="169" fontId="66" fillId="18" borderId="0" xfId="23" applyNumberFormat="1" applyAlignment="1">
      <alignment vertical="top"/>
    </xf>
    <xf numFmtId="172" fontId="2" fillId="4" borderId="0" xfId="0" applyFont="1" applyFill="1" applyBorder="1">
      <alignment vertical="top"/>
    </xf>
    <xf numFmtId="172" fontId="37" fillId="0" borderId="0" xfId="0" applyFont="1">
      <alignment vertical="top"/>
    </xf>
    <xf numFmtId="172" fontId="23" fillId="0" borderId="0" xfId="0" applyFont="1" applyAlignment="1">
      <alignment horizontal="left" vertical="top"/>
    </xf>
    <xf numFmtId="172" fontId="6" fillId="0" borderId="0" xfId="0" applyFont="1" applyBorder="1" applyAlignment="1">
      <alignment horizontal="left" vertical="top"/>
    </xf>
    <xf numFmtId="172" fontId="36" fillId="0" borderId="34" xfId="44" applyNumberFormat="1" applyAlignment="1">
      <alignment vertical="top"/>
    </xf>
    <xf numFmtId="172" fontId="36" fillId="0" borderId="34" xfId="44" applyNumberFormat="1" applyAlignment="1">
      <alignment horizontal="left" vertical="top"/>
    </xf>
    <xf numFmtId="172" fontId="75" fillId="0" borderId="0" xfId="0" applyFont="1" applyFill="1" applyProtection="1">
      <alignment vertical="top"/>
    </xf>
    <xf numFmtId="172" fontId="75" fillId="0" borderId="2" xfId="0" applyFont="1" applyFill="1" applyBorder="1" applyProtection="1">
      <alignment vertical="top"/>
    </xf>
    <xf numFmtId="172" fontId="66" fillId="18" borderId="2" xfId="23" applyNumberFormat="1" applyBorder="1" applyAlignment="1">
      <alignment vertical="top"/>
    </xf>
    <xf numFmtId="172" fontId="73" fillId="22" borderId="0" xfId="27" applyNumberFormat="1" applyAlignment="1">
      <alignment vertical="top"/>
    </xf>
    <xf numFmtId="172" fontId="14" fillId="52" borderId="0" xfId="0" applyFont="1" applyFill="1">
      <alignment vertical="top"/>
    </xf>
    <xf numFmtId="170" fontId="10" fillId="0" borderId="0" xfId="5" applyNumberFormat="1" applyFont="1">
      <alignment vertical="top"/>
    </xf>
    <xf numFmtId="186" fontId="2" fillId="0" borderId="0" xfId="45" applyFont="1">
      <alignment vertical="center"/>
    </xf>
    <xf numFmtId="1" fontId="9" fillId="0" borderId="0" xfId="0" applyNumberFormat="1" applyFont="1" applyFill="1" applyBorder="1">
      <alignment vertical="top"/>
    </xf>
    <xf numFmtId="172" fontId="4" fillId="0" borderId="0" xfId="0" applyFont="1" applyFill="1" applyBorder="1" applyAlignment="1">
      <alignment vertical="top" wrapText="1"/>
    </xf>
    <xf numFmtId="172" fontId="9" fillId="0" borderId="0" xfId="0" applyFont="1" applyFill="1" applyBorder="1" applyAlignment="1">
      <alignment vertical="top" wrapText="1"/>
    </xf>
    <xf numFmtId="172" fontId="5" fillId="0" borderId="0" xfId="0" applyFont="1">
      <alignment vertical="top"/>
    </xf>
    <xf numFmtId="172" fontId="10" fillId="0" borderId="16" xfId="0" applyFont="1" applyBorder="1">
      <alignment vertical="top"/>
    </xf>
    <xf numFmtId="187" fontId="6" fillId="0" borderId="16" xfId="5" applyNumberFormat="1" applyFont="1" applyBorder="1">
      <alignment vertical="top"/>
    </xf>
    <xf numFmtId="187" fontId="23" fillId="0" borderId="16" xfId="5" applyNumberFormat="1" applyFont="1" applyBorder="1">
      <alignment vertical="top"/>
    </xf>
    <xf numFmtId="172" fontId="77" fillId="0" borderId="0" xfId="0" applyFont="1">
      <alignment vertical="top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Comma" xfId="5" builtinId="3" customBuiltin="1"/>
    <cellStyle name="Comma [0]" xfId="2" builtinId="6" hidden="1"/>
    <cellStyle name="Currency" xfId="3" builtinId="4" hidden="1"/>
    <cellStyle name="Currency [0]" xfId="4" builtinId="7" hidden="1"/>
    <cellStyle name="Explanatory Text" xfId="18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3" builtinId="8" customBuiltin="1"/>
    <cellStyle name="Input" xfId="14" builtinId="20" customBuiltin="1"/>
    <cellStyle name="Linked Cell" xfId="16" builtinId="24" customBuiltin="1"/>
    <cellStyle name="Neutral" xfId="13" builtinId="28" customBuiltin="1"/>
    <cellStyle name="Normal" xfId="0" builtinId="0" customBuiltin="1"/>
    <cellStyle name="Percent" xfId="1" builtinId="5" customBuiltin="1"/>
    <cellStyle name="Title" xfId="6" builtinId="15"/>
    <cellStyle name="Total" xfId="44" builtinId="25"/>
    <cellStyle name="Year." xfId="45" xr:uid="{A3F8C197-FD97-406E-8386-F7B65777F1C4}"/>
  </cellStyles>
  <dxfs count="7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vertical="bottom" wrapText="0" indent="0" justifyLastLine="0" shrinkToFit="0" readingOrder="0"/>
    </dxf>
    <dxf>
      <font>
        <b val="0"/>
        <i val="0"/>
        <strike val="0"/>
        <u val="none"/>
        <sz val="11"/>
        <color rgb="FFFFFFFF"/>
        <name val="Calibri"/>
        <scheme val="minor"/>
      </font>
      <fill>
        <patternFill patternType="solid">
          <fgColor rgb="FF000000"/>
          <bgColor theme="5"/>
        </patternFill>
      </fill>
    </dxf>
    <dxf>
      <font>
        <b/>
        <i val="0"/>
        <strike val="0"/>
        <u val="none"/>
        <sz val="11"/>
        <color rgb="FF000000"/>
        <name val="Calibri"/>
        <scheme val="none"/>
      </font>
      <fill>
        <gradientFill>
          <stop position="0">
            <color rgb="FFFFFFFF"/>
          </stop>
          <stop position="1">
            <color rgb="FFE0F0F0"/>
          </stop>
        </gradientFill>
      </fill>
      <border>
        <left/>
        <right/>
        <top/>
        <bottom/>
        <vertical/>
        <horizontal/>
      </border>
    </dxf>
    <dxf>
      <font>
        <b/>
        <i/>
        <strike val="0"/>
        <u val="none"/>
        <color rgb="FF3F656F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/>
        <top style="thin">
          <color rgb="FF000000"/>
        </top>
        <bottom style="double">
          <color rgb="FF000000"/>
        </bottom>
        <vertical/>
        <horizontal style="thin">
          <color rgb="FF000000"/>
        </horizontal>
      </border>
    </dxf>
    <dxf>
      <font>
        <b/>
        <i/>
        <strike val="0"/>
        <u val="none"/>
        <color rgb="FF3F656F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 style="thin">
          <color rgb="FF000000"/>
        </top>
        <bottom/>
        <vertical style="thin">
          <color rgb="FFFFFFFF"/>
        </vertical>
        <horizontal style="thin">
          <color rgb="FF000000"/>
        </horizontal>
      </border>
    </dxf>
    <dxf>
      <font>
        <b/>
        <i val="0"/>
        <strike val="0"/>
        <u val="none"/>
        <color rgb="FF3F656F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/>
        <bottom style="thin">
          <color rgb="FF000000"/>
        </bottom>
        <vertical style="thin">
          <color rgb="FFFFFFFF"/>
        </vertical>
        <horizontal/>
      </border>
    </dxf>
    <dxf>
      <font>
        <b/>
        <i val="0"/>
        <strike val="0"/>
        <u val="none"/>
        <color rgb="FF3F656F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/>
        <bottom style="thin">
          <color rgb="FF000000"/>
        </bottom>
        <vertical style="thin">
          <color rgb="FFFFFFFF"/>
        </vertical>
        <horizontal/>
      </border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6" tint="0.7999816888943144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0"/>
        <i val="0"/>
        <strike val="0"/>
        <u val="none"/>
        <color rgb="FF000000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9" tint="0.79998168889431442"/>
        </patternFill>
      </fill>
      <border>
        <left/>
        <right/>
        <top/>
        <bottom/>
        <vertical/>
        <horizontal/>
      </border>
    </dxf>
    <dxf>
      <font>
        <b val="0"/>
        <i val="0"/>
        <strike val="0"/>
        <u val="none"/>
        <color rgb="FF000000"/>
      </font>
      <fill>
        <patternFill patternType="solid">
          <fgColor rgb="FF000000"/>
          <bgColor rgb="FFFFFFFF"/>
        </patternFill>
      </fill>
      <border>
        <left/>
        <right/>
        <top/>
        <bottom/>
        <vertical/>
        <horizontal/>
      </border>
    </dxf>
    <dxf>
      <font>
        <b val="0"/>
        <i val="0"/>
        <strike val="0"/>
        <u val="none"/>
        <color rgb="FF000000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5" tint="0.59999389629810485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/>
        <i/>
        <strike val="0"/>
        <u val="none"/>
        <color rgb="FF3F656F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 style="thin">
          <color rgb="FF000000"/>
        </top>
        <bottom style="double">
          <color rgb="FF000000"/>
        </bottom>
        <vertical style="thin">
          <color rgb="FFFFFFFF"/>
        </vertical>
        <horizontal style="thin">
          <color rgb="FF000000"/>
        </horizontal>
      </border>
    </dxf>
    <dxf>
      <font>
        <b/>
        <i val="0"/>
        <strike val="0"/>
        <u val="none"/>
        <color rgb="FF3F656F"/>
      </font>
      <fill>
        <patternFill patternType="solid">
          <fgColor rgb="FF000000"/>
          <bgColor rgb="FFEFF5F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 style="thin">
          <color rgb="FFFFFFFF"/>
        </vertical>
        <horizontal style="thin">
          <color rgb="FFFFFFFF"/>
        </horizontal>
      </border>
    </dxf>
    <dxf>
      <font>
        <b val="0"/>
        <i val="0"/>
        <strike val="0"/>
        <u val="none"/>
        <color rgb="FF000000"/>
      </font>
      <fill>
        <patternFill patternType="solid">
          <fgColor rgb="FF000000"/>
          <bgColor rgb="FFFFFFFF"/>
        </patternFill>
      </fill>
      <border>
        <left/>
        <right/>
        <top/>
        <bottom/>
        <vertical/>
        <horizontal/>
      </border>
    </dxf>
    <dxf>
      <font>
        <b val="0"/>
        <i val="0"/>
        <strike val="0"/>
        <u val="none"/>
        <sz val="11"/>
        <color rgb="FF2E4950"/>
        <name val="Calibri"/>
        <scheme val="minor"/>
      </font>
      <fill>
        <patternFill patternType="solid">
          <fgColor rgb="FF000000"/>
          <bgColor theme="6" tint="0.79998168889431442"/>
        </patternFill>
      </fill>
      <border>
        <left/>
        <right/>
        <top/>
        <bottom/>
        <vertical/>
        <horizontal/>
      </border>
    </dxf>
    <dxf>
      <font>
        <b val="0"/>
        <i val="0"/>
        <strike val="0"/>
        <u val="none"/>
        <sz val="10"/>
        <color rgb="FF000000"/>
        <name val="Arial"/>
        <scheme val="none"/>
      </font>
      <fill>
        <patternFill patternType="solid">
          <fgColor rgb="FF000000"/>
          <bgColor rgb="FFFFFFFF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u val="none"/>
        <color rgb="FF000000"/>
        <name val="Calibri"/>
        <scheme val="minor"/>
      </font>
      <fill>
        <patternFill patternType="solid">
          <fgColor rgb="FF000000"/>
          <bgColor theme="0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6" tint="0.79998168889431442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</dxf>
    <dxf>
      <font>
        <b val="0"/>
        <i val="0"/>
        <strike val="0"/>
        <u val="none"/>
        <color rgb="FF000000"/>
        <name val="Calibri"/>
        <scheme val="minor"/>
      </font>
      <fill>
        <patternFill patternType="solid">
          <fgColor rgb="FF000000"/>
          <bgColor theme="0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7" tint="0.79998168889431442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7" tint="0.79998168889431442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7" tint="0.79998168889431442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5" tint="0.79998168889431442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5" tint="0.79998168889431442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5" tint="0.79998168889431442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6" tint="0.79998168889431442"/>
        </patternFill>
      </fill>
    </dxf>
    <dxf>
      <font>
        <b val="0"/>
        <i val="0"/>
        <strike val="0"/>
        <u val="none"/>
        <color rgb="FF000000"/>
      </font>
      <fill>
        <patternFill patternType="solid">
          <fgColor rgb="FF000000"/>
          <bgColor rgb="FFFFFFFF"/>
        </patternFill>
      </fill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8" tint="0.79998168889431442"/>
        </patternFill>
      </fill>
    </dxf>
    <dxf>
      <font>
        <b val="0"/>
        <i val="0"/>
        <strike val="0"/>
        <u val="none"/>
        <color rgb="FF000000"/>
      </font>
      <fill>
        <patternFill patternType="solid">
          <fgColor rgb="FF000000"/>
          <bgColor theme="0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theme="4" tint="0.79998168889431442"/>
        </patternFill>
      </fill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 style="thin">
          <color rgb="FF000000"/>
        </top>
        <bottom style="double">
          <color rgb="FF000000"/>
        </bottom>
        <vertical style="thin">
          <color rgb="FFFFFFFF"/>
        </vertical>
        <horizontal style="thin">
          <color rgb="FF000000"/>
        </horizontal>
      </border>
    </dxf>
    <dxf>
      <font>
        <b/>
        <i val="0"/>
        <strike val="0"/>
        <u val="none"/>
        <color rgb="FF2E4950"/>
        <name val="Calibri"/>
        <scheme val="minor"/>
      </font>
      <fill>
        <patternFill patternType="solid">
          <fgColor rgb="FF000000"/>
          <bgColor rgb="FFFFFFFF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 style="thin">
          <color rgb="FFFFFFFF"/>
        </vertical>
        <horizontal style="thin">
          <color rgb="FFFFFFFF"/>
        </horizontal>
      </border>
    </dxf>
    <dxf>
      <font>
        <b val="0"/>
        <i val="0"/>
        <strike val="0"/>
        <u val="none"/>
        <color rgb="FF000000"/>
      </font>
      <fill>
        <patternFill patternType="solid">
          <fgColor rgb="FF000000"/>
          <bgColor theme="0"/>
        </patternFill>
      </fill>
    </dxf>
  </dxfs>
  <tableStyles count="4" defaultTableStyle="TableStyleCustom" defaultPivotStyle="PivotStyleCustom">
    <tableStyle name="PivotStyleCustom" table="0" count="25" xr9:uid="{1A808A54-10E0-4F60-B3CD-64E7FF02A22F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firstRowStripe" dxfId="69"/>
      <tableStyleElement type="secondRowStripe" dxfId="68"/>
      <tableStyleElement type="firstColumnStripe" dxfId="67"/>
      <tableStyleElement type="secondColumnStripe" dxfId="66"/>
      <tableStyleElement type="firstHeaderCell" dxfId="65"/>
      <tableStyleElement type="firstSubtotalColumn" dxfId="64"/>
      <tableStyleElement type="secondSubtotalColumn" dxfId="63"/>
      <tableStyleElement type="thirdSubtotalColumn" dxfId="62"/>
      <tableStyleElement type="firstSubtotalRow" dxfId="61"/>
      <tableStyleElement type="secondSubtotalRow" dxfId="60"/>
      <tableStyleElement type="thirdSubtotalRow" dxfId="59"/>
      <tableStyleElement type="blankRow" dxfId="58"/>
      <tableStyleElement type="firstColumnSubheading" dxfId="57"/>
      <tableStyleElement type="secondColumnSubheading" dxfId="56"/>
      <tableStyleElement type="thirdColumnSubheading" dxfId="55"/>
      <tableStyleElement type="firstRowSubheading" dxfId="54"/>
      <tableStyleElement type="secondRowSubheading" dxfId="53"/>
      <tableStyleElement type="thirdRowSubheading" dxfId="52"/>
      <tableStyleElement type="pageFieldLabels" dxfId="51"/>
      <tableStyleElement type="pageFieldValues" dxfId="50"/>
    </tableStyle>
    <tableStyle name="SlicerStyleCustom" pivot="0" table="0" count="10" xr9:uid="{538BB9DA-5D1F-4683-B6DE-BF18A7BCB961}">
      <tableStyleElement type="wholeTable" dxfId="49"/>
      <tableStyleElement type="headerRow" dxfId="48"/>
    </tableStyle>
    <tableStyle name="TableStyleCustom" pivot="0" count="13" xr9:uid="{7667AF0F-D0B1-4306-8189-749B274DCA4E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  <tableStyleElement type="firstHeaderCell" dxfId="38"/>
      <tableStyleElement type="lastHeaderCell" dxfId="37"/>
      <tableStyleElement type="firstTotalCell" dxfId="36"/>
      <tableStyleElement type="lastTotalCell" dxfId="35"/>
    </tableStyle>
    <tableStyle name="TimelineStyleCustom" pivot="0" table="0" count="9" xr9:uid="{37AAF9C8-A93B-4DAD-A34F-C2F593DF42DC}">
      <tableStyleElement type="wholeTable" dxfId="34"/>
      <tableStyleElement type="headerRow" dxfId="3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  <color rgb="FFFFFF99"/>
    </mruColors>
  </colors>
  <extLst>
    <ext xmlns:x14="http://schemas.microsoft.com/office/spreadsheetml/2009/9/main" uri="{46F421CA-312F-682f-3DD2-61675219B42D}">
      <x14:dxfs count="8">
        <dxf>
          <font>
            <b val="0"/>
            <i val="0"/>
            <strike val="0"/>
            <u val="none"/>
            <sz val="11"/>
            <color rgb="FFA6A6A6"/>
            <name val="Calibri"/>
            <scheme val="minor"/>
          </font>
          <fill>
            <patternFill patternType="solid">
              <fgColor rgb="FF000000"/>
              <bgColor rgb="FFFFFFFF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  <vertical style="thin">
              <color rgb="FFFFFFFF"/>
            </vertical>
            <horizontal style="thin">
              <color rgb="FFFFFFFF"/>
            </horizontal>
          </border>
        </dxf>
        <dxf>
          <font>
            <b val="0"/>
            <i val="0"/>
            <strike val="0"/>
            <u val="none"/>
            <sz val="11"/>
            <color rgb="FFA6A6A6"/>
            <name val="Calibri"/>
            <scheme val="minor"/>
          </font>
          <fill>
            <patternFill patternType="solid">
              <fgColor rgb="FF000000"/>
              <bgColor theme="0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  <vertical style="thin">
              <color rgb="FFFFFFFF"/>
            </vertical>
            <horizontal style="thin">
              <color rgb="FFFFFFFF"/>
            </horizontal>
          </border>
        </dxf>
        <dxf>
          <font>
            <b val="0"/>
            <i val="0"/>
            <strike val="0"/>
            <u val="none"/>
            <sz val="11"/>
            <color rgb="FF2E4950"/>
            <name val="Calibri"/>
            <scheme val="minor"/>
          </font>
          <fill>
            <patternFill patternType="solid">
              <fgColor rgb="FF000000"/>
              <bgColor theme="7"/>
            </patternFill>
          </fill>
          <border>
            <left/>
            <right/>
            <top/>
            <bottom/>
            <vertical/>
            <horizontal/>
          </border>
        </dxf>
        <dxf>
          <font>
            <b val="0"/>
            <i val="0"/>
            <strike val="0"/>
            <u val="none"/>
            <sz val="11"/>
            <color rgb="FF2E4950"/>
            <name val="Calibri"/>
            <scheme val="minor"/>
          </font>
          <fill>
            <patternFill patternType="solid">
              <fgColor rgb="FF000000"/>
              <bgColor theme="8" tint="0.59999389629810485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  <vertical style="thin">
              <color rgb="FFFFFFFF"/>
            </vertical>
            <horizontal style="thin">
              <color rgb="FFFFFFFF"/>
            </horizontal>
          </border>
        </dxf>
        <dxf>
          <font>
            <b val="0"/>
            <i val="0"/>
            <strike val="0"/>
            <u val="none"/>
            <sz val="11"/>
            <color rgb="FFD9D9D9"/>
            <name val="Calibri"/>
            <scheme val="minor"/>
          </font>
          <fill>
            <patternFill patternType="solid">
              <fgColor rgb="FF000000"/>
              <bgColor theme="0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  <vertical style="thin">
              <color rgb="FFFFFFFF"/>
            </vertical>
            <horizontal style="thin">
              <color rgb="FFFFFFFF"/>
            </horizontal>
          </border>
        </dxf>
        <dxf>
          <font>
            <b val="0"/>
            <i val="0"/>
            <strike val="0"/>
            <u val="none"/>
            <sz val="11"/>
            <color rgb="FF2E4950"/>
            <name val="Calibri"/>
            <scheme val="minor"/>
          </font>
          <fill>
            <patternFill patternType="solid">
              <fgColor rgb="FF000000"/>
              <bgColor theme="7" tint="0.39997558519241921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  <vertical style="thin">
              <color rgb="FFFFFFFF"/>
            </vertical>
            <horizontal style="thin">
              <color rgb="FFFFFFFF"/>
            </horizontal>
          </border>
        </dxf>
        <dxf>
          <font>
            <b val="0"/>
            <i val="0"/>
            <strike val="0"/>
            <u val="none"/>
            <sz val="11"/>
            <color rgb="FFD9D9D9"/>
            <name val="Calibri"/>
            <scheme val="minor"/>
          </font>
          <fill>
            <patternFill patternType="solid">
              <fgColor rgb="FF000000"/>
              <bgColor theme="0"/>
            </patternFill>
          </fill>
          <border>
            <left style="thin">
              <color rgb="FFFFFFFF"/>
            </left>
            <right style="thin">
              <color rgb="FFFFFFFF"/>
            </right>
            <top style="thin">
              <color rgb="FFFFFFFF"/>
            </top>
            <bottom style="thin">
              <color rgb="FFFFFFFF"/>
            </bottom>
            <vertical style="thin">
              <color rgb="FFFFFFFF"/>
            </vertical>
            <horizontal style="thin">
              <color rgb="FFFFFFFF"/>
            </horizontal>
          </border>
        </dxf>
        <dxf>
          <font>
            <b val="0"/>
            <i val="0"/>
            <strike val="0"/>
            <u val="none"/>
            <sz val="11"/>
            <color rgb="FF2E4950"/>
            <name val="Calibri"/>
            <scheme val="minor"/>
          </font>
          <fill>
            <patternFill patternType="solid">
              <fgColor rgb="FF000000"/>
              <bgColor theme="8" tint="0.79998168889431442"/>
            </patternFill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Custom">
        <x14:slicerStyle name="SlicerStyleCustom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rgb="FF000000"/>
              <bgColor theme="9"/>
            </patternFill>
          </fill>
        </dxf>
        <dxf>
          <fill>
            <patternFill patternType="solid">
              <fgColor rgb="FF000000"/>
              <bgColor rgb="FFFFFFFF"/>
            </patternFill>
          </fill>
          <border>
            <left style="thin">
              <color rgb="FFFFFFFF"/>
            </left>
            <right/>
            <top style="thin">
              <color rgb="FFFFFFFF"/>
            </top>
            <bottom style="thin">
              <color rgb="FFFFFFFF"/>
            </bottom>
            <vertical/>
            <horizontal style="thin">
              <color rgb="FFFFFFFF"/>
            </horizontal>
          </border>
        </dxf>
        <dxf>
          <fill>
            <patternFill patternType="solid">
              <fgColor rgb="FF000000"/>
              <bgColor theme="7"/>
            </patternFill>
          </fill>
          <border>
            <left style="thin">
              <color rgb="FFFFFFFF"/>
            </left>
            <right/>
            <top style="thin">
              <color rgb="FFFFFFFF"/>
            </top>
            <bottom style="thin">
              <color rgb="FFFFFFFF"/>
            </bottom>
            <vertical/>
            <horizontal style="thin">
              <color rgb="FFFFFFFF"/>
            </horizontal>
          </border>
        </dxf>
        <dxf>
          <font>
            <b/>
            <i val="0"/>
            <strike val="0"/>
            <u val="none"/>
            <sz val="11"/>
            <color rgb="FF2E4950"/>
            <name val="Calibri"/>
            <scheme val="minor"/>
          </font>
        </dxf>
        <dxf>
          <font>
            <b/>
            <i val="0"/>
            <strike val="0"/>
            <u val="none"/>
            <sz val="11"/>
            <color rgb="FF2E4950"/>
            <name val="Calibri"/>
            <scheme val="minor"/>
          </font>
        </dxf>
        <dxf>
          <font>
            <b val="0"/>
            <i val="0"/>
            <strike val="0"/>
            <u val="none"/>
            <sz val="10"/>
            <color rgb="FF000000"/>
            <name val="Arial"/>
            <scheme val="none"/>
          </font>
        </dxf>
        <dxf>
          <font>
            <b val="0"/>
            <i val="0"/>
            <strike val="0"/>
            <u val="none"/>
            <sz val="10"/>
            <color rgb="FF000000"/>
            <name val="Arial"/>
            <scheme val="none"/>
          </font>
        </dxf>
      </x15:dxfs>
    </ext>
    <ext xmlns:x15="http://schemas.microsoft.com/office/spreadsheetml/2010/11/main" uri="{9260A510-F301-46a8-8635-F512D64BE5F5}">
      <x15:timelineStyles defaultTimelineStyle="TimelineStyleCustom">
        <x15:timelineStyle name="TimelineStyleCustom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33164-144B-405B-9459-173D362AAB8F}" name="Skin" displayName="Skin" ref="A6:L135" headerRowDxfId="32" headerRowBorderDxfId="31" headerRowCellStyle="Check Cell">
  <sortState xmlns:xlrd2="http://schemas.microsoft.com/office/spreadsheetml/2017/richdata2" ref="A7:L143">
    <sortCondition ref="A6:A143"/>
    <sortCondition ref="D6:D143"/>
  </sortState>
  <tableColumns count="12">
    <tableColumn id="10" xr3:uid="{3A919F33-2ADB-46AD-BE1C-479CF8B7801D}" name="Set" totalsRowLabel="Total" dataDxfId="30"/>
    <tableColumn id="1" xr3:uid="{3C726A75-3959-4CC7-8503-DA17CB47EFB7}" name="Name" dataDxfId="29" totalsRowDxfId="28" dataCellStyle="Normal"/>
    <tableColumn id="12" xr3:uid="{50927DE6-7F71-4D01-A333-2F61FC8594FE}" name="Type" dataDxfId="27" totalsRowDxfId="26"/>
    <tableColumn id="11" xr3:uid="{06FFDD97-2588-4410-8DCF-3BB909CBC7BA}" name="Seq"/>
    <tableColumn id="2" xr3:uid="{1554A5BF-E708-41D4-998F-56342A2FC3CF}" name="Format" dataDxfId="25" totalsRowDxfId="24"/>
    <tableColumn id="9" xr3:uid="{D079B221-887B-4EFB-B35E-EB28DF10962B}" name="Style" dataDxfId="23" totalsRowDxfId="22" dataCellStyle="Normal"/>
    <tableColumn id="3" xr3:uid="{32FCCD9E-3356-4B64-9BEA-E10B4871874E}" name="Align" dataDxfId="21" totalsRowDxfId="20"/>
    <tableColumn id="4" xr3:uid="{801C0434-5F14-4AE6-BEA4-9A7E80357926}" name="Border" dataDxfId="19" totalsRowDxfId="18"/>
    <tableColumn id="5" xr3:uid="{A9A6B7B1-90AD-4725-920F-36647CD13C09}" name="Font" dataDxfId="17" totalsRowDxfId="16"/>
    <tableColumn id="6" xr3:uid="{660383FC-9992-42DB-8231-F10777A558AB}" name="Number" dataDxfId="15" totalsRowDxfId="14"/>
    <tableColumn id="7" xr3:uid="{19E2FEAD-3B28-411E-80FA-7023E01CEFB5}" name="Patterns" dataDxfId="13" totalsRowDxfId="12"/>
    <tableColumn id="8" xr3:uid="{ED4FF864-DAF7-4960-9390-F6FB7D369E76}" name="Protection" totalsRowFunction="count" dataDxfId="11" totalsRowDxfId="10"/>
  </tableColumns>
  <tableStyleInfo name="TableStyleCustom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XL TnC">
      <a:dk1>
        <a:srgbClr val="2E4950"/>
      </a:dk1>
      <a:lt1>
        <a:srgbClr val="FFFFFF"/>
      </a:lt1>
      <a:dk2>
        <a:srgbClr val="69311D"/>
      </a:dk2>
      <a:lt2>
        <a:srgbClr val="FFFFFF"/>
      </a:lt2>
      <a:accent1>
        <a:srgbClr val="3F656F"/>
      </a:accent1>
      <a:accent2>
        <a:srgbClr val="66A1AF"/>
      </a:accent2>
      <a:accent3>
        <a:srgbClr val="B1D2DA"/>
      </a:accent3>
      <a:accent4>
        <a:srgbClr val="DE9E86"/>
      </a:accent4>
      <a:accent5>
        <a:srgbClr val="EFBEAB"/>
      </a:accent5>
      <a:accent6>
        <a:srgbClr val="BFBFBF"/>
      </a:accent6>
      <a:hlink>
        <a:srgbClr val="216543"/>
      </a:hlink>
      <a:folHlink>
        <a:srgbClr val="90909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60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65C6EE-90E2-455C-81E3-2E48E5F9C716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9CFD23C4-7133-49DF-9FDD-C89DBD07FD7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C5A1-87A4-413A-85A7-EF5FF0AA18C9}">
  <sheetPr codeName="Sheet3">
    <tabColor rgb="FFFFC000"/>
  </sheetPr>
  <dimension ref="A1:BQ35"/>
  <sheetViews>
    <sheetView showGridLines="0" tabSelected="1" zoomScale="120" zoomScaleNormal="120" workbookViewId="0">
      <pane xSplit="9" ySplit="5" topLeftCell="J6" activePane="bottomRight" state="frozen"/>
      <selection pane="topRight" activeCell="J1" sqref="J1"/>
      <selection pane="bottomLeft" activeCell="A6" sqref="A6"/>
      <selection pane="bottomRight"/>
    </sheetView>
  </sheetViews>
  <sheetFormatPr defaultColWidth="0" defaultRowHeight="12.75" x14ac:dyDescent="0.2"/>
  <cols>
    <col min="1" max="4" width="1.85546875" customWidth="1"/>
    <col min="5" max="5" width="40.140625" customWidth="1"/>
    <col min="6" max="6" width="12.85546875" customWidth="1"/>
    <col min="7" max="7" width="8.85546875" customWidth="1"/>
    <col min="8" max="8" width="12.7109375" bestFit="1" customWidth="1"/>
    <col min="9" max="9" width="2.140625" customWidth="1"/>
    <col min="10" max="69" width="10.85546875" customWidth="1"/>
    <col min="70" max="16384" width="8.85546875" hidden="1"/>
  </cols>
  <sheetData>
    <row r="1" spans="1:69" s="27" customFormat="1" ht="26.25" x14ac:dyDescent="0.2">
      <c r="A1" s="27" t="str">
        <f ca="1" xml:space="preserve"> RIGHT(CELL("filename", A1), LEN(CELL("filename", A1)) - SEARCH("]", CELL("filename", A1)))</f>
        <v>Checks</v>
      </c>
      <c r="B1" s="7"/>
      <c r="C1" s="28"/>
      <c r="D1" s="3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</row>
    <row r="2" spans="1:69" s="29" customFormat="1" x14ac:dyDescent="0.2">
      <c r="C2" s="30"/>
      <c r="D2" s="31"/>
      <c r="E2" s="32" t="s">
        <v>150</v>
      </c>
      <c r="F2" s="20"/>
      <c r="G2" s="20"/>
      <c r="H2" s="33"/>
      <c r="J2" s="111">
        <f>Time!J$39</f>
        <v>0</v>
      </c>
      <c r="K2" s="111">
        <f>Time!K$39</f>
        <v>0</v>
      </c>
      <c r="L2" s="111">
        <f>Time!L$39</f>
        <v>0</v>
      </c>
      <c r="M2" s="111">
        <f>Time!M$39</f>
        <v>0</v>
      </c>
      <c r="N2" s="111">
        <f>Time!N$39</f>
        <v>0</v>
      </c>
      <c r="O2" s="111">
        <f>Time!O$39</f>
        <v>0</v>
      </c>
      <c r="P2" s="111">
        <f>Time!P$39</f>
        <v>0</v>
      </c>
      <c r="Q2" s="111">
        <f>Time!Q$39</f>
        <v>0</v>
      </c>
      <c r="R2" s="111">
        <f>Time!R$39</f>
        <v>0</v>
      </c>
      <c r="S2" s="111">
        <f>Time!S$39</f>
        <v>0</v>
      </c>
      <c r="T2" s="111">
        <f>Time!T$39</f>
        <v>0</v>
      </c>
      <c r="U2" s="111">
        <f>Time!U$39</f>
        <v>2024</v>
      </c>
      <c r="V2" s="111">
        <f>Time!V$39</f>
        <v>0</v>
      </c>
      <c r="W2" s="111">
        <f>Time!W$39</f>
        <v>0</v>
      </c>
      <c r="X2" s="111">
        <f>Time!X$39</f>
        <v>0</v>
      </c>
      <c r="Y2" s="111">
        <f>Time!Y$39</f>
        <v>0</v>
      </c>
      <c r="Z2" s="111">
        <f>Time!Z$39</f>
        <v>0</v>
      </c>
      <c r="AA2" s="111">
        <f>Time!AA$39</f>
        <v>0</v>
      </c>
      <c r="AB2" s="111">
        <f>Time!AB$39</f>
        <v>0</v>
      </c>
      <c r="AC2" s="111">
        <f>Time!AC$39</f>
        <v>0</v>
      </c>
      <c r="AD2" s="111">
        <f>Time!AD$39</f>
        <v>0</v>
      </c>
      <c r="AE2" s="111">
        <f>Time!AE$39</f>
        <v>0</v>
      </c>
      <c r="AF2" s="111">
        <f>Time!AF$39</f>
        <v>0</v>
      </c>
      <c r="AG2" s="111">
        <f>Time!AG$39</f>
        <v>2025</v>
      </c>
      <c r="AH2" s="111">
        <f>Time!AH$39</f>
        <v>0</v>
      </c>
      <c r="AI2" s="111">
        <f>Time!AI$39</f>
        <v>0</v>
      </c>
      <c r="AJ2" s="111">
        <f>Time!AJ$39</f>
        <v>0</v>
      </c>
      <c r="AK2" s="111">
        <f>Time!AK$39</f>
        <v>0</v>
      </c>
      <c r="AL2" s="111">
        <f>Time!AL$39</f>
        <v>0</v>
      </c>
      <c r="AM2" s="111">
        <f>Time!AM$39</f>
        <v>0</v>
      </c>
      <c r="AN2" s="111">
        <f>Time!AN$39</f>
        <v>0</v>
      </c>
      <c r="AO2" s="111">
        <f>Time!AO$39</f>
        <v>0</v>
      </c>
      <c r="AP2" s="111">
        <f>Time!AP$39</f>
        <v>0</v>
      </c>
      <c r="AQ2" s="111">
        <f>Time!AQ$39</f>
        <v>0</v>
      </c>
      <c r="AR2" s="111">
        <f>Time!AR$39</f>
        <v>0</v>
      </c>
      <c r="AS2" s="111">
        <f>Time!AS$39</f>
        <v>2026</v>
      </c>
      <c r="AT2" s="111">
        <f>Time!AT$39</f>
        <v>0</v>
      </c>
      <c r="AU2" s="111">
        <f>Time!AU$39</f>
        <v>0</v>
      </c>
      <c r="AV2" s="111">
        <f>Time!AV$39</f>
        <v>0</v>
      </c>
      <c r="AW2" s="111">
        <f>Time!AW$39</f>
        <v>0</v>
      </c>
      <c r="AX2" s="111">
        <f>Time!AX$39</f>
        <v>0</v>
      </c>
      <c r="AY2" s="111">
        <f>Time!AY$39</f>
        <v>0</v>
      </c>
      <c r="AZ2" s="111">
        <f>Time!AZ$39</f>
        <v>0</v>
      </c>
      <c r="BA2" s="111">
        <f>Time!BA$39</f>
        <v>0</v>
      </c>
      <c r="BB2" s="111">
        <f>Time!BB$39</f>
        <v>0</v>
      </c>
      <c r="BC2" s="111">
        <f>Time!BC$39</f>
        <v>0</v>
      </c>
      <c r="BD2" s="111">
        <f>Time!BD$39</f>
        <v>0</v>
      </c>
      <c r="BE2" s="111">
        <f>Time!BE$39</f>
        <v>2027</v>
      </c>
      <c r="BF2" s="111">
        <f>Time!BF$39</f>
        <v>0</v>
      </c>
      <c r="BG2" s="111">
        <f>Time!BG$39</f>
        <v>0</v>
      </c>
      <c r="BH2" s="111">
        <f>Time!BH$39</f>
        <v>0</v>
      </c>
      <c r="BI2" s="111">
        <f>Time!BI$39</f>
        <v>0</v>
      </c>
      <c r="BJ2" s="111">
        <f>Time!BJ$39</f>
        <v>0</v>
      </c>
      <c r="BK2" s="111">
        <f>Time!BK$39</f>
        <v>0</v>
      </c>
      <c r="BL2" s="111">
        <f>Time!BL$39</f>
        <v>0</v>
      </c>
      <c r="BM2" s="111">
        <f>Time!BM$39</f>
        <v>0</v>
      </c>
      <c r="BN2" s="111">
        <f>Time!BN$39</f>
        <v>0</v>
      </c>
      <c r="BO2" s="111">
        <f>Time!BO$39</f>
        <v>0</v>
      </c>
      <c r="BP2" s="111">
        <f>Time!BP$39</f>
        <v>0</v>
      </c>
      <c r="BQ2" s="111">
        <f>Time!BQ$39</f>
        <v>2028</v>
      </c>
    </row>
    <row r="3" spans="1:69" s="29" customFormat="1" x14ac:dyDescent="0.2">
      <c r="C3" s="30"/>
      <c r="D3" s="31"/>
      <c r="E3" s="32" t="s">
        <v>145</v>
      </c>
      <c r="F3" s="20"/>
      <c r="G3" s="20"/>
      <c r="H3" s="33"/>
      <c r="J3" s="111">
        <f>Time!J$27</f>
        <v>2024</v>
      </c>
      <c r="K3" s="111">
        <f>Time!K$27</f>
        <v>2024</v>
      </c>
      <c r="L3" s="111">
        <f>Time!L$27</f>
        <v>2024</v>
      </c>
      <c r="M3" s="111">
        <f>Time!M$27</f>
        <v>2024</v>
      </c>
      <c r="N3" s="111">
        <f>Time!N$27</f>
        <v>2024</v>
      </c>
      <c r="O3" s="111">
        <f>Time!O$27</f>
        <v>2024</v>
      </c>
      <c r="P3" s="111">
        <f>Time!P$27</f>
        <v>2024</v>
      </c>
      <c r="Q3" s="111">
        <f>Time!Q$27</f>
        <v>2024</v>
      </c>
      <c r="R3" s="111">
        <f>Time!R$27</f>
        <v>2024</v>
      </c>
      <c r="S3" s="111">
        <f>Time!S$27</f>
        <v>2024</v>
      </c>
      <c r="T3" s="111">
        <f>Time!T$27</f>
        <v>2024</v>
      </c>
      <c r="U3" s="111">
        <f>Time!U$27</f>
        <v>2024</v>
      </c>
      <c r="V3" s="111">
        <f>Time!V$27</f>
        <v>2025</v>
      </c>
      <c r="W3" s="111">
        <f>Time!W$27</f>
        <v>2025</v>
      </c>
      <c r="X3" s="111">
        <f>Time!X$27</f>
        <v>2025</v>
      </c>
      <c r="Y3" s="111">
        <f>Time!Y$27</f>
        <v>2025</v>
      </c>
      <c r="Z3" s="111">
        <f>Time!Z$27</f>
        <v>2025</v>
      </c>
      <c r="AA3" s="111">
        <f>Time!AA$27</f>
        <v>2025</v>
      </c>
      <c r="AB3" s="111">
        <f>Time!AB$27</f>
        <v>2025</v>
      </c>
      <c r="AC3" s="111">
        <f>Time!AC$27</f>
        <v>2025</v>
      </c>
      <c r="AD3" s="111">
        <f>Time!AD$27</f>
        <v>2025</v>
      </c>
      <c r="AE3" s="111">
        <f>Time!AE$27</f>
        <v>2025</v>
      </c>
      <c r="AF3" s="111">
        <f>Time!AF$27</f>
        <v>2025</v>
      </c>
      <c r="AG3" s="111">
        <f>Time!AG$27</f>
        <v>2025</v>
      </c>
      <c r="AH3" s="111">
        <f>Time!AH$27</f>
        <v>2026</v>
      </c>
      <c r="AI3" s="111">
        <f>Time!AI$27</f>
        <v>2026</v>
      </c>
      <c r="AJ3" s="111">
        <f>Time!AJ$27</f>
        <v>2026</v>
      </c>
      <c r="AK3" s="111">
        <f>Time!AK$27</f>
        <v>2026</v>
      </c>
      <c r="AL3" s="111">
        <f>Time!AL$27</f>
        <v>2026</v>
      </c>
      <c r="AM3" s="111">
        <f>Time!AM$27</f>
        <v>2026</v>
      </c>
      <c r="AN3" s="111">
        <f>Time!AN$27</f>
        <v>2026</v>
      </c>
      <c r="AO3" s="111">
        <f>Time!AO$27</f>
        <v>2026</v>
      </c>
      <c r="AP3" s="111">
        <f>Time!AP$27</f>
        <v>2026</v>
      </c>
      <c r="AQ3" s="111">
        <f>Time!AQ$27</f>
        <v>2026</v>
      </c>
      <c r="AR3" s="111">
        <f>Time!AR$27</f>
        <v>2026</v>
      </c>
      <c r="AS3" s="111">
        <f>Time!AS$27</f>
        <v>2026</v>
      </c>
      <c r="AT3" s="111">
        <f>Time!AT$27</f>
        <v>2027</v>
      </c>
      <c r="AU3" s="111">
        <f>Time!AU$27</f>
        <v>2027</v>
      </c>
      <c r="AV3" s="111">
        <f>Time!AV$27</f>
        <v>2027</v>
      </c>
      <c r="AW3" s="111">
        <f>Time!AW$27</f>
        <v>2027</v>
      </c>
      <c r="AX3" s="111">
        <f>Time!AX$27</f>
        <v>2027</v>
      </c>
      <c r="AY3" s="111">
        <f>Time!AY$27</f>
        <v>2027</v>
      </c>
      <c r="AZ3" s="111">
        <f>Time!AZ$27</f>
        <v>2027</v>
      </c>
      <c r="BA3" s="111">
        <f>Time!BA$27</f>
        <v>2027</v>
      </c>
      <c r="BB3" s="111">
        <f>Time!BB$27</f>
        <v>2027</v>
      </c>
      <c r="BC3" s="111">
        <f>Time!BC$27</f>
        <v>2027</v>
      </c>
      <c r="BD3" s="111">
        <f>Time!BD$27</f>
        <v>2027</v>
      </c>
      <c r="BE3" s="111">
        <f>Time!BE$27</f>
        <v>2027</v>
      </c>
      <c r="BF3" s="111">
        <f>Time!BF$27</f>
        <v>2028</v>
      </c>
      <c r="BG3" s="111">
        <f>Time!BG$27</f>
        <v>2028</v>
      </c>
      <c r="BH3" s="111">
        <f>Time!BH$27</f>
        <v>2028</v>
      </c>
      <c r="BI3" s="111">
        <f>Time!BI$27</f>
        <v>2028</v>
      </c>
      <c r="BJ3" s="111">
        <f>Time!BJ$27</f>
        <v>2028</v>
      </c>
      <c r="BK3" s="111">
        <f>Time!BK$27</f>
        <v>2028</v>
      </c>
      <c r="BL3" s="111">
        <f>Time!BL$27</f>
        <v>2028</v>
      </c>
      <c r="BM3" s="111">
        <f>Time!BM$27</f>
        <v>2028</v>
      </c>
      <c r="BN3" s="111">
        <f>Time!BN$27</f>
        <v>2028</v>
      </c>
      <c r="BO3" s="111">
        <f>Time!BO$27</f>
        <v>2028</v>
      </c>
      <c r="BP3" s="111">
        <f>Time!BP$27</f>
        <v>2028</v>
      </c>
      <c r="BQ3" s="111">
        <f>Time!BQ$27</f>
        <v>2028</v>
      </c>
    </row>
    <row r="4" spans="1:69" s="40" customFormat="1" x14ac:dyDescent="0.2">
      <c r="A4" s="36"/>
      <c r="B4" s="37"/>
      <c r="C4" s="38"/>
      <c r="D4" s="39"/>
      <c r="E4" s="49" t="s">
        <v>144</v>
      </c>
      <c r="F4" s="20"/>
      <c r="G4" s="20"/>
      <c r="J4" s="104">
        <f>Time!J$21</f>
        <v>45292</v>
      </c>
      <c r="K4" s="104">
        <f>Time!K$21</f>
        <v>45323</v>
      </c>
      <c r="L4" s="104">
        <f>Time!L$21</f>
        <v>45352</v>
      </c>
      <c r="M4" s="104">
        <f>Time!M$21</f>
        <v>45383</v>
      </c>
      <c r="N4" s="104">
        <f>Time!N$21</f>
        <v>45413</v>
      </c>
      <c r="O4" s="104">
        <f>Time!O$21</f>
        <v>45444</v>
      </c>
      <c r="P4" s="104">
        <f>Time!P$21</f>
        <v>45474</v>
      </c>
      <c r="Q4" s="104">
        <f>Time!Q$21</f>
        <v>45505</v>
      </c>
      <c r="R4" s="104">
        <f>Time!R$21</f>
        <v>45536</v>
      </c>
      <c r="S4" s="104">
        <f>Time!S$21</f>
        <v>45566</v>
      </c>
      <c r="T4" s="104">
        <f>Time!T$21</f>
        <v>45597</v>
      </c>
      <c r="U4" s="104">
        <f>Time!U$21</f>
        <v>45627</v>
      </c>
      <c r="V4" s="104">
        <f>Time!V$21</f>
        <v>45658</v>
      </c>
      <c r="W4" s="104">
        <f>Time!W$21</f>
        <v>45689</v>
      </c>
      <c r="X4" s="104">
        <f>Time!X$21</f>
        <v>45717</v>
      </c>
      <c r="Y4" s="104">
        <f>Time!Y$21</f>
        <v>45748</v>
      </c>
      <c r="Z4" s="104">
        <f>Time!Z$21</f>
        <v>45778</v>
      </c>
      <c r="AA4" s="104">
        <f>Time!AA$21</f>
        <v>45809</v>
      </c>
      <c r="AB4" s="104">
        <f>Time!AB$21</f>
        <v>45839</v>
      </c>
      <c r="AC4" s="104">
        <f>Time!AC$21</f>
        <v>45870</v>
      </c>
      <c r="AD4" s="104">
        <f>Time!AD$21</f>
        <v>45901</v>
      </c>
      <c r="AE4" s="104">
        <f>Time!AE$21</f>
        <v>45931</v>
      </c>
      <c r="AF4" s="104">
        <f>Time!AF$21</f>
        <v>45962</v>
      </c>
      <c r="AG4" s="104">
        <f>Time!AG$21</f>
        <v>45992</v>
      </c>
      <c r="AH4" s="104">
        <f>Time!AH$21</f>
        <v>46023</v>
      </c>
      <c r="AI4" s="104">
        <f>Time!AI$21</f>
        <v>46054</v>
      </c>
      <c r="AJ4" s="104">
        <f>Time!AJ$21</f>
        <v>46082</v>
      </c>
      <c r="AK4" s="104">
        <f>Time!AK$21</f>
        <v>46113</v>
      </c>
      <c r="AL4" s="104">
        <f>Time!AL$21</f>
        <v>46143</v>
      </c>
      <c r="AM4" s="104">
        <f>Time!AM$21</f>
        <v>46174</v>
      </c>
      <c r="AN4" s="104">
        <f>Time!AN$21</f>
        <v>46204</v>
      </c>
      <c r="AO4" s="104">
        <f>Time!AO$21</f>
        <v>46235</v>
      </c>
      <c r="AP4" s="104">
        <f>Time!AP$21</f>
        <v>46266</v>
      </c>
      <c r="AQ4" s="104">
        <f>Time!AQ$21</f>
        <v>46296</v>
      </c>
      <c r="AR4" s="104">
        <f>Time!AR$21</f>
        <v>46327</v>
      </c>
      <c r="AS4" s="104">
        <f>Time!AS$21</f>
        <v>46357</v>
      </c>
      <c r="AT4" s="104">
        <f>Time!AT$21</f>
        <v>46388</v>
      </c>
      <c r="AU4" s="104">
        <f>Time!AU$21</f>
        <v>46419</v>
      </c>
      <c r="AV4" s="104">
        <f>Time!AV$21</f>
        <v>46447</v>
      </c>
      <c r="AW4" s="104">
        <f>Time!AW$21</f>
        <v>46478</v>
      </c>
      <c r="AX4" s="104">
        <f>Time!AX$21</f>
        <v>46508</v>
      </c>
      <c r="AY4" s="104">
        <f>Time!AY$21</f>
        <v>46539</v>
      </c>
      <c r="AZ4" s="104">
        <f>Time!AZ$21</f>
        <v>46569</v>
      </c>
      <c r="BA4" s="104">
        <f>Time!BA$21</f>
        <v>46600</v>
      </c>
      <c r="BB4" s="104">
        <f>Time!BB$21</f>
        <v>46631</v>
      </c>
      <c r="BC4" s="104">
        <f>Time!BC$21</f>
        <v>46661</v>
      </c>
      <c r="BD4" s="104">
        <f>Time!BD$21</f>
        <v>46692</v>
      </c>
      <c r="BE4" s="104">
        <f>Time!BE$21</f>
        <v>46722</v>
      </c>
      <c r="BF4" s="104">
        <f>Time!BF$21</f>
        <v>46753</v>
      </c>
      <c r="BG4" s="104">
        <f>Time!BG$21</f>
        <v>46784</v>
      </c>
      <c r="BH4" s="104">
        <f>Time!BH$21</f>
        <v>46813</v>
      </c>
      <c r="BI4" s="104">
        <f>Time!BI$21</f>
        <v>46844</v>
      </c>
      <c r="BJ4" s="104">
        <f>Time!BJ$21</f>
        <v>46874</v>
      </c>
      <c r="BK4" s="104">
        <f>Time!BK$21</f>
        <v>46905</v>
      </c>
      <c r="BL4" s="104">
        <f>Time!BL$21</f>
        <v>46935</v>
      </c>
      <c r="BM4" s="104">
        <f>Time!BM$21</f>
        <v>46966</v>
      </c>
      <c r="BN4" s="104">
        <f>Time!BN$21</f>
        <v>46997</v>
      </c>
      <c r="BO4" s="104">
        <f>Time!BO$21</f>
        <v>47027</v>
      </c>
      <c r="BP4" s="104">
        <f>Time!BP$21</f>
        <v>47058</v>
      </c>
      <c r="BQ4" s="104">
        <f>Time!BQ$21</f>
        <v>47088</v>
      </c>
    </row>
    <row r="5" spans="1:69" s="32" customFormat="1" x14ac:dyDescent="0.2">
      <c r="A5" s="29"/>
      <c r="B5" s="29"/>
      <c r="C5" s="34"/>
      <c r="D5" s="33"/>
      <c r="E5" s="49" t="s">
        <v>14</v>
      </c>
      <c r="F5" s="31" t="s">
        <v>7</v>
      </c>
      <c r="G5" s="29"/>
      <c r="H5" s="31" t="s">
        <v>9</v>
      </c>
      <c r="J5" s="32">
        <f xml:space="preserve"> Time!J$12</f>
        <v>1</v>
      </c>
      <c r="K5" s="32">
        <f xml:space="preserve"> Time!K$12</f>
        <v>2</v>
      </c>
      <c r="L5" s="32">
        <f xml:space="preserve"> Time!L$12</f>
        <v>3</v>
      </c>
      <c r="M5" s="32">
        <f xml:space="preserve"> Time!M$12</f>
        <v>4</v>
      </c>
      <c r="N5" s="32">
        <f xml:space="preserve"> Time!N$12</f>
        <v>5</v>
      </c>
      <c r="O5" s="32">
        <f xml:space="preserve"> Time!O$12</f>
        <v>6</v>
      </c>
      <c r="P5" s="32">
        <f xml:space="preserve"> Time!P$12</f>
        <v>7</v>
      </c>
      <c r="Q5" s="32">
        <f xml:space="preserve"> Time!Q$12</f>
        <v>8</v>
      </c>
      <c r="R5" s="32">
        <f xml:space="preserve"> Time!R$12</f>
        <v>9</v>
      </c>
      <c r="S5" s="32">
        <f xml:space="preserve"> Time!S$12</f>
        <v>10</v>
      </c>
      <c r="T5" s="32">
        <f xml:space="preserve"> Time!T$12</f>
        <v>11</v>
      </c>
      <c r="U5" s="32">
        <f xml:space="preserve"> Time!U$12</f>
        <v>12</v>
      </c>
      <c r="V5" s="32">
        <f xml:space="preserve"> Time!V$12</f>
        <v>13</v>
      </c>
      <c r="W5" s="32">
        <f xml:space="preserve"> Time!W$12</f>
        <v>14</v>
      </c>
      <c r="X5" s="32">
        <f xml:space="preserve"> Time!X$12</f>
        <v>15</v>
      </c>
      <c r="Y5" s="32">
        <f xml:space="preserve"> Time!Y$12</f>
        <v>16</v>
      </c>
      <c r="Z5" s="32">
        <f xml:space="preserve"> Time!Z$12</f>
        <v>17</v>
      </c>
      <c r="AA5" s="32">
        <f xml:space="preserve"> Time!AA$12</f>
        <v>18</v>
      </c>
      <c r="AB5" s="32">
        <f xml:space="preserve"> Time!AB$12</f>
        <v>19</v>
      </c>
      <c r="AC5" s="32">
        <f xml:space="preserve"> Time!AC$12</f>
        <v>20</v>
      </c>
      <c r="AD5" s="32">
        <f xml:space="preserve"> Time!AD$12</f>
        <v>21</v>
      </c>
      <c r="AE5" s="32">
        <f xml:space="preserve"> Time!AE$12</f>
        <v>22</v>
      </c>
      <c r="AF5" s="32">
        <f xml:space="preserve"> Time!AF$12</f>
        <v>23</v>
      </c>
      <c r="AG5" s="32">
        <f xml:space="preserve"> Time!AG$12</f>
        <v>24</v>
      </c>
      <c r="AH5" s="32">
        <f xml:space="preserve"> Time!AH$12</f>
        <v>25</v>
      </c>
      <c r="AI5" s="32">
        <f xml:space="preserve"> Time!AI$12</f>
        <v>26</v>
      </c>
      <c r="AJ5" s="32">
        <f xml:space="preserve"> Time!AJ$12</f>
        <v>27</v>
      </c>
      <c r="AK5" s="32">
        <f xml:space="preserve"> Time!AK$12</f>
        <v>28</v>
      </c>
      <c r="AL5" s="32">
        <f xml:space="preserve"> Time!AL$12</f>
        <v>29</v>
      </c>
      <c r="AM5" s="32">
        <f xml:space="preserve"> Time!AM$12</f>
        <v>30</v>
      </c>
      <c r="AN5" s="32">
        <f xml:space="preserve"> Time!AN$12</f>
        <v>31</v>
      </c>
      <c r="AO5" s="32">
        <f xml:space="preserve"> Time!AO$12</f>
        <v>32</v>
      </c>
      <c r="AP5" s="32">
        <f xml:space="preserve"> Time!AP$12</f>
        <v>33</v>
      </c>
      <c r="AQ5" s="32">
        <f xml:space="preserve"> Time!AQ$12</f>
        <v>34</v>
      </c>
      <c r="AR5" s="32">
        <f xml:space="preserve"> Time!AR$12</f>
        <v>35</v>
      </c>
      <c r="AS5" s="32">
        <f xml:space="preserve"> Time!AS$12</f>
        <v>36</v>
      </c>
      <c r="AT5" s="32">
        <f xml:space="preserve"> Time!AT$12</f>
        <v>37</v>
      </c>
      <c r="AU5" s="32">
        <f xml:space="preserve"> Time!AU$12</f>
        <v>38</v>
      </c>
      <c r="AV5" s="32">
        <f xml:space="preserve"> Time!AV$12</f>
        <v>39</v>
      </c>
      <c r="AW5" s="32">
        <f xml:space="preserve"> Time!AW$12</f>
        <v>40</v>
      </c>
      <c r="AX5" s="32">
        <f xml:space="preserve"> Time!AX$12</f>
        <v>41</v>
      </c>
      <c r="AY5" s="32">
        <f xml:space="preserve"> Time!AY$12</f>
        <v>42</v>
      </c>
      <c r="AZ5" s="32">
        <f xml:space="preserve"> Time!AZ$12</f>
        <v>43</v>
      </c>
      <c r="BA5" s="32">
        <f xml:space="preserve"> Time!BA$12</f>
        <v>44</v>
      </c>
      <c r="BB5" s="32">
        <f xml:space="preserve"> Time!BB$12</f>
        <v>45</v>
      </c>
      <c r="BC5" s="32">
        <f xml:space="preserve"> Time!BC$12</f>
        <v>46</v>
      </c>
      <c r="BD5" s="32">
        <f xml:space="preserve"> Time!BD$12</f>
        <v>47</v>
      </c>
      <c r="BE5" s="32">
        <f xml:space="preserve"> Time!BE$12</f>
        <v>48</v>
      </c>
      <c r="BF5" s="32">
        <f xml:space="preserve"> Time!BF$12</f>
        <v>49</v>
      </c>
      <c r="BG5" s="32">
        <f xml:space="preserve"> Time!BG$12</f>
        <v>50</v>
      </c>
      <c r="BH5" s="32">
        <f xml:space="preserve"> Time!BH$12</f>
        <v>51</v>
      </c>
      <c r="BI5" s="32">
        <f xml:space="preserve"> Time!BI$12</f>
        <v>52</v>
      </c>
      <c r="BJ5" s="32">
        <f xml:space="preserve"> Time!BJ$12</f>
        <v>53</v>
      </c>
      <c r="BK5" s="32">
        <f xml:space="preserve"> Time!BK$12</f>
        <v>54</v>
      </c>
      <c r="BL5" s="32">
        <f xml:space="preserve"> Time!BL$12</f>
        <v>55</v>
      </c>
      <c r="BM5" s="32">
        <f xml:space="preserve"> Time!BM$12</f>
        <v>56</v>
      </c>
      <c r="BN5" s="32">
        <f xml:space="preserve"> Time!BN$12</f>
        <v>57</v>
      </c>
      <c r="BO5" s="32">
        <f xml:space="preserve"> Time!BO$12</f>
        <v>58</v>
      </c>
      <c r="BP5" s="32">
        <f xml:space="preserve"> Time!BP$12</f>
        <v>59</v>
      </c>
      <c r="BQ5" s="32">
        <f xml:space="preserve"> Time!BQ$12</f>
        <v>60</v>
      </c>
    </row>
    <row r="8" spans="1:69" x14ac:dyDescent="0.2">
      <c r="E8" t="s">
        <v>163</v>
      </c>
      <c r="F8" s="114" t="b">
        <f>AND(F13:F16,F19:F34)</f>
        <v>1</v>
      </c>
    </row>
    <row r="10" spans="1:69" x14ac:dyDescent="0.2">
      <c r="A10" s="51" t="s">
        <v>164</v>
      </c>
      <c r="B10" s="55"/>
      <c r="C10" s="52"/>
      <c r="D10" s="53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</row>
    <row r="12" spans="1:69" x14ac:dyDescent="0.2">
      <c r="E12" s="22" t="s">
        <v>180</v>
      </c>
      <c r="F12" s="114" t="b">
        <f>H12 &lt; nm_Tolerance</f>
        <v>1</v>
      </c>
      <c r="H12">
        <f>MAX(J12:BQ12)</f>
        <v>0</v>
      </c>
      <c r="J12">
        <f>ABS(FinStats_Mon!J$57)</f>
        <v>0</v>
      </c>
      <c r="K12">
        <f>ABS(FinStats_Mon!K$57)</f>
        <v>0</v>
      </c>
      <c r="L12">
        <f>ABS(FinStats_Mon!L$57)</f>
        <v>0</v>
      </c>
      <c r="M12">
        <f>ABS(FinStats_Mon!M$57)</f>
        <v>0</v>
      </c>
      <c r="N12">
        <f>ABS(FinStats_Mon!N$57)</f>
        <v>0</v>
      </c>
      <c r="O12">
        <f>ABS(FinStats_Mon!O$57)</f>
        <v>0</v>
      </c>
      <c r="P12">
        <f>ABS(FinStats_Mon!P$57)</f>
        <v>0</v>
      </c>
      <c r="Q12">
        <f>ABS(FinStats_Mon!Q$57)</f>
        <v>0</v>
      </c>
      <c r="R12">
        <f>ABS(FinStats_Mon!R$57)</f>
        <v>0</v>
      </c>
      <c r="S12">
        <f>ABS(FinStats_Mon!S$57)</f>
        <v>0</v>
      </c>
      <c r="T12">
        <f>ABS(FinStats_Mon!T$57)</f>
        <v>0</v>
      </c>
      <c r="U12">
        <f>ABS(FinStats_Mon!U$57)</f>
        <v>0</v>
      </c>
      <c r="V12">
        <f>ABS(FinStats_Mon!V$57)</f>
        <v>0</v>
      </c>
      <c r="W12">
        <f>ABS(FinStats_Mon!W$57)</f>
        <v>0</v>
      </c>
      <c r="X12">
        <f>ABS(FinStats_Mon!X$57)</f>
        <v>0</v>
      </c>
      <c r="Y12">
        <f>ABS(FinStats_Mon!Y$57)</f>
        <v>0</v>
      </c>
      <c r="Z12">
        <f>ABS(FinStats_Mon!Z$57)</f>
        <v>0</v>
      </c>
      <c r="AA12">
        <f>ABS(FinStats_Mon!AA$57)</f>
        <v>0</v>
      </c>
      <c r="AB12">
        <f>ABS(FinStats_Mon!AB$57)</f>
        <v>0</v>
      </c>
      <c r="AC12">
        <f>ABS(FinStats_Mon!AC$57)</f>
        <v>0</v>
      </c>
      <c r="AD12">
        <f>ABS(FinStats_Mon!AD$57)</f>
        <v>0</v>
      </c>
      <c r="AE12">
        <f>ABS(FinStats_Mon!AE$57)</f>
        <v>0</v>
      </c>
      <c r="AF12">
        <f>ABS(FinStats_Mon!AF$57)</f>
        <v>0</v>
      </c>
      <c r="AG12">
        <f>ABS(FinStats_Mon!AG$57)</f>
        <v>0</v>
      </c>
      <c r="AH12">
        <f>ABS(FinStats_Mon!AH$57)</f>
        <v>0</v>
      </c>
      <c r="AI12">
        <f>ABS(FinStats_Mon!AI$57)</f>
        <v>0</v>
      </c>
      <c r="AJ12">
        <f>ABS(FinStats_Mon!AJ$57)</f>
        <v>0</v>
      </c>
      <c r="AK12">
        <f>ABS(FinStats_Mon!AK$57)</f>
        <v>0</v>
      </c>
      <c r="AL12">
        <f>ABS(FinStats_Mon!AL$57)</f>
        <v>0</v>
      </c>
      <c r="AM12">
        <f>ABS(FinStats_Mon!AM$57)</f>
        <v>0</v>
      </c>
      <c r="AN12">
        <f>ABS(FinStats_Mon!AN$57)</f>
        <v>0</v>
      </c>
      <c r="AO12">
        <f>ABS(FinStats_Mon!AO$57)</f>
        <v>0</v>
      </c>
      <c r="AP12">
        <f>ABS(FinStats_Mon!AP$57)</f>
        <v>0</v>
      </c>
      <c r="AQ12">
        <f>ABS(FinStats_Mon!AQ$57)</f>
        <v>0</v>
      </c>
      <c r="AR12">
        <f>ABS(FinStats_Mon!AR$57)</f>
        <v>0</v>
      </c>
      <c r="AS12">
        <f>ABS(FinStats_Mon!AS$57)</f>
        <v>0</v>
      </c>
      <c r="AT12">
        <f>ABS(FinStats_Mon!AT$57)</f>
        <v>0</v>
      </c>
      <c r="AU12">
        <f>ABS(FinStats_Mon!AU$57)</f>
        <v>0</v>
      </c>
      <c r="AV12">
        <f>ABS(FinStats_Mon!AV$57)</f>
        <v>0</v>
      </c>
      <c r="AW12">
        <f>ABS(FinStats_Mon!AW$57)</f>
        <v>0</v>
      </c>
      <c r="AX12">
        <f>ABS(FinStats_Mon!AX$57)</f>
        <v>0</v>
      </c>
      <c r="AY12">
        <f>ABS(FinStats_Mon!AY$57)</f>
        <v>0</v>
      </c>
      <c r="AZ12">
        <f>ABS(FinStats_Mon!AZ$57)</f>
        <v>0</v>
      </c>
      <c r="BA12">
        <f>ABS(FinStats_Mon!BA$57)</f>
        <v>0</v>
      </c>
      <c r="BB12">
        <f>ABS(FinStats_Mon!BB$57)</f>
        <v>0</v>
      </c>
      <c r="BC12">
        <f>ABS(FinStats_Mon!BC$57)</f>
        <v>0</v>
      </c>
      <c r="BD12">
        <f>ABS(FinStats_Mon!BD$57)</f>
        <v>0</v>
      </c>
      <c r="BE12">
        <f>ABS(FinStats_Mon!BE$57)</f>
        <v>0</v>
      </c>
      <c r="BF12">
        <f>ABS(FinStats_Mon!BF$57)</f>
        <v>0</v>
      </c>
      <c r="BG12">
        <f>ABS(FinStats_Mon!BG$57)</f>
        <v>0</v>
      </c>
      <c r="BH12">
        <f>ABS(FinStats_Mon!BH$57)</f>
        <v>0</v>
      </c>
      <c r="BI12">
        <f>ABS(FinStats_Mon!BI$57)</f>
        <v>0</v>
      </c>
      <c r="BJ12">
        <f>ABS(FinStats_Mon!BJ$57)</f>
        <v>0</v>
      </c>
      <c r="BK12">
        <f>ABS(FinStats_Mon!BK$57)</f>
        <v>0</v>
      </c>
      <c r="BL12">
        <f>ABS(FinStats_Mon!BL$57)</f>
        <v>0</v>
      </c>
      <c r="BM12">
        <f>ABS(FinStats_Mon!BM$57)</f>
        <v>0</v>
      </c>
      <c r="BN12">
        <f>ABS(FinStats_Mon!BN$57)</f>
        <v>0</v>
      </c>
      <c r="BO12">
        <f>ABS(FinStats_Mon!BO$57)</f>
        <v>0</v>
      </c>
      <c r="BP12">
        <f>ABS(FinStats_Mon!BP$57)</f>
        <v>0</v>
      </c>
      <c r="BQ12">
        <f>ABS(FinStats_Mon!BQ$57)</f>
        <v>0</v>
      </c>
    </row>
    <row r="13" spans="1:69" x14ac:dyDescent="0.2">
      <c r="E13" t="s">
        <v>169</v>
      </c>
      <c r="F13" s="114" t="b">
        <f>H13 &lt; nm_Tolerance</f>
        <v>1</v>
      </c>
      <c r="H13">
        <f>MAX(J13:BQ13)</f>
        <v>0</v>
      </c>
      <c r="J13">
        <f>ABS(FinStats_Mon!J$93)</f>
        <v>0</v>
      </c>
      <c r="K13">
        <f>ABS(FinStats_Mon!K$93)</f>
        <v>0</v>
      </c>
      <c r="L13">
        <f>ABS(FinStats_Mon!L$93)</f>
        <v>0</v>
      </c>
      <c r="M13">
        <f>ABS(FinStats_Mon!M$93)</f>
        <v>0</v>
      </c>
      <c r="N13">
        <f>ABS(FinStats_Mon!N$93)</f>
        <v>0</v>
      </c>
      <c r="O13">
        <f>ABS(FinStats_Mon!O$93)</f>
        <v>0</v>
      </c>
      <c r="P13">
        <f>ABS(FinStats_Mon!P$93)</f>
        <v>0</v>
      </c>
      <c r="Q13">
        <f>ABS(FinStats_Mon!Q$93)</f>
        <v>0</v>
      </c>
      <c r="R13">
        <f>ABS(FinStats_Mon!R$93)</f>
        <v>0</v>
      </c>
      <c r="S13">
        <f>ABS(FinStats_Mon!S$93)</f>
        <v>0</v>
      </c>
      <c r="T13">
        <f>ABS(FinStats_Mon!T$93)</f>
        <v>0</v>
      </c>
      <c r="U13">
        <f>ABS(FinStats_Mon!U$93)</f>
        <v>0</v>
      </c>
      <c r="V13">
        <f>ABS(FinStats_Mon!V$93)</f>
        <v>0</v>
      </c>
      <c r="W13">
        <f>ABS(FinStats_Mon!W$93)</f>
        <v>0</v>
      </c>
      <c r="X13">
        <f>ABS(FinStats_Mon!X$93)</f>
        <v>0</v>
      </c>
      <c r="Y13">
        <f>ABS(FinStats_Mon!Y$93)</f>
        <v>0</v>
      </c>
      <c r="Z13">
        <f>ABS(FinStats_Mon!Z$93)</f>
        <v>0</v>
      </c>
      <c r="AA13">
        <f>ABS(FinStats_Mon!AA$93)</f>
        <v>0</v>
      </c>
      <c r="AB13">
        <f>ABS(FinStats_Mon!AB$93)</f>
        <v>0</v>
      </c>
      <c r="AC13">
        <f>ABS(FinStats_Mon!AC$93)</f>
        <v>0</v>
      </c>
      <c r="AD13">
        <f>ABS(FinStats_Mon!AD$93)</f>
        <v>0</v>
      </c>
      <c r="AE13">
        <f>ABS(FinStats_Mon!AE$93)</f>
        <v>0</v>
      </c>
      <c r="AF13">
        <f>ABS(FinStats_Mon!AF$93)</f>
        <v>0</v>
      </c>
      <c r="AG13">
        <f>ABS(FinStats_Mon!AG$93)</f>
        <v>0</v>
      </c>
      <c r="AH13">
        <f>ABS(FinStats_Mon!AH$93)</f>
        <v>0</v>
      </c>
      <c r="AI13">
        <f>ABS(FinStats_Mon!AI$93)</f>
        <v>0</v>
      </c>
      <c r="AJ13">
        <f>ABS(FinStats_Mon!AJ$93)</f>
        <v>0</v>
      </c>
      <c r="AK13">
        <f>ABS(FinStats_Mon!AK$93)</f>
        <v>0</v>
      </c>
      <c r="AL13">
        <f>ABS(FinStats_Mon!AL$93)</f>
        <v>0</v>
      </c>
      <c r="AM13">
        <f>ABS(FinStats_Mon!AM$93)</f>
        <v>0</v>
      </c>
      <c r="AN13">
        <f>ABS(FinStats_Mon!AN$93)</f>
        <v>0</v>
      </c>
      <c r="AO13">
        <f>ABS(FinStats_Mon!AO$93)</f>
        <v>0</v>
      </c>
      <c r="AP13">
        <f>ABS(FinStats_Mon!AP$93)</f>
        <v>0</v>
      </c>
      <c r="AQ13">
        <f>ABS(FinStats_Mon!AQ$93)</f>
        <v>0</v>
      </c>
      <c r="AR13">
        <f>ABS(FinStats_Mon!AR$93)</f>
        <v>0</v>
      </c>
      <c r="AS13">
        <f>ABS(FinStats_Mon!AS$93)</f>
        <v>0</v>
      </c>
      <c r="AT13">
        <f>ABS(FinStats_Mon!AT$93)</f>
        <v>0</v>
      </c>
      <c r="AU13">
        <f>ABS(FinStats_Mon!AU$93)</f>
        <v>0</v>
      </c>
      <c r="AV13">
        <f>ABS(FinStats_Mon!AV$93)</f>
        <v>0</v>
      </c>
      <c r="AW13">
        <f>ABS(FinStats_Mon!AW$93)</f>
        <v>0</v>
      </c>
      <c r="AX13">
        <f>ABS(FinStats_Mon!AX$93)</f>
        <v>0</v>
      </c>
      <c r="AY13">
        <f>ABS(FinStats_Mon!AY$93)</f>
        <v>0</v>
      </c>
      <c r="AZ13">
        <f>ABS(FinStats_Mon!AZ$93)</f>
        <v>0</v>
      </c>
      <c r="BA13">
        <f>ABS(FinStats_Mon!BA$93)</f>
        <v>0</v>
      </c>
      <c r="BB13">
        <f>ABS(FinStats_Mon!BB$93)</f>
        <v>0</v>
      </c>
      <c r="BC13">
        <f>ABS(FinStats_Mon!BC$93)</f>
        <v>0</v>
      </c>
      <c r="BD13">
        <f>ABS(FinStats_Mon!BD$93)</f>
        <v>0</v>
      </c>
      <c r="BE13">
        <f>ABS(FinStats_Mon!BE$93)</f>
        <v>0</v>
      </c>
      <c r="BF13">
        <f>ABS(FinStats_Mon!BF$93)</f>
        <v>0</v>
      </c>
      <c r="BG13">
        <f>ABS(FinStats_Mon!BG$93)</f>
        <v>0</v>
      </c>
      <c r="BH13">
        <f>ABS(FinStats_Mon!BH$93)</f>
        <v>0</v>
      </c>
      <c r="BI13">
        <f>ABS(FinStats_Mon!BI$93)</f>
        <v>0</v>
      </c>
      <c r="BJ13">
        <f>ABS(FinStats_Mon!BJ$93)</f>
        <v>0</v>
      </c>
      <c r="BK13">
        <f>ABS(FinStats_Mon!BK$93)</f>
        <v>0</v>
      </c>
      <c r="BL13">
        <f>ABS(FinStats_Mon!BL$93)</f>
        <v>0</v>
      </c>
      <c r="BM13">
        <f>ABS(FinStats_Mon!BM$93)</f>
        <v>0</v>
      </c>
      <c r="BN13">
        <f>ABS(FinStats_Mon!BN$93)</f>
        <v>0</v>
      </c>
      <c r="BO13">
        <f>ABS(FinStats_Mon!BO$93)</f>
        <v>0</v>
      </c>
      <c r="BP13">
        <f>ABS(FinStats_Mon!BP$93)</f>
        <v>0</v>
      </c>
      <c r="BQ13">
        <f>ABS(FinStats_Mon!BQ$93)</f>
        <v>0</v>
      </c>
    </row>
    <row r="14" spans="1:69" x14ac:dyDescent="0.2">
      <c r="E14" t="s">
        <v>170</v>
      </c>
      <c r="F14" s="114" t="b">
        <f>H14 &lt; nm_Tolerance</f>
        <v>1</v>
      </c>
      <c r="H14">
        <f>MAX(J14:N14)</f>
        <v>0</v>
      </c>
      <c r="J14">
        <f>ABS(FinStats_Ann!J$85)</f>
        <v>0</v>
      </c>
      <c r="K14">
        <f>ABS(FinStats_Ann!K$85)</f>
        <v>0</v>
      </c>
      <c r="L14">
        <f>ABS(FinStats_Ann!L$85)</f>
        <v>0</v>
      </c>
      <c r="M14">
        <f>ABS(FinStats_Ann!M$85)</f>
        <v>0</v>
      </c>
      <c r="N14">
        <f>ABS(FinStats_Ann!N$85)</f>
        <v>0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</row>
    <row r="17" spans="1:69" x14ac:dyDescent="0.2">
      <c r="A17" s="51" t="s">
        <v>165</v>
      </c>
      <c r="B17" s="55"/>
      <c r="C17" s="52"/>
      <c r="D17" s="53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</row>
    <row r="19" spans="1:69" x14ac:dyDescent="0.2">
      <c r="E19" t="s">
        <v>168</v>
      </c>
      <c r="F19" s="114" t="b">
        <f>H19 &gt; nm_Tolerance</f>
        <v>1</v>
      </c>
      <c r="H19" s="118">
        <f>MIN(J19:BQ19)</f>
        <v>6093.8427806791733</v>
      </c>
      <c r="J19">
        <f>FinStats_Mon!J$66</f>
        <v>6093.8427806791733</v>
      </c>
      <c r="K19">
        <f>FinStats_Mon!K$66</f>
        <v>8191.8839238908731</v>
      </c>
      <c r="L19">
        <f>FinStats_Mon!L$66</f>
        <v>11177.316673646588</v>
      </c>
      <c r="M19">
        <f>FinStats_Mon!M$66</f>
        <v>13500.260445288748</v>
      </c>
      <c r="N19">
        <f>FinStats_Mon!N$66</f>
        <v>16250.804948411389</v>
      </c>
      <c r="O19">
        <f>FinStats_Mon!O$66</f>
        <v>18568.724684270233</v>
      </c>
      <c r="P19">
        <f>FinStats_Mon!P$66</f>
        <v>21314.224218127129</v>
      </c>
      <c r="Q19">
        <f>FinStats_Mon!Q$66</f>
        <v>23842.13172745581</v>
      </c>
      <c r="R19">
        <f>FinStats_Mon!R$66</f>
        <v>26152.436636168415</v>
      </c>
      <c r="S19">
        <f>FinStats_Mon!S$66</f>
        <v>28890.28961443263</v>
      </c>
      <c r="T19">
        <f>FinStats_Mon!T$66</f>
        <v>31195.464944079471</v>
      </c>
      <c r="U19">
        <f>FinStats_Mon!U$66</f>
        <v>33928.166970031816</v>
      </c>
      <c r="V19">
        <f>FinStats_Mon!V$66</f>
        <v>38038.250530226775</v>
      </c>
      <c r="W19">
        <f>FinStats_Mon!W$66</f>
        <v>44334.671800283861</v>
      </c>
      <c r="X19">
        <f>FinStats_Mon!X$66</f>
        <v>52702.212563671579</v>
      </c>
      <c r="Y19">
        <f>FinStats_Mon!Y$66</f>
        <v>59707.682208447783</v>
      </c>
      <c r="Z19">
        <f>FinStats_Mon!Z$66</f>
        <v>67355.678095734998</v>
      </c>
      <c r="AA19">
        <f>FinStats_Mon!AA$66</f>
        <v>74355.86666552219</v>
      </c>
      <c r="AB19">
        <f>FinStats_Mon!AB$66</f>
        <v>81998.559473341273</v>
      </c>
      <c r="AC19">
        <f>FinStats_Mon!AC$66</f>
        <v>89316.00351265716</v>
      </c>
      <c r="AD19">
        <f>FinStats_Mon!AD$66</f>
        <v>96308.187666289276</v>
      </c>
      <c r="AE19">
        <f>FinStats_Mon!AE$66</f>
        <v>103942.84270621929</v>
      </c>
      <c r="AF19">
        <f>FinStats_Mon!AF$66</f>
        <v>110929.6348417853</v>
      </c>
      <c r="AG19">
        <f>FinStats_Mon!AG$66</f>
        <v>118558.87539690727</v>
      </c>
      <c r="AH19">
        <f>FinStats_Mon!AH$66</f>
        <v>126747.74930451617</v>
      </c>
      <c r="AI19">
        <f>FinStats_Mon!AI$66</f>
        <v>136201.1687929944</v>
      </c>
      <c r="AJ19">
        <f>FinStats_Mon!AJ$66</f>
        <v>148278.56946892891</v>
      </c>
      <c r="AK19">
        <f>FinStats_Mon!AK$66</f>
        <v>158631.24557037037</v>
      </c>
      <c r="AL19">
        <f>FinStats_Mon!AL$66</f>
        <v>169798.35611102849</v>
      </c>
      <c r="AM19">
        <f>FinStats_Mon!AM$66</f>
        <v>180145.48094766165</v>
      </c>
      <c r="AN19">
        <f>FinStats_Mon!AN$66</f>
        <v>191307.01709324142</v>
      </c>
      <c r="AO19">
        <f>FinStats_Mon!AO$66</f>
        <v>202057.1464586877</v>
      </c>
      <c r="AP19">
        <f>FinStats_Mon!AP$66</f>
        <v>212395.85735804384</v>
      </c>
      <c r="AQ19">
        <f>FinStats_Mon!AQ$66</f>
        <v>223548.94450827461</v>
      </c>
      <c r="AR19">
        <f>FinStats_Mon!AR$66</f>
        <v>233881.98752368698</v>
      </c>
      <c r="AS19">
        <f>FinStats_Mon!AS$66</f>
        <v>245029.38317379088</v>
      </c>
      <c r="AT19">
        <f>FinStats_Mon!AT$66</f>
        <v>254390.87051750324</v>
      </c>
      <c r="AU19">
        <f>FinStats_Mon!AU$66</f>
        <v>260996.0261602391</v>
      </c>
      <c r="AV19">
        <f>FinStats_Mon!AV$66</f>
        <v>269879.40033281426</v>
      </c>
      <c r="AW19">
        <f>FinStats_Mon!AW$66</f>
        <v>277264.48330828891</v>
      </c>
      <c r="AX19">
        <f>FinStats_Mon!AX$66</f>
        <v>285356.33212987025</v>
      </c>
      <c r="AY19">
        <f>FinStats_Mon!AY$66</f>
        <v>292735.57982729335</v>
      </c>
      <c r="AZ19">
        <f>FinStats_Mon!AZ$66</f>
        <v>300821.5690571646</v>
      </c>
      <c r="BA19">
        <f>FinStats_Mon!BA$66</f>
        <v>308549.77145758958</v>
      </c>
      <c r="BB19">
        <f>FinStats_Mon!BB$66</f>
        <v>315920.17474473594</v>
      </c>
      <c r="BC19">
        <f>FinStats_Mon!BC$66</f>
        <v>323997.28271262092</v>
      </c>
      <c r="BD19">
        <f>FinStats_Mon!BD$66</f>
        <v>331361.72813612397</v>
      </c>
      <c r="BE19">
        <f>FinStats_Mon!BE$66</f>
        <v>339432.85341593379</v>
      </c>
      <c r="BF19">
        <f>FinStats_Mon!BF$66</f>
        <v>347843.00753060548</v>
      </c>
      <c r="BG19">
        <f>FinStats_Mon!BG$66</f>
        <v>353904.71893115045</v>
      </c>
      <c r="BH19">
        <f>FinStats_Mon!BH$66</f>
        <v>361195.57382446516</v>
      </c>
      <c r="BI19">
        <f>FinStats_Mon!BI$66</f>
        <v>367574.81396064232</v>
      </c>
      <c r="BJ19">
        <f>FinStats_Mon!BJ$66</f>
        <v>374548.14011832484</v>
      </c>
      <c r="BK19">
        <f>FinStats_Mon!BK$66</f>
        <v>380927.380254502</v>
      </c>
      <c r="BL19">
        <f>FinStats_Mon!BL$66</f>
        <v>387900.70641218452</v>
      </c>
      <c r="BM19">
        <f>FinStats_Mon!BM$66</f>
        <v>394576.98955911433</v>
      </c>
      <c r="BN19">
        <f>FinStats_Mon!BN$66</f>
        <v>400956.22969529149</v>
      </c>
      <c r="BO19">
        <f>FinStats_Mon!BO$66</f>
        <v>407929.55585297401</v>
      </c>
      <c r="BP19">
        <f>FinStats_Mon!BP$66</f>
        <v>414308.79598915117</v>
      </c>
      <c r="BQ19">
        <f>FinStats_Mon!BQ$66</f>
        <v>421282.12214683369</v>
      </c>
    </row>
    <row r="35" spans="1:1" x14ac:dyDescent="0.2">
      <c r="A35" s="13" t="s">
        <v>167</v>
      </c>
    </row>
  </sheetData>
  <conditionalFormatting sqref="F8">
    <cfRule type="cellIs" dxfId="9" priority="5" operator="equal">
      <formula>FALSE</formula>
    </cfRule>
  </conditionalFormatting>
  <conditionalFormatting sqref="F12:F14">
    <cfRule type="cellIs" dxfId="8" priority="1" operator="equal">
      <formula>FALSE</formula>
    </cfRule>
  </conditionalFormatting>
  <conditionalFormatting sqref="F19">
    <cfRule type="cellIs" dxfId="7" priority="2" operator="equal">
      <formula>FALSE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indexed="43"/>
    <outlinePr summaryBelow="0" summaryRight="0"/>
  </sheetPr>
  <dimension ref="A1:I67"/>
  <sheetViews>
    <sheetView showGridLines="0" defaultGridColor="0" colorId="22" zoomScale="120" zoomScaleNormal="120" workbookViewId="0">
      <pane xSplit="9" ySplit="4" topLeftCell="J6" activePane="bottomRight" state="frozen"/>
      <selection activeCell="H40" sqref="H40"/>
      <selection pane="topRight" activeCell="H40" sqref="H40"/>
      <selection pane="bottomLeft" activeCell="H40" sqref="H40"/>
      <selection pane="bottomRight"/>
    </sheetView>
  </sheetViews>
  <sheetFormatPr defaultColWidth="8.85546875" defaultRowHeight="12.75" x14ac:dyDescent="0.2"/>
  <cols>
    <col min="1" max="2" width="1.28515625" style="7" customWidth="1"/>
    <col min="3" max="3" width="1.28515625" style="17" customWidth="1"/>
    <col min="4" max="4" width="3.140625" style="35" customWidth="1"/>
    <col min="5" max="5" width="42.7109375" style="20" customWidth="1"/>
    <col min="6" max="6" width="13.85546875" style="20" customWidth="1"/>
    <col min="7" max="8" width="11.7109375" style="20" customWidth="1"/>
    <col min="9" max="9" width="2.7109375" style="20" customWidth="1"/>
    <col min="10" max="20" width="8.85546875" style="20" customWidth="1"/>
    <col min="21" max="16384" width="8.85546875" style="20"/>
  </cols>
  <sheetData>
    <row r="1" spans="1:9" s="27" customFormat="1" ht="26.25" x14ac:dyDescent="0.2">
      <c r="A1" s="27" t="str">
        <f ca="1" xml:space="preserve"> RIGHT(CELL("filename", A1), LEN(CELL("filename", A1)) - SEARCH("]", CELL("filename", A1)))</f>
        <v>InpC</v>
      </c>
      <c r="B1" s="7"/>
      <c r="C1" s="28"/>
      <c r="D1" s="35"/>
      <c r="E1" s="20"/>
      <c r="F1" s="20"/>
      <c r="G1" s="20"/>
      <c r="H1" s="20"/>
      <c r="I1" s="20"/>
    </row>
    <row r="2" spans="1:9" s="32" customFormat="1" x14ac:dyDescent="0.2">
      <c r="A2" s="29"/>
      <c r="B2" s="29"/>
      <c r="C2" s="34"/>
      <c r="D2" s="33"/>
      <c r="E2" s="20" t="s">
        <v>163</v>
      </c>
      <c r="F2" s="114" t="b">
        <f>Checks!$F$8</f>
        <v>1</v>
      </c>
      <c r="G2" s="20"/>
      <c r="H2" s="33"/>
      <c r="I2" s="29"/>
    </row>
    <row r="3" spans="1:9" s="32" customFormat="1" x14ac:dyDescent="0.2">
      <c r="A3" s="29"/>
      <c r="B3" s="29"/>
      <c r="C3" s="34"/>
      <c r="D3" s="33"/>
      <c r="E3" s="32" t="str">
        <f>Time!E$21</f>
        <v>Model period beginning</v>
      </c>
      <c r="F3" s="20"/>
      <c r="G3" s="20"/>
      <c r="H3" s="40"/>
      <c r="I3" s="40"/>
    </row>
    <row r="4" spans="1:9" s="29" customFormat="1" x14ac:dyDescent="0.2">
      <c r="C4" s="30"/>
      <c r="D4" s="31"/>
      <c r="E4" s="32" t="str">
        <f xml:space="preserve"> Time!E$12</f>
        <v>Model column counter</v>
      </c>
      <c r="F4" s="31" t="s">
        <v>7</v>
      </c>
      <c r="G4" s="29" t="s">
        <v>8</v>
      </c>
      <c r="H4" s="31"/>
      <c r="I4" s="32"/>
    </row>
    <row r="6" spans="1:9" s="54" customFormat="1" x14ac:dyDescent="0.2">
      <c r="A6" s="51" t="s">
        <v>3</v>
      </c>
      <c r="B6" s="51"/>
      <c r="C6" s="52"/>
      <c r="D6" s="53"/>
    </row>
    <row r="8" spans="1:9" s="24" customFormat="1" x14ac:dyDescent="0.2">
      <c r="A8" s="7"/>
      <c r="B8" s="7"/>
      <c r="C8" s="17"/>
      <c r="D8" s="23"/>
      <c r="E8" s="20" t="s">
        <v>200</v>
      </c>
      <c r="F8" s="117">
        <v>45292</v>
      </c>
      <c r="G8" s="24" t="s">
        <v>5</v>
      </c>
    </row>
    <row r="9" spans="1:9" s="24" customFormat="1" x14ac:dyDescent="0.2">
      <c r="A9" s="7"/>
      <c r="B9" s="7"/>
      <c r="C9" s="17"/>
      <c r="D9" s="23"/>
      <c r="E9" s="20" t="s">
        <v>199</v>
      </c>
      <c r="F9" s="56">
        <v>240</v>
      </c>
      <c r="G9" s="20" t="s">
        <v>183</v>
      </c>
    </row>
    <row r="10" spans="1:9" s="24" customFormat="1" x14ac:dyDescent="0.2">
      <c r="A10" s="7"/>
      <c r="B10" s="7"/>
      <c r="C10" s="17"/>
      <c r="D10" s="23"/>
      <c r="E10" s="20" t="s">
        <v>335</v>
      </c>
      <c r="F10" s="246">
        <v>1</v>
      </c>
      <c r="G10" s="20" t="s">
        <v>183</v>
      </c>
    </row>
    <row r="12" spans="1:9" s="54" customFormat="1" x14ac:dyDescent="0.2">
      <c r="A12" s="51" t="s">
        <v>47</v>
      </c>
      <c r="B12" s="51"/>
      <c r="C12" s="52"/>
      <c r="D12" s="53"/>
    </row>
    <row r="14" spans="1:9" x14ac:dyDescent="0.2">
      <c r="D14" s="79" t="s">
        <v>58</v>
      </c>
    </row>
    <row r="15" spans="1:9" x14ac:dyDescent="0.2">
      <c r="E15" s="20" t="s">
        <v>153</v>
      </c>
      <c r="F15" s="56">
        <v>20</v>
      </c>
      <c r="G15" s="20" t="s">
        <v>51</v>
      </c>
    </row>
    <row r="16" spans="1:9" x14ac:dyDescent="0.2">
      <c r="E16" s="20" t="s">
        <v>154</v>
      </c>
      <c r="F16" s="56">
        <v>20</v>
      </c>
      <c r="G16" s="20" t="s">
        <v>51</v>
      </c>
    </row>
    <row r="17" spans="4:7" x14ac:dyDescent="0.2">
      <c r="E17" s="20" t="s">
        <v>155</v>
      </c>
      <c r="F17" s="56">
        <v>19</v>
      </c>
      <c r="G17" s="20" t="s">
        <v>51</v>
      </c>
    </row>
    <row r="18" spans="4:7" x14ac:dyDescent="0.2">
      <c r="E18" s="20" t="s">
        <v>156</v>
      </c>
      <c r="F18" s="56">
        <v>18</v>
      </c>
      <c r="G18" s="20" t="s">
        <v>51</v>
      </c>
    </row>
    <row r="19" spans="4:7" x14ac:dyDescent="0.2">
      <c r="E19" s="20" t="s">
        <v>157</v>
      </c>
      <c r="F19" s="56">
        <v>17</v>
      </c>
      <c r="G19" s="20" t="s">
        <v>51</v>
      </c>
    </row>
    <row r="21" spans="4:7" x14ac:dyDescent="0.2">
      <c r="E21" s="20" t="s">
        <v>119</v>
      </c>
      <c r="F21" s="56">
        <v>12000</v>
      </c>
      <c r="G21" s="20" t="s">
        <v>87</v>
      </c>
    </row>
    <row r="22" spans="4:7" x14ac:dyDescent="0.2">
      <c r="E22" s="20" t="s">
        <v>120</v>
      </c>
      <c r="F22" s="56">
        <v>18000</v>
      </c>
      <c r="G22" s="20" t="s">
        <v>87</v>
      </c>
    </row>
    <row r="23" spans="4:7" x14ac:dyDescent="0.2">
      <c r="E23" s="20" t="s">
        <v>121</v>
      </c>
      <c r="F23" s="56">
        <v>24000</v>
      </c>
      <c r="G23" s="20" t="s">
        <v>87</v>
      </c>
    </row>
    <row r="24" spans="4:7" x14ac:dyDescent="0.2">
      <c r="E24" s="20" t="s">
        <v>122</v>
      </c>
      <c r="F24" s="56">
        <v>22000</v>
      </c>
      <c r="G24" s="20" t="s">
        <v>87</v>
      </c>
    </row>
    <row r="25" spans="4:7" x14ac:dyDescent="0.2">
      <c r="E25" s="20" t="s">
        <v>123</v>
      </c>
      <c r="F25" s="56">
        <v>19500</v>
      </c>
      <c r="G25" s="20" t="s">
        <v>87</v>
      </c>
    </row>
    <row r="27" spans="4:7" x14ac:dyDescent="0.2">
      <c r="D27" s="79" t="s">
        <v>95</v>
      </c>
    </row>
    <row r="28" spans="4:7" x14ac:dyDescent="0.2">
      <c r="E28" s="20" t="s">
        <v>152</v>
      </c>
      <c r="F28" s="59">
        <v>5</v>
      </c>
      <c r="G28" s="20" t="s">
        <v>44</v>
      </c>
    </row>
    <row r="30" spans="4:7" x14ac:dyDescent="0.2">
      <c r="D30" s="79" t="s">
        <v>105</v>
      </c>
    </row>
    <row r="31" spans="4:7" x14ac:dyDescent="0.2">
      <c r="E31" s="20" t="s">
        <v>88</v>
      </c>
      <c r="F31" s="56">
        <v>35000</v>
      </c>
      <c r="G31" s="20" t="s">
        <v>86</v>
      </c>
    </row>
    <row r="32" spans="4:7" x14ac:dyDescent="0.2">
      <c r="E32" s="20" t="s">
        <v>106</v>
      </c>
      <c r="F32" s="56">
        <v>45000</v>
      </c>
      <c r="G32" s="20" t="s">
        <v>86</v>
      </c>
    </row>
    <row r="33" spans="1:7" x14ac:dyDescent="0.2">
      <c r="E33" s="20" t="s">
        <v>43</v>
      </c>
      <c r="F33" s="56">
        <v>20000</v>
      </c>
      <c r="G33" s="20" t="s">
        <v>86</v>
      </c>
    </row>
    <row r="35" spans="1:7" x14ac:dyDescent="0.2">
      <c r="E35" s="20" t="s">
        <v>124</v>
      </c>
      <c r="F35" s="101">
        <v>0</v>
      </c>
      <c r="G35" s="20" t="s">
        <v>184</v>
      </c>
    </row>
    <row r="36" spans="1:7" x14ac:dyDescent="0.2">
      <c r="E36" s="20" t="s">
        <v>125</v>
      </c>
      <c r="F36" s="60">
        <v>0.01</v>
      </c>
      <c r="G36" s="20" t="s">
        <v>184</v>
      </c>
    </row>
    <row r="37" spans="1:7" x14ac:dyDescent="0.2">
      <c r="E37" s="20" t="s">
        <v>126</v>
      </c>
      <c r="F37" s="60">
        <v>0.02</v>
      </c>
      <c r="G37" s="20" t="s">
        <v>184</v>
      </c>
    </row>
    <row r="38" spans="1:7" x14ac:dyDescent="0.2">
      <c r="E38" s="20" t="s">
        <v>127</v>
      </c>
      <c r="F38" s="60">
        <v>0.05</v>
      </c>
      <c r="G38" s="20" t="s">
        <v>184</v>
      </c>
    </row>
    <row r="39" spans="1:7" x14ac:dyDescent="0.2">
      <c r="E39" s="20" t="s">
        <v>128</v>
      </c>
      <c r="F39" s="60">
        <v>0.05</v>
      </c>
      <c r="G39" s="20" t="s">
        <v>184</v>
      </c>
    </row>
    <row r="41" spans="1:7" x14ac:dyDescent="0.2">
      <c r="D41" s="79" t="s">
        <v>108</v>
      </c>
    </row>
    <row r="42" spans="1:7" x14ac:dyDescent="0.2">
      <c r="E42" s="49" t="s">
        <v>186</v>
      </c>
      <c r="F42" s="119">
        <v>90000</v>
      </c>
      <c r="G42" s="49" t="s">
        <v>187</v>
      </c>
    </row>
    <row r="43" spans="1:7" x14ac:dyDescent="0.2">
      <c r="E43" s="49" t="s">
        <v>194</v>
      </c>
      <c r="F43" s="119">
        <v>1</v>
      </c>
      <c r="G43" s="49" t="s">
        <v>195</v>
      </c>
    </row>
    <row r="44" spans="1:7" x14ac:dyDescent="0.2">
      <c r="E44" s="20" t="s">
        <v>181</v>
      </c>
      <c r="F44" s="60">
        <v>0.05</v>
      </c>
      <c r="G44" s="20" t="s">
        <v>184</v>
      </c>
    </row>
    <row r="45" spans="1:7" x14ac:dyDescent="0.2">
      <c r="E45" s="20" t="s">
        <v>182</v>
      </c>
      <c r="F45" s="119">
        <v>48</v>
      </c>
      <c r="G45" s="20" t="s">
        <v>183</v>
      </c>
    </row>
    <row r="46" spans="1:7" x14ac:dyDescent="0.2">
      <c r="E46" s="49"/>
    </row>
    <row r="48" spans="1:7" s="54" customFormat="1" x14ac:dyDescent="0.2">
      <c r="A48" s="51" t="s">
        <v>66</v>
      </c>
      <c r="B48" s="51"/>
      <c r="C48" s="52"/>
      <c r="D48" s="53"/>
    </row>
    <row r="50" spans="1:7" x14ac:dyDescent="0.2">
      <c r="C50" s="79" t="s">
        <v>73</v>
      </c>
    </row>
    <row r="51" spans="1:7" x14ac:dyDescent="0.2">
      <c r="E51" s="20" t="s">
        <v>67</v>
      </c>
      <c r="F51" s="56">
        <v>10</v>
      </c>
      <c r="G51" s="20" t="s">
        <v>65</v>
      </c>
    </row>
    <row r="52" spans="1:7" x14ac:dyDescent="0.2">
      <c r="E52" s="20" t="s">
        <v>71</v>
      </c>
      <c r="F52" s="56">
        <v>30</v>
      </c>
      <c r="G52" s="20" t="s">
        <v>65</v>
      </c>
    </row>
    <row r="53" spans="1:7" x14ac:dyDescent="0.2">
      <c r="E53" s="20" t="s">
        <v>76</v>
      </c>
      <c r="F53" s="56">
        <v>30</v>
      </c>
      <c r="G53" s="20" t="s">
        <v>65</v>
      </c>
    </row>
    <row r="54" spans="1:7" x14ac:dyDescent="0.2">
      <c r="D54" s="20"/>
    </row>
    <row r="55" spans="1:7" x14ac:dyDescent="0.2">
      <c r="D55" s="79" t="s">
        <v>59</v>
      </c>
    </row>
    <row r="56" spans="1:7" x14ac:dyDescent="0.2">
      <c r="E56" s="20" t="s">
        <v>46</v>
      </c>
      <c r="F56" s="56">
        <v>4</v>
      </c>
      <c r="G56" s="20" t="s">
        <v>45</v>
      </c>
    </row>
    <row r="58" spans="1:7" s="54" customFormat="1" x14ac:dyDescent="0.2">
      <c r="A58" s="51" t="s">
        <v>80</v>
      </c>
      <c r="B58" s="51"/>
      <c r="C58" s="52"/>
      <c r="D58" s="53"/>
    </row>
    <row r="60" spans="1:7" x14ac:dyDescent="0.2">
      <c r="D60" s="79" t="s">
        <v>60</v>
      </c>
    </row>
    <row r="61" spans="1:7" x14ac:dyDescent="0.2">
      <c r="E61" s="20" t="s">
        <v>50</v>
      </c>
      <c r="F61" s="108">
        <v>0.35</v>
      </c>
      <c r="G61" s="20" t="s">
        <v>13</v>
      </c>
    </row>
    <row r="62" spans="1:7" x14ac:dyDescent="0.2">
      <c r="D62" s="79"/>
    </row>
    <row r="63" spans="1:7" s="54" customFormat="1" x14ac:dyDescent="0.2">
      <c r="A63" s="51" t="s">
        <v>57</v>
      </c>
      <c r="B63" s="51"/>
      <c r="C63" s="52"/>
      <c r="D63" s="53"/>
    </row>
    <row r="65" spans="5:7" x14ac:dyDescent="0.2">
      <c r="E65" s="20" t="s">
        <v>68</v>
      </c>
      <c r="F65" s="85">
        <v>365</v>
      </c>
      <c r="G65" s="20" t="s">
        <v>65</v>
      </c>
    </row>
    <row r="67" spans="5:7" x14ac:dyDescent="0.2">
      <c r="E67" s="20" t="s">
        <v>166</v>
      </c>
      <c r="F67" s="115">
        <v>1E-4</v>
      </c>
      <c r="G67" s="20" t="s">
        <v>137</v>
      </c>
    </row>
  </sheetData>
  <phoneticPr fontId="3" type="noConversion"/>
  <conditionalFormatting sqref="F2">
    <cfRule type="cellIs" dxfId="6" priority="1" operator="equal">
      <formula>FALSE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&amp;L&amp;"Arial,Bold"&amp;14PROJECT [project name]&amp;C&amp;"Arial,Bold"&amp;14Sheet: &amp;A&amp;R&amp;"Arial,Bold"&amp;14STRICTLY  CONFIDENTIAL</oddHeader>
    <oddFooter>&amp;L&amp;F ( Printed on &amp;D at &amp;T )&amp;RPage &amp;P</oddFooter>
  </headerFooter>
  <customProperties>
    <customPr name="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F84C-2F77-4F81-B5AE-BCC4C7E94AB1}">
  <sheetPr codeName="Sheet4">
    <tabColor indexed="43"/>
    <outlinePr summaryBelow="0" summaryRight="0"/>
  </sheetPr>
  <dimension ref="A1:IO14"/>
  <sheetViews>
    <sheetView showGridLines="0" defaultGridColor="0" colorId="22" zoomScale="120" zoomScaleNormal="120" workbookViewId="0">
      <pane xSplit="9" ySplit="4" topLeftCell="J5" activePane="bottomRight" state="frozen"/>
      <selection activeCell="H40" sqref="H40"/>
      <selection pane="topRight" activeCell="H40" sqref="H40"/>
      <selection pane="bottomLeft" activeCell="H40" sqref="H40"/>
      <selection pane="bottomRight"/>
    </sheetView>
  </sheetViews>
  <sheetFormatPr defaultColWidth="1.85546875" defaultRowHeight="12.75" x14ac:dyDescent="0.2"/>
  <cols>
    <col min="1" max="2" width="1.28515625" style="7" customWidth="1"/>
    <col min="3" max="3" width="1.28515625" style="17" customWidth="1"/>
    <col min="4" max="4" width="3.140625" style="35" customWidth="1"/>
    <col min="5" max="5" width="42.85546875" style="20" customWidth="1"/>
    <col min="6" max="6" width="12.7109375" style="20" customWidth="1"/>
    <col min="7" max="7" width="8.140625" style="20" customWidth="1"/>
    <col min="8" max="8" width="9.140625" style="20" customWidth="1"/>
    <col min="9" max="9" width="2.7109375" style="20" customWidth="1"/>
    <col min="10" max="12" width="11.7109375" style="20" customWidth="1"/>
    <col min="13" max="13" width="8.42578125" style="20" bestFit="1" customWidth="1"/>
    <col min="14" max="14" width="9" style="20" bestFit="1" customWidth="1"/>
    <col min="15" max="15" width="8.42578125" style="20" bestFit="1" customWidth="1"/>
    <col min="16" max="16" width="7.7109375" style="20" bestFit="1" customWidth="1"/>
    <col min="17" max="17" width="8.85546875" style="20" bestFit="1" customWidth="1"/>
    <col min="18" max="18" width="9" style="20" bestFit="1" customWidth="1"/>
    <col min="19" max="19" width="8.42578125" style="20" bestFit="1" customWidth="1"/>
    <col min="20" max="20" width="8.7109375" style="20" bestFit="1" customWidth="1"/>
    <col min="21" max="21" width="9" style="20" bestFit="1" customWidth="1"/>
    <col min="22" max="22" width="8.42578125" style="20" bestFit="1" customWidth="1"/>
    <col min="23" max="23" width="8.85546875" style="20" bestFit="1" customWidth="1"/>
    <col min="24" max="24" width="8.7109375" style="20" bestFit="1" customWidth="1"/>
    <col min="25" max="25" width="8.42578125" style="20" bestFit="1" customWidth="1"/>
    <col min="26" max="26" width="9" style="20" bestFit="1" customWidth="1"/>
    <col min="27" max="27" width="8.42578125" style="20" bestFit="1" customWidth="1"/>
    <col min="28" max="28" width="7.7109375" style="20" bestFit="1" customWidth="1"/>
    <col min="29" max="29" width="8.85546875" style="20" bestFit="1" customWidth="1"/>
    <col min="30" max="30" width="9" style="20" bestFit="1" customWidth="1"/>
    <col min="31" max="31" width="8.42578125" style="20" bestFit="1" customWidth="1"/>
    <col min="32" max="32" width="8.7109375" style="20" bestFit="1" customWidth="1"/>
    <col min="33" max="33" width="9" style="20" bestFit="1" customWidth="1"/>
    <col min="34" max="34" width="8.42578125" style="20" bestFit="1" customWidth="1"/>
    <col min="35" max="35" width="8.85546875" style="20" bestFit="1" customWidth="1"/>
    <col min="36" max="36" width="8.7109375" style="20" bestFit="1" customWidth="1"/>
    <col min="37" max="37" width="8.42578125" style="20" bestFit="1" customWidth="1"/>
    <col min="38" max="38" width="9" style="20" bestFit="1" customWidth="1"/>
    <col min="39" max="39" width="8.42578125" style="20" bestFit="1" customWidth="1"/>
    <col min="40" max="40" width="7.7109375" style="20" bestFit="1" customWidth="1"/>
    <col min="41" max="41" width="8.85546875" style="20" bestFit="1" customWidth="1"/>
    <col min="42" max="42" width="9" style="20" bestFit="1" customWidth="1"/>
    <col min="43" max="43" width="8.42578125" style="20" bestFit="1" customWidth="1"/>
    <col min="44" max="44" width="8.7109375" style="20" bestFit="1" customWidth="1"/>
    <col min="45" max="45" width="9" style="20" bestFit="1" customWidth="1"/>
    <col min="46" max="46" width="8.42578125" style="20" bestFit="1" customWidth="1"/>
    <col min="47" max="47" width="8.85546875" style="20" bestFit="1" customWidth="1"/>
    <col min="48" max="48" width="8.7109375" style="20" bestFit="1" customWidth="1"/>
    <col min="49" max="49" width="8.42578125" style="20" bestFit="1" customWidth="1"/>
    <col min="50" max="50" width="9" style="20" bestFit="1" customWidth="1"/>
    <col min="51" max="51" width="8.42578125" style="20" bestFit="1" customWidth="1"/>
    <col min="52" max="52" width="7.7109375" style="20" bestFit="1" customWidth="1"/>
    <col min="53" max="53" width="8.85546875" style="20" bestFit="1" customWidth="1"/>
    <col min="54" max="54" width="9" style="20" bestFit="1" customWidth="1"/>
    <col min="55" max="55" width="8.42578125" style="20" bestFit="1" customWidth="1"/>
    <col min="56" max="56" width="8.7109375" style="20" bestFit="1" customWidth="1"/>
    <col min="57" max="57" width="9" style="20" bestFit="1" customWidth="1"/>
    <col min="58" max="58" width="8.42578125" style="20" bestFit="1" customWidth="1"/>
    <col min="59" max="59" width="8.85546875" style="20" bestFit="1" customWidth="1"/>
    <col min="60" max="60" width="8.7109375" style="20" bestFit="1" customWidth="1"/>
    <col min="61" max="61" width="8.42578125" style="20" bestFit="1" customWidth="1"/>
    <col min="62" max="62" width="9" style="20" bestFit="1" customWidth="1"/>
    <col min="63" max="63" width="8.42578125" style="20" bestFit="1" customWidth="1"/>
    <col min="64" max="64" width="7.7109375" style="20" bestFit="1" customWidth="1"/>
    <col min="65" max="65" width="8.85546875" style="20" bestFit="1" customWidth="1"/>
    <col min="66" max="66" width="9" style="20" bestFit="1" customWidth="1"/>
    <col min="67" max="67" width="8.42578125" style="20" bestFit="1" customWidth="1"/>
    <col min="68" max="68" width="8.7109375" style="20" bestFit="1" customWidth="1"/>
    <col min="69" max="69" width="9" style="20" bestFit="1" customWidth="1"/>
    <col min="70" max="70" width="8.42578125" style="20" bestFit="1" customWidth="1"/>
    <col min="71" max="71" width="8.85546875" style="20" bestFit="1" customWidth="1"/>
    <col min="72" max="72" width="8.7109375" style="20" bestFit="1" customWidth="1"/>
    <col min="73" max="73" width="8.42578125" style="20" bestFit="1" customWidth="1"/>
    <col min="74" max="74" width="9" style="20" bestFit="1" customWidth="1"/>
    <col min="75" max="75" width="8.42578125" style="20" bestFit="1" customWidth="1"/>
    <col min="76" max="76" width="7.7109375" style="20" bestFit="1" customWidth="1"/>
    <col min="77" max="77" width="8.85546875" style="20" bestFit="1" customWidth="1"/>
    <col min="78" max="78" width="9" style="20" bestFit="1" customWidth="1"/>
    <col min="79" max="79" width="8.42578125" style="20" bestFit="1" customWidth="1"/>
    <col min="80" max="80" width="8.7109375" style="20" bestFit="1" customWidth="1"/>
    <col min="81" max="81" width="9" style="20" bestFit="1" customWidth="1"/>
    <col min="82" max="82" width="8.42578125" style="20" bestFit="1" customWidth="1"/>
    <col min="83" max="83" width="8.85546875" style="20" bestFit="1" customWidth="1"/>
    <col min="84" max="84" width="8.7109375" style="20" bestFit="1" customWidth="1"/>
    <col min="85" max="85" width="8.42578125" style="20" bestFit="1" customWidth="1"/>
    <col min="86" max="86" width="9" style="20" bestFit="1" customWidth="1"/>
    <col min="87" max="87" width="8.42578125" style="20" bestFit="1" customWidth="1"/>
    <col min="88" max="88" width="7.7109375" style="20" bestFit="1" customWidth="1"/>
    <col min="89" max="89" width="8.85546875" style="20" bestFit="1" customWidth="1"/>
    <col min="90" max="90" width="9" style="20" bestFit="1" customWidth="1"/>
    <col min="91" max="91" width="8.42578125" style="20" bestFit="1" customWidth="1"/>
    <col min="92" max="92" width="8.7109375" style="20" bestFit="1" customWidth="1"/>
    <col min="93" max="93" width="9" style="20" bestFit="1" customWidth="1"/>
    <col min="94" max="94" width="8.42578125" style="20" bestFit="1" customWidth="1"/>
    <col min="95" max="95" width="8.85546875" style="20" bestFit="1" customWidth="1"/>
    <col min="96" max="96" width="8.7109375" style="20" bestFit="1" customWidth="1"/>
    <col min="97" max="97" width="8.42578125" style="20" bestFit="1" customWidth="1"/>
    <col min="98" max="98" width="9" style="20" bestFit="1" customWidth="1"/>
    <col min="99" max="99" width="8.42578125" style="20" bestFit="1" customWidth="1"/>
    <col min="100" max="100" width="7.7109375" style="20" bestFit="1" customWidth="1"/>
    <col min="101" max="101" width="8.85546875" style="20" bestFit="1" customWidth="1"/>
    <col min="102" max="102" width="9" style="20" bestFit="1" customWidth="1"/>
    <col min="103" max="103" width="8.42578125" style="20" bestFit="1" customWidth="1"/>
    <col min="104" max="104" width="8.7109375" style="20" bestFit="1" customWidth="1"/>
    <col min="105" max="105" width="9" style="20" bestFit="1" customWidth="1"/>
    <col min="106" max="106" width="8.42578125" style="20" bestFit="1" customWidth="1"/>
    <col min="107" max="107" width="8.85546875" style="20" bestFit="1" customWidth="1"/>
    <col min="108" max="108" width="8.7109375" style="20" bestFit="1" customWidth="1"/>
    <col min="109" max="109" width="8.42578125" style="20" bestFit="1" customWidth="1"/>
    <col min="110" max="110" width="9" style="20" bestFit="1" customWidth="1"/>
    <col min="111" max="111" width="8.42578125" style="20" bestFit="1" customWidth="1"/>
    <col min="112" max="112" width="7.7109375" style="20" bestFit="1" customWidth="1"/>
    <col min="113" max="113" width="8.85546875" style="20" bestFit="1" customWidth="1"/>
    <col min="114" max="114" width="9" style="20" bestFit="1" customWidth="1"/>
    <col min="115" max="115" width="8.42578125" style="20" bestFit="1" customWidth="1"/>
    <col min="116" max="116" width="8.7109375" style="20" bestFit="1" customWidth="1"/>
    <col min="117" max="117" width="9" style="20" bestFit="1" customWidth="1"/>
    <col min="118" max="118" width="8.42578125" style="20" bestFit="1" customWidth="1"/>
    <col min="119" max="119" width="8.85546875" style="20" bestFit="1" customWidth="1"/>
    <col min="120" max="120" width="8.7109375" style="20" bestFit="1" customWidth="1"/>
    <col min="121" max="121" width="8.42578125" style="20" bestFit="1" customWidth="1"/>
    <col min="122" max="122" width="9" style="20" bestFit="1" customWidth="1"/>
    <col min="123" max="123" width="8.42578125" style="20" bestFit="1" customWidth="1"/>
    <col min="124" max="124" width="7.7109375" style="20" bestFit="1" customWidth="1"/>
    <col min="125" max="125" width="8.85546875" style="20" bestFit="1" customWidth="1"/>
    <col min="126" max="126" width="9" style="20" bestFit="1" customWidth="1"/>
    <col min="127" max="127" width="8.42578125" style="20" bestFit="1" customWidth="1"/>
    <col min="128" max="128" width="8.7109375" style="20" bestFit="1" customWidth="1"/>
    <col min="129" max="129" width="9" style="20" bestFit="1" customWidth="1"/>
    <col min="130" max="130" width="8.42578125" style="20" bestFit="1" customWidth="1"/>
    <col min="131" max="131" width="8.85546875" style="20" bestFit="1" customWidth="1"/>
    <col min="132" max="132" width="8.7109375" style="20" bestFit="1" customWidth="1"/>
    <col min="133" max="133" width="8.42578125" style="20" bestFit="1" customWidth="1"/>
    <col min="134" max="134" width="9" style="20" bestFit="1" customWidth="1"/>
    <col min="135" max="135" width="8.42578125" style="20" bestFit="1" customWidth="1"/>
    <col min="136" max="136" width="7.7109375" style="20" bestFit="1" customWidth="1"/>
    <col min="137" max="137" width="8.85546875" style="20" bestFit="1" customWidth="1"/>
    <col min="138" max="138" width="9" style="20" bestFit="1" customWidth="1"/>
    <col min="139" max="139" width="8.42578125" style="20" bestFit="1" customWidth="1"/>
    <col min="140" max="140" width="8.7109375" style="20" bestFit="1" customWidth="1"/>
    <col min="141" max="141" width="9" style="20" bestFit="1" customWidth="1"/>
    <col min="142" max="142" width="8.42578125" style="20" bestFit="1" customWidth="1"/>
    <col min="143" max="143" width="8.85546875" style="20" bestFit="1" customWidth="1"/>
    <col min="144" max="144" width="8.7109375" style="20" bestFit="1" customWidth="1"/>
    <col min="145" max="145" width="8.42578125" style="20" bestFit="1" customWidth="1"/>
    <col min="146" max="146" width="9" style="20" bestFit="1" customWidth="1"/>
    <col min="147" max="147" width="8.42578125" style="20" bestFit="1" customWidth="1"/>
    <col min="148" max="148" width="7.7109375" style="20" bestFit="1" customWidth="1"/>
    <col min="149" max="149" width="8.85546875" style="20" bestFit="1" customWidth="1"/>
    <col min="150" max="150" width="9" style="20" bestFit="1" customWidth="1"/>
    <col min="151" max="151" width="8.42578125" style="20" bestFit="1" customWidth="1"/>
    <col min="152" max="152" width="8.7109375" style="20" bestFit="1" customWidth="1"/>
    <col min="153" max="153" width="9" style="20" bestFit="1" customWidth="1"/>
    <col min="154" max="154" width="8.42578125" style="20" bestFit="1" customWidth="1"/>
    <col min="155" max="155" width="8.85546875" style="20" bestFit="1" customWidth="1"/>
    <col min="156" max="156" width="8.7109375" style="20" bestFit="1" customWidth="1"/>
    <col min="157" max="157" width="8.42578125" style="20" bestFit="1" customWidth="1"/>
    <col min="158" max="158" width="9" style="20" bestFit="1" customWidth="1"/>
    <col min="159" max="159" width="8.42578125" style="20" bestFit="1" customWidth="1"/>
    <col min="160" max="160" width="7.7109375" style="20" bestFit="1" customWidth="1"/>
    <col min="161" max="161" width="8.85546875" style="20" bestFit="1" customWidth="1"/>
    <col min="162" max="162" width="9" style="20" bestFit="1" customWidth="1"/>
    <col min="163" max="163" width="8.42578125" style="20" bestFit="1" customWidth="1"/>
    <col min="164" max="164" width="8.7109375" style="20" bestFit="1" customWidth="1"/>
    <col min="165" max="165" width="9" style="20" bestFit="1" customWidth="1"/>
    <col min="166" max="166" width="8.42578125" style="20" bestFit="1" customWidth="1"/>
    <col min="167" max="167" width="8.85546875" style="20" bestFit="1" customWidth="1"/>
    <col min="168" max="168" width="8.7109375" style="20" bestFit="1" customWidth="1"/>
    <col min="169" max="169" width="8.42578125" style="20" bestFit="1" customWidth="1"/>
    <col min="170" max="170" width="9" style="20" bestFit="1" customWidth="1"/>
    <col min="171" max="171" width="8.42578125" style="20" bestFit="1" customWidth="1"/>
    <col min="172" max="172" width="7.7109375" style="20" bestFit="1" customWidth="1"/>
    <col min="173" max="173" width="8.85546875" style="20" bestFit="1" customWidth="1"/>
    <col min="174" max="174" width="9" style="20" bestFit="1" customWidth="1"/>
    <col min="175" max="175" width="8.42578125" style="20" bestFit="1" customWidth="1"/>
    <col min="176" max="176" width="8.7109375" style="20" bestFit="1" customWidth="1"/>
    <col min="177" max="177" width="9" style="20" bestFit="1" customWidth="1"/>
    <col min="178" max="178" width="8.42578125" style="20" bestFit="1" customWidth="1"/>
    <col min="179" max="179" width="8.85546875" style="20" bestFit="1" customWidth="1"/>
    <col min="180" max="180" width="8.7109375" style="20" bestFit="1" customWidth="1"/>
    <col min="181" max="181" width="8.42578125" style="20" bestFit="1" customWidth="1"/>
    <col min="182" max="182" width="9" style="20" bestFit="1" customWidth="1"/>
    <col min="183" max="183" width="8.42578125" style="20" bestFit="1" customWidth="1"/>
    <col min="184" max="184" width="7.7109375" style="20" bestFit="1" customWidth="1"/>
    <col min="185" max="185" width="8.85546875" style="20" bestFit="1" customWidth="1"/>
    <col min="186" max="186" width="9" style="20" bestFit="1" customWidth="1"/>
    <col min="187" max="187" width="8.42578125" style="20" bestFit="1" customWidth="1"/>
    <col min="188" max="188" width="8.7109375" style="20" bestFit="1" customWidth="1"/>
    <col min="189" max="189" width="9" style="20" bestFit="1" customWidth="1"/>
    <col min="190" max="190" width="8.42578125" style="20" bestFit="1" customWidth="1"/>
    <col min="191" max="191" width="8.85546875" style="20" bestFit="1" customWidth="1"/>
    <col min="192" max="192" width="8.7109375" style="20" bestFit="1" customWidth="1"/>
    <col min="193" max="193" width="8.42578125" style="20" bestFit="1" customWidth="1"/>
    <col min="194" max="194" width="9" style="20" bestFit="1" customWidth="1"/>
    <col min="195" max="195" width="8.42578125" style="20" bestFit="1" customWidth="1"/>
    <col min="196" max="196" width="7.7109375" style="20" bestFit="1" customWidth="1"/>
    <col min="197" max="197" width="8.85546875" style="20" bestFit="1" customWidth="1"/>
    <col min="198" max="198" width="9" style="20" bestFit="1" customWidth="1"/>
    <col min="199" max="199" width="8.42578125" style="20" bestFit="1" customWidth="1"/>
    <col min="200" max="200" width="8.7109375" style="20" bestFit="1" customWidth="1"/>
    <col min="201" max="201" width="9" style="20" bestFit="1" customWidth="1"/>
    <col min="202" max="202" width="8.42578125" style="20" bestFit="1" customWidth="1"/>
    <col min="203" max="203" width="8.85546875" style="20" bestFit="1" customWidth="1"/>
    <col min="204" max="204" width="8.7109375" style="20" bestFit="1" customWidth="1"/>
    <col min="205" max="205" width="8.42578125" style="20" bestFit="1" customWidth="1"/>
    <col min="206" max="206" width="9" style="20" bestFit="1" customWidth="1"/>
    <col min="207" max="207" width="8.42578125" style="20" bestFit="1" customWidth="1"/>
    <col min="208" max="208" width="7.7109375" style="20" bestFit="1" customWidth="1"/>
    <col min="209" max="209" width="8.85546875" style="20" bestFit="1" customWidth="1"/>
    <col min="210" max="210" width="9" style="20" bestFit="1" customWidth="1"/>
    <col min="211" max="211" width="8.42578125" style="20" bestFit="1" customWidth="1"/>
    <col min="212" max="212" width="8.7109375" style="20" bestFit="1" customWidth="1"/>
    <col min="213" max="213" width="9" style="20" bestFit="1" customWidth="1"/>
    <col min="214" max="214" width="8.42578125" style="20" bestFit="1" customWidth="1"/>
    <col min="215" max="215" width="8.85546875" style="20" bestFit="1" customWidth="1"/>
    <col min="216" max="216" width="8.7109375" style="20" bestFit="1" customWidth="1"/>
    <col min="217" max="217" width="8.42578125" style="20" bestFit="1" customWidth="1"/>
    <col min="218" max="218" width="9" style="20" bestFit="1" customWidth="1"/>
    <col min="219" max="219" width="8.42578125" style="20" bestFit="1" customWidth="1"/>
    <col min="220" max="220" width="7.7109375" style="20" bestFit="1" customWidth="1"/>
    <col min="221" max="221" width="8.85546875" style="20" bestFit="1" customWidth="1"/>
    <col min="222" max="222" width="9" style="20" bestFit="1" customWidth="1"/>
    <col min="223" max="223" width="8.42578125" style="20" bestFit="1" customWidth="1"/>
    <col min="224" max="224" width="8.7109375" style="20" bestFit="1" customWidth="1"/>
    <col min="225" max="225" width="9" style="20" bestFit="1" customWidth="1"/>
    <col min="226" max="226" width="8.42578125" style="20" bestFit="1" customWidth="1"/>
    <col min="227" max="227" width="8.85546875" style="20" bestFit="1" customWidth="1"/>
    <col min="228" max="228" width="8.7109375" style="20" bestFit="1" customWidth="1"/>
    <col min="229" max="229" width="8.42578125" style="20" bestFit="1" customWidth="1"/>
    <col min="230" max="230" width="9" style="20" bestFit="1" customWidth="1"/>
    <col min="231" max="231" width="8.42578125" style="20" bestFit="1" customWidth="1"/>
    <col min="232" max="232" width="7.7109375" style="20" bestFit="1" customWidth="1"/>
    <col min="233" max="233" width="8.85546875" style="20" bestFit="1" customWidth="1"/>
    <col min="234" max="234" width="9" style="20" bestFit="1" customWidth="1"/>
    <col min="235" max="235" width="8.42578125" style="20" bestFit="1" customWidth="1"/>
    <col min="236" max="236" width="8.7109375" style="20" bestFit="1" customWidth="1"/>
    <col min="237" max="237" width="9" style="20" bestFit="1" customWidth="1"/>
    <col min="238" max="238" width="8.42578125" style="20" bestFit="1" customWidth="1"/>
    <col min="239" max="239" width="8.85546875" style="20" bestFit="1" customWidth="1"/>
    <col min="240" max="240" width="8.7109375" style="20" bestFit="1" customWidth="1"/>
    <col min="241" max="241" width="8.42578125" style="20" bestFit="1" customWidth="1"/>
    <col min="242" max="242" width="9" style="20" bestFit="1" customWidth="1"/>
    <col min="243" max="243" width="8.42578125" style="20" bestFit="1" customWidth="1"/>
    <col min="244" max="244" width="7.7109375" style="20" bestFit="1" customWidth="1"/>
    <col min="245" max="245" width="8.85546875" style="20" bestFit="1" customWidth="1"/>
    <col min="246" max="246" width="9" style="20" bestFit="1" customWidth="1"/>
    <col min="247" max="247" width="8.42578125" style="20" bestFit="1" customWidth="1"/>
    <col min="248" max="248" width="8.7109375" style="20" bestFit="1" customWidth="1"/>
    <col min="249" max="249" width="9" style="20" bestFit="1" customWidth="1"/>
    <col min="250" max="16384" width="1.85546875" style="20"/>
  </cols>
  <sheetData>
    <row r="1" spans="1:249" s="27" customFormat="1" ht="26.25" x14ac:dyDescent="0.2">
      <c r="A1" s="27" t="str">
        <f ca="1" xml:space="preserve"> RIGHT(CELL("filename", A1), LEN(CELL("filename", A1)) - SEARCH("]", CELL("filename", A1)))</f>
        <v>InpS</v>
      </c>
      <c r="B1" s="7"/>
      <c r="C1" s="28"/>
      <c r="D1" s="3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</row>
    <row r="2" spans="1:249" s="32" customFormat="1" x14ac:dyDescent="0.2">
      <c r="A2" s="29"/>
      <c r="B2" s="29"/>
      <c r="C2" s="34"/>
      <c r="D2" s="33"/>
      <c r="E2" s="20" t="s">
        <v>163</v>
      </c>
      <c r="F2" s="114" t="b">
        <f>Checks!$F$8</f>
        <v>1</v>
      </c>
      <c r="G2" s="20"/>
      <c r="H2" s="33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249" s="32" customFormat="1" x14ac:dyDescent="0.2">
      <c r="A3" s="29"/>
      <c r="B3" s="29"/>
      <c r="C3" s="34"/>
      <c r="D3" s="33"/>
      <c r="E3" s="32" t="str">
        <f>Time!E$21</f>
        <v>Model period beginning</v>
      </c>
      <c r="F3" s="20"/>
      <c r="G3" s="20"/>
      <c r="H3" s="40"/>
      <c r="I3" s="40"/>
      <c r="J3" s="104" cm="1">
        <f t="array" ref="J3:IO3">_xlfn.ANCHORARRAY(Time!J21)</f>
        <v>45292</v>
      </c>
      <c r="K3" s="104">
        <v>45323</v>
      </c>
      <c r="L3" s="104">
        <v>45352</v>
      </c>
      <c r="M3" s="104">
        <v>45383</v>
      </c>
      <c r="N3" s="104">
        <v>45413</v>
      </c>
      <c r="O3" s="104">
        <v>45444</v>
      </c>
      <c r="P3" s="104">
        <v>45474</v>
      </c>
      <c r="Q3" s="104">
        <v>45505</v>
      </c>
      <c r="R3" s="104">
        <v>45536</v>
      </c>
      <c r="S3" s="104">
        <v>45566</v>
      </c>
      <c r="T3" s="104">
        <v>45597</v>
      </c>
      <c r="U3" s="104">
        <v>45627</v>
      </c>
      <c r="V3" s="104">
        <v>45658</v>
      </c>
      <c r="W3" s="104">
        <v>45689</v>
      </c>
      <c r="X3" s="104">
        <v>45717</v>
      </c>
      <c r="Y3" s="104">
        <v>45748</v>
      </c>
      <c r="Z3" s="104">
        <v>45778</v>
      </c>
      <c r="AA3" s="104">
        <v>45809</v>
      </c>
      <c r="AB3" s="104">
        <v>45839</v>
      </c>
      <c r="AC3" s="104">
        <v>45870</v>
      </c>
      <c r="AD3" s="104">
        <v>45901</v>
      </c>
      <c r="AE3" s="104">
        <v>45931</v>
      </c>
      <c r="AF3" s="104">
        <v>45962</v>
      </c>
      <c r="AG3" s="104">
        <v>45992</v>
      </c>
      <c r="AH3" s="104">
        <v>46023</v>
      </c>
      <c r="AI3" s="104">
        <v>46054</v>
      </c>
      <c r="AJ3" s="104">
        <v>46082</v>
      </c>
      <c r="AK3" s="104">
        <v>46113</v>
      </c>
      <c r="AL3" s="104">
        <v>46143</v>
      </c>
      <c r="AM3" s="104">
        <v>46174</v>
      </c>
      <c r="AN3" s="104">
        <v>46204</v>
      </c>
      <c r="AO3" s="104">
        <v>46235</v>
      </c>
      <c r="AP3" s="104">
        <v>46266</v>
      </c>
      <c r="AQ3" s="104">
        <v>46296</v>
      </c>
      <c r="AR3" s="104">
        <v>46327</v>
      </c>
      <c r="AS3" s="104">
        <v>46357</v>
      </c>
      <c r="AT3" s="104">
        <v>46388</v>
      </c>
      <c r="AU3" s="104">
        <v>46419</v>
      </c>
      <c r="AV3" s="104">
        <v>46447</v>
      </c>
      <c r="AW3" s="104">
        <v>46478</v>
      </c>
      <c r="AX3" s="104">
        <v>46508</v>
      </c>
      <c r="AY3" s="104">
        <v>46539</v>
      </c>
      <c r="AZ3" s="104">
        <v>46569</v>
      </c>
      <c r="BA3" s="104">
        <v>46600</v>
      </c>
      <c r="BB3" s="104">
        <v>46631</v>
      </c>
      <c r="BC3" s="104">
        <v>46661</v>
      </c>
      <c r="BD3" s="104">
        <v>46692</v>
      </c>
      <c r="BE3" s="104">
        <v>46722</v>
      </c>
      <c r="BF3" s="104">
        <v>46753</v>
      </c>
      <c r="BG3" s="104">
        <v>46784</v>
      </c>
      <c r="BH3" s="104">
        <v>46813</v>
      </c>
      <c r="BI3" s="104">
        <v>46844</v>
      </c>
      <c r="BJ3" s="104">
        <v>46874</v>
      </c>
      <c r="BK3" s="104">
        <v>46905</v>
      </c>
      <c r="BL3" s="104">
        <v>46935</v>
      </c>
      <c r="BM3" s="104">
        <v>46966</v>
      </c>
      <c r="BN3" s="104">
        <v>46997</v>
      </c>
      <c r="BO3" s="104">
        <v>47027</v>
      </c>
      <c r="BP3" s="104">
        <v>47058</v>
      </c>
      <c r="BQ3" s="104">
        <v>47088</v>
      </c>
      <c r="BR3" s="104">
        <v>47119</v>
      </c>
      <c r="BS3" s="104">
        <v>47150</v>
      </c>
      <c r="BT3" s="104">
        <v>47178</v>
      </c>
      <c r="BU3" s="104">
        <v>47209</v>
      </c>
      <c r="BV3" s="104">
        <v>47239</v>
      </c>
      <c r="BW3" s="104">
        <v>47270</v>
      </c>
      <c r="BX3" s="104">
        <v>47300</v>
      </c>
      <c r="BY3" s="104">
        <v>47331</v>
      </c>
      <c r="BZ3" s="104">
        <v>47362</v>
      </c>
      <c r="CA3" s="104">
        <v>47392</v>
      </c>
      <c r="CB3" s="104">
        <v>47423</v>
      </c>
      <c r="CC3" s="104">
        <v>47453</v>
      </c>
      <c r="CD3" s="104">
        <v>47484</v>
      </c>
      <c r="CE3" s="104">
        <v>47515</v>
      </c>
      <c r="CF3" s="104">
        <v>47543</v>
      </c>
      <c r="CG3" s="104">
        <v>47574</v>
      </c>
      <c r="CH3" s="104">
        <v>47604</v>
      </c>
      <c r="CI3" s="104">
        <v>47635</v>
      </c>
      <c r="CJ3" s="104">
        <v>47665</v>
      </c>
      <c r="CK3" s="104">
        <v>47696</v>
      </c>
      <c r="CL3" s="104">
        <v>47727</v>
      </c>
      <c r="CM3" s="104">
        <v>47757</v>
      </c>
      <c r="CN3" s="104">
        <v>47788</v>
      </c>
      <c r="CO3" s="104">
        <v>47818</v>
      </c>
      <c r="CP3" s="104">
        <v>47849</v>
      </c>
      <c r="CQ3" s="104">
        <v>47880</v>
      </c>
      <c r="CR3" s="104">
        <v>47908</v>
      </c>
      <c r="CS3" s="104">
        <v>47939</v>
      </c>
      <c r="CT3" s="104">
        <v>47969</v>
      </c>
      <c r="CU3" s="104">
        <v>48000</v>
      </c>
      <c r="CV3" s="104">
        <v>48030</v>
      </c>
      <c r="CW3" s="104">
        <v>48061</v>
      </c>
      <c r="CX3" s="104">
        <v>48092</v>
      </c>
      <c r="CY3" s="104">
        <v>48122</v>
      </c>
      <c r="CZ3" s="104">
        <v>48153</v>
      </c>
      <c r="DA3" s="104">
        <v>48183</v>
      </c>
      <c r="DB3" s="104">
        <v>48214</v>
      </c>
      <c r="DC3" s="104">
        <v>48245</v>
      </c>
      <c r="DD3" s="104">
        <v>48274</v>
      </c>
      <c r="DE3" s="104">
        <v>48305</v>
      </c>
      <c r="DF3" s="104">
        <v>48335</v>
      </c>
      <c r="DG3" s="104">
        <v>48366</v>
      </c>
      <c r="DH3" s="104">
        <v>48396</v>
      </c>
      <c r="DI3" s="104">
        <v>48427</v>
      </c>
      <c r="DJ3" s="104">
        <v>48458</v>
      </c>
      <c r="DK3" s="104">
        <v>48488</v>
      </c>
      <c r="DL3" s="104">
        <v>48519</v>
      </c>
      <c r="DM3" s="104">
        <v>48549</v>
      </c>
      <c r="DN3" s="104">
        <v>48580</v>
      </c>
      <c r="DO3" s="104">
        <v>48611</v>
      </c>
      <c r="DP3" s="104">
        <v>48639</v>
      </c>
      <c r="DQ3" s="104">
        <v>48670</v>
      </c>
      <c r="DR3" s="104">
        <v>48700</v>
      </c>
      <c r="DS3" s="104">
        <v>48731</v>
      </c>
      <c r="DT3" s="104">
        <v>48761</v>
      </c>
      <c r="DU3" s="104">
        <v>48792</v>
      </c>
      <c r="DV3" s="104">
        <v>48823</v>
      </c>
      <c r="DW3" s="104">
        <v>48853</v>
      </c>
      <c r="DX3" s="104">
        <v>48884</v>
      </c>
      <c r="DY3" s="104">
        <v>48914</v>
      </c>
      <c r="DZ3" s="104">
        <v>48945</v>
      </c>
      <c r="EA3" s="104">
        <v>48976</v>
      </c>
      <c r="EB3" s="104">
        <v>49004</v>
      </c>
      <c r="EC3" s="104">
        <v>49035</v>
      </c>
      <c r="ED3" s="104">
        <v>49065</v>
      </c>
      <c r="EE3" s="104">
        <v>49096</v>
      </c>
      <c r="EF3" s="104">
        <v>49126</v>
      </c>
      <c r="EG3" s="104">
        <v>49157</v>
      </c>
      <c r="EH3" s="104">
        <v>49188</v>
      </c>
      <c r="EI3" s="104">
        <v>49218</v>
      </c>
      <c r="EJ3" s="104">
        <v>49249</v>
      </c>
      <c r="EK3" s="104">
        <v>49279</v>
      </c>
      <c r="EL3" s="104">
        <v>49310</v>
      </c>
      <c r="EM3" s="104">
        <v>49341</v>
      </c>
      <c r="EN3" s="104">
        <v>49369</v>
      </c>
      <c r="EO3" s="104">
        <v>49400</v>
      </c>
      <c r="EP3" s="104">
        <v>49430</v>
      </c>
      <c r="EQ3" s="104">
        <v>49461</v>
      </c>
      <c r="ER3" s="104">
        <v>49491</v>
      </c>
      <c r="ES3" s="104">
        <v>49522</v>
      </c>
      <c r="ET3" s="104">
        <v>49553</v>
      </c>
      <c r="EU3" s="104">
        <v>49583</v>
      </c>
      <c r="EV3" s="104">
        <v>49614</v>
      </c>
      <c r="EW3" s="104">
        <v>49644</v>
      </c>
      <c r="EX3" s="104">
        <v>49675</v>
      </c>
      <c r="EY3" s="104">
        <v>49706</v>
      </c>
      <c r="EZ3" s="104">
        <v>49735</v>
      </c>
      <c r="FA3" s="104">
        <v>49766</v>
      </c>
      <c r="FB3" s="104">
        <v>49796</v>
      </c>
      <c r="FC3" s="104">
        <v>49827</v>
      </c>
      <c r="FD3" s="104">
        <v>49857</v>
      </c>
      <c r="FE3" s="104">
        <v>49888</v>
      </c>
      <c r="FF3" s="104">
        <v>49919</v>
      </c>
      <c r="FG3" s="104">
        <v>49949</v>
      </c>
      <c r="FH3" s="104">
        <v>49980</v>
      </c>
      <c r="FI3" s="104">
        <v>50010</v>
      </c>
      <c r="FJ3" s="104">
        <v>50041</v>
      </c>
      <c r="FK3" s="104">
        <v>50072</v>
      </c>
      <c r="FL3" s="104">
        <v>50100</v>
      </c>
      <c r="FM3" s="104">
        <v>50131</v>
      </c>
      <c r="FN3" s="104">
        <v>50161</v>
      </c>
      <c r="FO3" s="104">
        <v>50192</v>
      </c>
      <c r="FP3" s="104">
        <v>50222</v>
      </c>
      <c r="FQ3" s="104">
        <v>50253</v>
      </c>
      <c r="FR3" s="104">
        <v>50284</v>
      </c>
      <c r="FS3" s="104">
        <v>50314</v>
      </c>
      <c r="FT3" s="104">
        <v>50345</v>
      </c>
      <c r="FU3" s="104">
        <v>50375</v>
      </c>
      <c r="FV3" s="104">
        <v>50406</v>
      </c>
      <c r="FW3" s="104">
        <v>50437</v>
      </c>
      <c r="FX3" s="104">
        <v>50465</v>
      </c>
      <c r="FY3" s="104">
        <v>50496</v>
      </c>
      <c r="FZ3" s="104">
        <v>50526</v>
      </c>
      <c r="GA3" s="104">
        <v>50557</v>
      </c>
      <c r="GB3" s="104">
        <v>50587</v>
      </c>
      <c r="GC3" s="104">
        <v>50618</v>
      </c>
      <c r="GD3" s="104">
        <v>50649</v>
      </c>
      <c r="GE3" s="104">
        <v>50679</v>
      </c>
      <c r="GF3" s="104">
        <v>50710</v>
      </c>
      <c r="GG3" s="104">
        <v>50740</v>
      </c>
      <c r="GH3" s="104">
        <v>50771</v>
      </c>
      <c r="GI3" s="104">
        <v>50802</v>
      </c>
      <c r="GJ3" s="104">
        <v>50830</v>
      </c>
      <c r="GK3" s="104">
        <v>50861</v>
      </c>
      <c r="GL3" s="104">
        <v>50891</v>
      </c>
      <c r="GM3" s="104">
        <v>50922</v>
      </c>
      <c r="GN3" s="104">
        <v>50952</v>
      </c>
      <c r="GO3" s="104">
        <v>50983</v>
      </c>
      <c r="GP3" s="104">
        <v>51014</v>
      </c>
      <c r="GQ3" s="104">
        <v>51044</v>
      </c>
      <c r="GR3" s="104">
        <v>51075</v>
      </c>
      <c r="GS3" s="104">
        <v>51105</v>
      </c>
      <c r="GT3" s="104">
        <v>51136</v>
      </c>
      <c r="GU3" s="104">
        <v>51167</v>
      </c>
      <c r="GV3" s="104">
        <v>51196</v>
      </c>
      <c r="GW3" s="104">
        <v>51227</v>
      </c>
      <c r="GX3" s="104">
        <v>51257</v>
      </c>
      <c r="GY3" s="104">
        <v>51288</v>
      </c>
      <c r="GZ3" s="104">
        <v>51318</v>
      </c>
      <c r="HA3" s="104">
        <v>51349</v>
      </c>
      <c r="HB3" s="104">
        <v>51380</v>
      </c>
      <c r="HC3" s="104">
        <v>51410</v>
      </c>
      <c r="HD3" s="104">
        <v>51441</v>
      </c>
      <c r="HE3" s="104">
        <v>51471</v>
      </c>
      <c r="HF3" s="104">
        <v>51502</v>
      </c>
      <c r="HG3" s="104">
        <v>51533</v>
      </c>
      <c r="HH3" s="104">
        <v>51561</v>
      </c>
      <c r="HI3" s="104">
        <v>51592</v>
      </c>
      <c r="HJ3" s="104">
        <v>51622</v>
      </c>
      <c r="HK3" s="104">
        <v>51653</v>
      </c>
      <c r="HL3" s="104">
        <v>51683</v>
      </c>
      <c r="HM3" s="104">
        <v>51714</v>
      </c>
      <c r="HN3" s="104">
        <v>51745</v>
      </c>
      <c r="HO3" s="104">
        <v>51775</v>
      </c>
      <c r="HP3" s="104">
        <v>51806</v>
      </c>
      <c r="HQ3" s="104">
        <v>51836</v>
      </c>
      <c r="HR3" s="104">
        <v>51867</v>
      </c>
      <c r="HS3" s="104">
        <v>51898</v>
      </c>
      <c r="HT3" s="104">
        <v>51926</v>
      </c>
      <c r="HU3" s="104">
        <v>51957</v>
      </c>
      <c r="HV3" s="104">
        <v>51987</v>
      </c>
      <c r="HW3" s="104">
        <v>52018</v>
      </c>
      <c r="HX3" s="104">
        <v>52048</v>
      </c>
      <c r="HY3" s="104">
        <v>52079</v>
      </c>
      <c r="HZ3" s="104">
        <v>52110</v>
      </c>
      <c r="IA3" s="104">
        <v>52140</v>
      </c>
      <c r="IB3" s="104">
        <v>52171</v>
      </c>
      <c r="IC3" s="104">
        <v>52201</v>
      </c>
      <c r="ID3" s="104">
        <v>52232</v>
      </c>
      <c r="IE3" s="104">
        <v>52263</v>
      </c>
      <c r="IF3" s="104">
        <v>52291</v>
      </c>
      <c r="IG3" s="104">
        <v>52322</v>
      </c>
      <c r="IH3" s="104">
        <v>52352</v>
      </c>
      <c r="II3" s="104">
        <v>52383</v>
      </c>
      <c r="IJ3" s="104">
        <v>52413</v>
      </c>
      <c r="IK3" s="104">
        <v>52444</v>
      </c>
      <c r="IL3" s="104">
        <v>52475</v>
      </c>
      <c r="IM3" s="104">
        <v>52505</v>
      </c>
      <c r="IN3" s="104">
        <v>52536</v>
      </c>
      <c r="IO3" s="104">
        <v>52566</v>
      </c>
    </row>
    <row r="4" spans="1:249" s="29" customFormat="1" x14ac:dyDescent="0.2">
      <c r="C4" s="30"/>
      <c r="D4" s="31"/>
      <c r="E4" s="32" t="str">
        <f xml:space="preserve"> Time!E$12</f>
        <v>Model column counter</v>
      </c>
      <c r="F4" s="31" t="s">
        <v>7</v>
      </c>
      <c r="G4" s="29" t="s">
        <v>8</v>
      </c>
      <c r="H4" s="31" t="s">
        <v>9</v>
      </c>
      <c r="I4" s="32"/>
      <c r="J4" s="32" cm="1">
        <f t="array" ref="J4:IO4">_xlfn.SEQUENCE(,InpC!F9,1)</f>
        <v>1</v>
      </c>
      <c r="K4" s="32">
        <v>2</v>
      </c>
      <c r="L4" s="32">
        <v>3</v>
      </c>
      <c r="M4" s="32">
        <v>4</v>
      </c>
      <c r="N4" s="32">
        <v>5</v>
      </c>
      <c r="O4" s="32">
        <v>6</v>
      </c>
      <c r="P4" s="32">
        <v>7</v>
      </c>
      <c r="Q4" s="32">
        <v>8</v>
      </c>
      <c r="R4" s="32">
        <v>9</v>
      </c>
      <c r="S4" s="32">
        <v>10</v>
      </c>
      <c r="T4" s="32">
        <v>11</v>
      </c>
      <c r="U4" s="32">
        <v>12</v>
      </c>
      <c r="V4" s="32">
        <v>13</v>
      </c>
      <c r="W4" s="32">
        <v>14</v>
      </c>
      <c r="X4" s="32">
        <v>15</v>
      </c>
      <c r="Y4" s="32">
        <v>16</v>
      </c>
      <c r="Z4" s="32">
        <v>17</v>
      </c>
      <c r="AA4" s="32">
        <v>18</v>
      </c>
      <c r="AB4" s="32">
        <v>19</v>
      </c>
      <c r="AC4" s="32">
        <v>20</v>
      </c>
      <c r="AD4" s="32">
        <v>21</v>
      </c>
      <c r="AE4" s="32">
        <v>22</v>
      </c>
      <c r="AF4" s="32">
        <v>23</v>
      </c>
      <c r="AG4" s="32">
        <v>24</v>
      </c>
      <c r="AH4" s="32">
        <v>25</v>
      </c>
      <c r="AI4" s="32">
        <v>26</v>
      </c>
      <c r="AJ4" s="32">
        <v>27</v>
      </c>
      <c r="AK4" s="32">
        <v>28</v>
      </c>
      <c r="AL4" s="32">
        <v>29</v>
      </c>
      <c r="AM4" s="32">
        <v>30</v>
      </c>
      <c r="AN4" s="32">
        <v>31</v>
      </c>
      <c r="AO4" s="32">
        <v>32</v>
      </c>
      <c r="AP4" s="32">
        <v>33</v>
      </c>
      <c r="AQ4" s="32">
        <v>34</v>
      </c>
      <c r="AR4" s="32">
        <v>35</v>
      </c>
      <c r="AS4" s="32">
        <v>36</v>
      </c>
      <c r="AT4" s="32">
        <v>37</v>
      </c>
      <c r="AU4" s="32">
        <v>38</v>
      </c>
      <c r="AV4" s="32">
        <v>39</v>
      </c>
      <c r="AW4" s="32">
        <v>40</v>
      </c>
      <c r="AX4" s="32">
        <v>41</v>
      </c>
      <c r="AY4" s="32">
        <v>42</v>
      </c>
      <c r="AZ4" s="32">
        <v>43</v>
      </c>
      <c r="BA4" s="32">
        <v>44</v>
      </c>
      <c r="BB4" s="32">
        <v>45</v>
      </c>
      <c r="BC4" s="32">
        <v>46</v>
      </c>
      <c r="BD4" s="32">
        <v>47</v>
      </c>
      <c r="BE4" s="32">
        <v>48</v>
      </c>
      <c r="BF4" s="32">
        <v>49</v>
      </c>
      <c r="BG4" s="32">
        <v>50</v>
      </c>
      <c r="BH4" s="32">
        <v>51</v>
      </c>
      <c r="BI4" s="32">
        <v>52</v>
      </c>
      <c r="BJ4" s="32">
        <v>53</v>
      </c>
      <c r="BK4" s="32">
        <v>54</v>
      </c>
      <c r="BL4" s="32">
        <v>55</v>
      </c>
      <c r="BM4" s="32">
        <v>56</v>
      </c>
      <c r="BN4" s="32">
        <v>57</v>
      </c>
      <c r="BO4" s="32">
        <v>58</v>
      </c>
      <c r="BP4" s="32">
        <v>59</v>
      </c>
      <c r="BQ4" s="32">
        <v>60</v>
      </c>
      <c r="BR4" s="32">
        <v>61</v>
      </c>
      <c r="BS4" s="32">
        <v>62</v>
      </c>
      <c r="BT4" s="32">
        <v>63</v>
      </c>
      <c r="BU4" s="32">
        <v>64</v>
      </c>
      <c r="BV4" s="32">
        <v>65</v>
      </c>
      <c r="BW4" s="32">
        <v>66</v>
      </c>
      <c r="BX4" s="32">
        <v>67</v>
      </c>
      <c r="BY4" s="32">
        <v>68</v>
      </c>
      <c r="BZ4" s="32">
        <v>69</v>
      </c>
      <c r="CA4" s="32">
        <v>70</v>
      </c>
      <c r="CB4" s="32">
        <v>71</v>
      </c>
      <c r="CC4" s="32">
        <v>72</v>
      </c>
      <c r="CD4" s="32">
        <v>73</v>
      </c>
      <c r="CE4" s="32">
        <v>74</v>
      </c>
      <c r="CF4" s="32">
        <v>75</v>
      </c>
      <c r="CG4" s="32">
        <v>76</v>
      </c>
      <c r="CH4" s="32">
        <v>77</v>
      </c>
      <c r="CI4" s="32">
        <v>78</v>
      </c>
      <c r="CJ4" s="32">
        <v>79</v>
      </c>
      <c r="CK4" s="32">
        <v>80</v>
      </c>
      <c r="CL4" s="32">
        <v>81</v>
      </c>
      <c r="CM4" s="32">
        <v>82</v>
      </c>
      <c r="CN4" s="32">
        <v>83</v>
      </c>
      <c r="CO4" s="32">
        <v>84</v>
      </c>
      <c r="CP4" s="32">
        <v>85</v>
      </c>
      <c r="CQ4" s="32">
        <v>86</v>
      </c>
      <c r="CR4" s="32">
        <v>87</v>
      </c>
      <c r="CS4" s="32">
        <v>88</v>
      </c>
      <c r="CT4" s="32">
        <v>89</v>
      </c>
      <c r="CU4" s="32">
        <v>90</v>
      </c>
      <c r="CV4" s="32">
        <v>91</v>
      </c>
      <c r="CW4" s="32">
        <v>92</v>
      </c>
      <c r="CX4" s="32">
        <v>93</v>
      </c>
      <c r="CY4" s="32">
        <v>94</v>
      </c>
      <c r="CZ4" s="32">
        <v>95</v>
      </c>
      <c r="DA4" s="32">
        <v>96</v>
      </c>
      <c r="DB4" s="32">
        <v>97</v>
      </c>
      <c r="DC4" s="32">
        <v>98</v>
      </c>
      <c r="DD4" s="32">
        <v>99</v>
      </c>
      <c r="DE4" s="32">
        <v>100</v>
      </c>
      <c r="DF4" s="32">
        <v>101</v>
      </c>
      <c r="DG4" s="32">
        <v>102</v>
      </c>
      <c r="DH4" s="32">
        <v>103</v>
      </c>
      <c r="DI4" s="32">
        <v>104</v>
      </c>
      <c r="DJ4" s="32">
        <v>105</v>
      </c>
      <c r="DK4" s="32">
        <v>106</v>
      </c>
      <c r="DL4" s="32">
        <v>107</v>
      </c>
      <c r="DM4" s="32">
        <v>108</v>
      </c>
      <c r="DN4" s="32">
        <v>109</v>
      </c>
      <c r="DO4" s="32">
        <v>110</v>
      </c>
      <c r="DP4" s="32">
        <v>111</v>
      </c>
      <c r="DQ4" s="32">
        <v>112</v>
      </c>
      <c r="DR4" s="32">
        <v>113</v>
      </c>
      <c r="DS4" s="32">
        <v>114</v>
      </c>
      <c r="DT4" s="32">
        <v>115</v>
      </c>
      <c r="DU4" s="32">
        <v>116</v>
      </c>
      <c r="DV4" s="32">
        <v>117</v>
      </c>
      <c r="DW4" s="32">
        <v>118</v>
      </c>
      <c r="DX4" s="32">
        <v>119</v>
      </c>
      <c r="DY4" s="32">
        <v>120</v>
      </c>
      <c r="DZ4" s="32">
        <v>121</v>
      </c>
      <c r="EA4" s="32">
        <v>122</v>
      </c>
      <c r="EB4" s="32">
        <v>123</v>
      </c>
      <c r="EC4" s="32">
        <v>124</v>
      </c>
      <c r="ED4" s="32">
        <v>125</v>
      </c>
      <c r="EE4" s="32">
        <v>126</v>
      </c>
      <c r="EF4" s="32">
        <v>127</v>
      </c>
      <c r="EG4" s="32">
        <v>128</v>
      </c>
      <c r="EH4" s="32">
        <v>129</v>
      </c>
      <c r="EI4" s="32">
        <v>130</v>
      </c>
      <c r="EJ4" s="32">
        <v>131</v>
      </c>
      <c r="EK4" s="32">
        <v>132</v>
      </c>
      <c r="EL4" s="32">
        <v>133</v>
      </c>
      <c r="EM4" s="32">
        <v>134</v>
      </c>
      <c r="EN4" s="32">
        <v>135</v>
      </c>
      <c r="EO4" s="32">
        <v>136</v>
      </c>
      <c r="EP4" s="32">
        <v>137</v>
      </c>
      <c r="EQ4" s="32">
        <v>138</v>
      </c>
      <c r="ER4" s="32">
        <v>139</v>
      </c>
      <c r="ES4" s="32">
        <v>140</v>
      </c>
      <c r="ET4" s="32">
        <v>141</v>
      </c>
      <c r="EU4" s="32">
        <v>142</v>
      </c>
      <c r="EV4" s="32">
        <v>143</v>
      </c>
      <c r="EW4" s="32">
        <v>144</v>
      </c>
      <c r="EX4" s="32">
        <v>145</v>
      </c>
      <c r="EY4" s="32">
        <v>146</v>
      </c>
      <c r="EZ4" s="32">
        <v>147</v>
      </c>
      <c r="FA4" s="32">
        <v>148</v>
      </c>
      <c r="FB4" s="32">
        <v>149</v>
      </c>
      <c r="FC4" s="32">
        <v>150</v>
      </c>
      <c r="FD4" s="32">
        <v>151</v>
      </c>
      <c r="FE4" s="32">
        <v>152</v>
      </c>
      <c r="FF4" s="32">
        <v>153</v>
      </c>
      <c r="FG4" s="32">
        <v>154</v>
      </c>
      <c r="FH4" s="32">
        <v>155</v>
      </c>
      <c r="FI4" s="32">
        <v>156</v>
      </c>
      <c r="FJ4" s="32">
        <v>157</v>
      </c>
      <c r="FK4" s="32">
        <v>158</v>
      </c>
      <c r="FL4" s="32">
        <v>159</v>
      </c>
      <c r="FM4" s="32">
        <v>160</v>
      </c>
      <c r="FN4" s="32">
        <v>161</v>
      </c>
      <c r="FO4" s="32">
        <v>162</v>
      </c>
      <c r="FP4" s="32">
        <v>163</v>
      </c>
      <c r="FQ4" s="32">
        <v>164</v>
      </c>
      <c r="FR4" s="32">
        <v>165</v>
      </c>
      <c r="FS4" s="32">
        <v>166</v>
      </c>
      <c r="FT4" s="32">
        <v>167</v>
      </c>
      <c r="FU4" s="32">
        <v>168</v>
      </c>
      <c r="FV4" s="32">
        <v>169</v>
      </c>
      <c r="FW4" s="32">
        <v>170</v>
      </c>
      <c r="FX4" s="32">
        <v>171</v>
      </c>
      <c r="FY4" s="32">
        <v>172</v>
      </c>
      <c r="FZ4" s="32">
        <v>173</v>
      </c>
      <c r="GA4" s="32">
        <v>174</v>
      </c>
      <c r="GB4" s="32">
        <v>175</v>
      </c>
      <c r="GC4" s="32">
        <v>176</v>
      </c>
      <c r="GD4" s="32">
        <v>177</v>
      </c>
      <c r="GE4" s="32">
        <v>178</v>
      </c>
      <c r="GF4" s="32">
        <v>179</v>
      </c>
      <c r="GG4" s="32">
        <v>180</v>
      </c>
      <c r="GH4" s="32">
        <v>181</v>
      </c>
      <c r="GI4" s="32">
        <v>182</v>
      </c>
      <c r="GJ4" s="32">
        <v>183</v>
      </c>
      <c r="GK4" s="32">
        <v>184</v>
      </c>
      <c r="GL4" s="32">
        <v>185</v>
      </c>
      <c r="GM4" s="32">
        <v>186</v>
      </c>
      <c r="GN4" s="32">
        <v>187</v>
      </c>
      <c r="GO4" s="32">
        <v>188</v>
      </c>
      <c r="GP4" s="32">
        <v>189</v>
      </c>
      <c r="GQ4" s="32">
        <v>190</v>
      </c>
      <c r="GR4" s="32">
        <v>191</v>
      </c>
      <c r="GS4" s="32">
        <v>192</v>
      </c>
      <c r="GT4" s="32">
        <v>193</v>
      </c>
      <c r="GU4" s="32">
        <v>194</v>
      </c>
      <c r="GV4" s="32">
        <v>195</v>
      </c>
      <c r="GW4" s="32">
        <v>196</v>
      </c>
      <c r="GX4" s="32">
        <v>197</v>
      </c>
      <c r="GY4" s="32">
        <v>198</v>
      </c>
      <c r="GZ4" s="32">
        <v>199</v>
      </c>
      <c r="HA4" s="32">
        <v>200</v>
      </c>
      <c r="HB4" s="32">
        <v>201</v>
      </c>
      <c r="HC4" s="32">
        <v>202</v>
      </c>
      <c r="HD4" s="32">
        <v>203</v>
      </c>
      <c r="HE4" s="32">
        <v>204</v>
      </c>
      <c r="HF4" s="32">
        <v>205</v>
      </c>
      <c r="HG4" s="32">
        <v>206</v>
      </c>
      <c r="HH4" s="32">
        <v>207</v>
      </c>
      <c r="HI4" s="32">
        <v>208</v>
      </c>
      <c r="HJ4" s="32">
        <v>209</v>
      </c>
      <c r="HK4" s="32">
        <v>210</v>
      </c>
      <c r="HL4" s="32">
        <v>211</v>
      </c>
      <c r="HM4" s="32">
        <v>212</v>
      </c>
      <c r="HN4" s="32">
        <v>213</v>
      </c>
      <c r="HO4" s="32">
        <v>214</v>
      </c>
      <c r="HP4" s="32">
        <v>215</v>
      </c>
      <c r="HQ4" s="32">
        <v>216</v>
      </c>
      <c r="HR4" s="32">
        <v>217</v>
      </c>
      <c r="HS4" s="32">
        <v>218</v>
      </c>
      <c r="HT4" s="32">
        <v>219</v>
      </c>
      <c r="HU4" s="32">
        <v>220</v>
      </c>
      <c r="HV4" s="32">
        <v>221</v>
      </c>
      <c r="HW4" s="32">
        <v>222</v>
      </c>
      <c r="HX4" s="32">
        <v>223</v>
      </c>
      <c r="HY4" s="32">
        <v>224</v>
      </c>
      <c r="HZ4" s="32">
        <v>225</v>
      </c>
      <c r="IA4" s="32">
        <v>226</v>
      </c>
      <c r="IB4" s="32">
        <v>227</v>
      </c>
      <c r="IC4" s="32">
        <v>228</v>
      </c>
      <c r="ID4" s="32">
        <v>229</v>
      </c>
      <c r="IE4" s="32">
        <v>230</v>
      </c>
      <c r="IF4" s="32">
        <v>231</v>
      </c>
      <c r="IG4" s="32">
        <v>232</v>
      </c>
      <c r="IH4" s="32">
        <v>233</v>
      </c>
      <c r="II4" s="32">
        <v>234</v>
      </c>
      <c r="IJ4" s="32">
        <v>235</v>
      </c>
      <c r="IK4" s="32">
        <v>236</v>
      </c>
      <c r="IL4" s="32">
        <v>237</v>
      </c>
      <c r="IM4" s="32">
        <v>238</v>
      </c>
      <c r="IN4" s="32">
        <v>239</v>
      </c>
      <c r="IO4" s="32">
        <v>240</v>
      </c>
    </row>
    <row r="6" spans="1:249" s="54" customFormat="1" x14ac:dyDescent="0.2">
      <c r="A6" s="51" t="s">
        <v>66</v>
      </c>
      <c r="B6" s="51"/>
      <c r="C6" s="52"/>
      <c r="D6" s="53"/>
    </row>
    <row r="8" spans="1:249" x14ac:dyDescent="0.2">
      <c r="E8" s="20" t="s">
        <v>72</v>
      </c>
      <c r="G8" s="20" t="s">
        <v>86</v>
      </c>
      <c r="H8" s="20">
        <f>SUM(J8:BQ8)</f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0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</v>
      </c>
      <c r="BJ8" s="56">
        <v>0</v>
      </c>
      <c r="BK8" s="56">
        <v>0</v>
      </c>
      <c r="BL8" s="56">
        <v>0</v>
      </c>
      <c r="BM8" s="56">
        <v>0</v>
      </c>
      <c r="BN8" s="56">
        <v>0</v>
      </c>
      <c r="BO8" s="56">
        <v>0</v>
      </c>
      <c r="BP8" s="56">
        <v>0</v>
      </c>
      <c r="BQ8" s="56">
        <v>0</v>
      </c>
    </row>
    <row r="10" spans="1:249" x14ac:dyDescent="0.2">
      <c r="E10" s="20" t="s">
        <v>90</v>
      </c>
      <c r="G10" s="20" t="s">
        <v>86</v>
      </c>
      <c r="H10" s="20">
        <f>SUM(J10:BQ10)</f>
        <v>100000</v>
      </c>
      <c r="J10" s="56">
        <v>100000</v>
      </c>
      <c r="K10" s="56">
        <v>0</v>
      </c>
      <c r="L10" s="56"/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>
        <v>0</v>
      </c>
      <c r="AK10" s="56">
        <v>0</v>
      </c>
      <c r="AL10" s="56">
        <v>0</v>
      </c>
      <c r="AM10" s="56">
        <v>0</v>
      </c>
      <c r="AN10" s="56">
        <v>0</v>
      </c>
      <c r="AO10" s="56">
        <v>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0</v>
      </c>
      <c r="BH10" s="56">
        <v>0</v>
      </c>
      <c r="BI10" s="56">
        <v>0</v>
      </c>
      <c r="BJ10" s="56">
        <v>0</v>
      </c>
      <c r="BK10" s="56">
        <v>0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</v>
      </c>
    </row>
    <row r="12" spans="1:249" s="54" customFormat="1" x14ac:dyDescent="0.2">
      <c r="A12" s="51" t="s">
        <v>75</v>
      </c>
      <c r="B12" s="51"/>
      <c r="C12" s="52"/>
      <c r="D12" s="53"/>
    </row>
    <row r="14" spans="1:249" x14ac:dyDescent="0.2">
      <c r="E14" s="20" t="s">
        <v>96</v>
      </c>
      <c r="G14" s="20" t="s">
        <v>86</v>
      </c>
      <c r="H14" s="20">
        <f>SUM(J14:BQ14)</f>
        <v>20000</v>
      </c>
      <c r="J14" s="56">
        <v>20000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</row>
  </sheetData>
  <conditionalFormatting sqref="F2">
    <cfRule type="cellIs" dxfId="5" priority="1" operator="equal">
      <formula>FALSE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&amp;L&amp;"Arial,Bold"&amp;14PROJECT [project name]&amp;C&amp;"Arial,Bold"&amp;14Sheet: &amp;A&amp;R&amp;"Arial,Bold"&amp;14STRICTLY  CONFIDENTIAL</oddHeader>
    <oddFooter>&amp;L&amp;F ( Printed on &amp;D at &amp;T )&amp;RPage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6DA7-9F81-48E3-BEE4-FDBCD86CFC73}">
  <sheetPr codeName="Sheet8"/>
  <dimension ref="A1:L135"/>
  <sheetViews>
    <sheetView showGridLines="0" workbookViewId="0"/>
  </sheetViews>
  <sheetFormatPr defaultRowHeight="12.75" x14ac:dyDescent="0.2"/>
  <cols>
    <col min="1" max="1" width="18.28515625" bestFit="1" customWidth="1"/>
    <col min="2" max="2" width="21.85546875" bestFit="1" customWidth="1"/>
    <col min="3" max="3" width="5.85546875" bestFit="1" customWidth="1"/>
    <col min="4" max="4" width="3.42578125" bestFit="1" customWidth="1"/>
    <col min="5" max="5" width="16.42578125" bestFit="1" customWidth="1"/>
    <col min="6" max="12" width="3.28515625" bestFit="1" customWidth="1"/>
  </cols>
  <sheetData>
    <row r="1" spans="1:12" ht="22.5" x14ac:dyDescent="0.2">
      <c r="A1" s="133" t="s">
        <v>203</v>
      </c>
    </row>
    <row r="4" spans="1:12" ht="18" thickBot="1" x14ac:dyDescent="0.25">
      <c r="A4" s="6" t="s">
        <v>204</v>
      </c>
    </row>
    <row r="5" spans="1:12" ht="15.75" thickTop="1" x14ac:dyDescent="0.2">
      <c r="A5" s="5" t="s">
        <v>205</v>
      </c>
    </row>
    <row r="6" spans="1:12" ht="58.5" x14ac:dyDescent="0.25">
      <c r="A6" s="4" t="s">
        <v>206</v>
      </c>
      <c r="B6" s="4" t="s">
        <v>207</v>
      </c>
      <c r="C6" s="3" t="s">
        <v>208</v>
      </c>
      <c r="D6" s="3" t="s">
        <v>209</v>
      </c>
      <c r="E6" s="4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 t="s">
        <v>215</v>
      </c>
      <c r="K6" s="2" t="s">
        <v>216</v>
      </c>
      <c r="L6" s="2" t="s">
        <v>217</v>
      </c>
    </row>
    <row r="7" spans="1:12" ht="15" x14ac:dyDescent="0.2">
      <c r="A7" s="1" t="s">
        <v>218</v>
      </c>
      <c r="B7" s="134" t="s">
        <v>219</v>
      </c>
      <c r="C7" s="134"/>
      <c r="D7" s="1">
        <v>0</v>
      </c>
      <c r="E7" s="135"/>
      <c r="F7" s="134"/>
      <c r="G7" s="134"/>
      <c r="H7" s="134"/>
      <c r="I7" s="134"/>
      <c r="J7" s="134"/>
      <c r="K7" s="134"/>
      <c r="L7" s="134"/>
    </row>
    <row r="8" spans="1:12" x14ac:dyDescent="0.2">
      <c r="A8" t="s">
        <v>218</v>
      </c>
      <c r="B8" t="s">
        <v>220</v>
      </c>
      <c r="C8">
        <v>-4111</v>
      </c>
      <c r="D8">
        <v>1</v>
      </c>
      <c r="E8" s="136">
        <v>-4111</v>
      </c>
      <c r="F8" s="137"/>
      <c r="G8" s="137"/>
      <c r="H8" s="137"/>
      <c r="I8" s="137"/>
      <c r="J8" s="137"/>
      <c r="K8" s="137"/>
      <c r="L8" s="137"/>
    </row>
    <row r="9" spans="1:12" x14ac:dyDescent="0.2">
      <c r="A9" t="s">
        <v>218</v>
      </c>
      <c r="B9" t="s">
        <v>221</v>
      </c>
      <c r="D9">
        <v>2</v>
      </c>
      <c r="E9" s="138">
        <v>11</v>
      </c>
      <c r="F9" s="137"/>
      <c r="G9" s="137"/>
      <c r="H9" s="137"/>
      <c r="I9" s="137"/>
      <c r="J9" s="137"/>
      <c r="K9" s="137"/>
      <c r="L9" s="137"/>
    </row>
    <row r="10" spans="1:12" x14ac:dyDescent="0.2">
      <c r="A10" t="s">
        <v>218</v>
      </c>
      <c r="B10" t="s">
        <v>222</v>
      </c>
      <c r="D10">
        <v>3</v>
      </c>
      <c r="E10" s="138">
        <v>340</v>
      </c>
      <c r="F10" s="137"/>
      <c r="G10" s="137"/>
      <c r="H10" s="137"/>
      <c r="I10" s="137"/>
      <c r="J10" s="137"/>
      <c r="K10" s="137"/>
      <c r="L10" s="137"/>
    </row>
    <row r="11" spans="1:12" x14ac:dyDescent="0.2">
      <c r="A11" t="s">
        <v>218</v>
      </c>
      <c r="B11" t="s">
        <v>223</v>
      </c>
      <c r="D11">
        <v>4</v>
      </c>
      <c r="E11" s="138">
        <v>-4107</v>
      </c>
      <c r="F11" s="137"/>
      <c r="G11" s="137"/>
      <c r="H11" s="137"/>
      <c r="I11" s="137"/>
      <c r="J11" s="137"/>
      <c r="K11" s="137"/>
      <c r="L11" s="137"/>
    </row>
    <row r="12" spans="1:12" ht="21" x14ac:dyDescent="0.2">
      <c r="A12" t="s">
        <v>218</v>
      </c>
      <c r="B12" t="s">
        <v>224</v>
      </c>
      <c r="D12">
        <v>4</v>
      </c>
      <c r="E12" s="139">
        <v>-4105</v>
      </c>
      <c r="F12" s="137"/>
      <c r="G12" s="137"/>
      <c r="H12" s="137"/>
      <c r="I12" s="137"/>
      <c r="J12" s="137"/>
      <c r="K12" s="137"/>
      <c r="L12" s="137"/>
    </row>
    <row r="13" spans="1:12" ht="15" x14ac:dyDescent="0.2">
      <c r="A13" t="s">
        <v>218</v>
      </c>
      <c r="B13" t="s">
        <v>225</v>
      </c>
      <c r="D13">
        <v>5</v>
      </c>
      <c r="E13" s="140" t="s">
        <v>214</v>
      </c>
      <c r="F13" s="137" t="s">
        <v>226</v>
      </c>
      <c r="G13" s="137"/>
      <c r="H13" s="137" t="s">
        <v>226</v>
      </c>
      <c r="I13" s="137" t="s">
        <v>226</v>
      </c>
      <c r="J13" s="137"/>
      <c r="K13" s="137" t="s">
        <v>226</v>
      </c>
      <c r="L13" s="137"/>
    </row>
    <row r="14" spans="1:12" ht="15" x14ac:dyDescent="0.2">
      <c r="A14" t="s">
        <v>218</v>
      </c>
      <c r="B14" t="s">
        <v>227</v>
      </c>
      <c r="D14">
        <v>6</v>
      </c>
      <c r="E14" s="140" t="s">
        <v>214</v>
      </c>
      <c r="F14" s="137"/>
      <c r="G14" s="137"/>
      <c r="H14" s="137"/>
      <c r="I14" s="137"/>
      <c r="J14" s="137"/>
      <c r="K14" s="137"/>
      <c r="L14" s="137"/>
    </row>
    <row r="15" spans="1:12" x14ac:dyDescent="0.2">
      <c r="A15" t="s">
        <v>218</v>
      </c>
      <c r="B15" t="s">
        <v>228</v>
      </c>
      <c r="D15">
        <v>7</v>
      </c>
      <c r="E15" s="136">
        <v>-4105</v>
      </c>
      <c r="F15" s="137"/>
      <c r="G15" s="137"/>
      <c r="H15" s="137"/>
      <c r="I15" s="137"/>
      <c r="J15" s="137"/>
      <c r="K15" s="137"/>
      <c r="L15" s="137"/>
    </row>
    <row r="16" spans="1:12" x14ac:dyDescent="0.2">
      <c r="A16" t="s">
        <v>218</v>
      </c>
      <c r="B16" t="s">
        <v>229</v>
      </c>
      <c r="D16">
        <v>8</v>
      </c>
      <c r="E16" s="136">
        <v>-4105</v>
      </c>
      <c r="F16" s="137"/>
      <c r="G16" s="137"/>
      <c r="H16" s="137"/>
      <c r="I16" s="137"/>
      <c r="J16" s="137"/>
      <c r="K16" s="137"/>
      <c r="L16" s="137"/>
    </row>
    <row r="17" spans="1:12" ht="15" x14ac:dyDescent="0.2">
      <c r="A17" s="1" t="s">
        <v>230</v>
      </c>
      <c r="B17" s="134" t="s">
        <v>219</v>
      </c>
      <c r="C17" s="134"/>
      <c r="D17" s="1">
        <v>0</v>
      </c>
      <c r="E17" s="141"/>
      <c r="F17" s="134"/>
      <c r="G17" s="134"/>
      <c r="H17" s="134"/>
      <c r="I17" s="134"/>
      <c r="J17" s="134"/>
      <c r="K17" s="134"/>
      <c r="L17" s="134"/>
    </row>
    <row r="18" spans="1:12" x14ac:dyDescent="0.2">
      <c r="A18" t="s">
        <v>230</v>
      </c>
      <c r="B18" t="s">
        <v>231</v>
      </c>
      <c r="D18">
        <v>1</v>
      </c>
      <c r="E18" s="136" t="s">
        <v>214</v>
      </c>
      <c r="F18" s="137" t="s">
        <v>226</v>
      </c>
      <c r="G18" s="137"/>
      <c r="H18" s="137"/>
      <c r="I18" s="137" t="s">
        <v>226</v>
      </c>
      <c r="J18" s="137"/>
      <c r="K18" s="137" t="s">
        <v>226</v>
      </c>
      <c r="L18" s="137" t="s">
        <v>232</v>
      </c>
    </row>
    <row r="19" spans="1:12" x14ac:dyDescent="0.2">
      <c r="A19" t="s">
        <v>230</v>
      </c>
      <c r="B19" t="s">
        <v>233</v>
      </c>
      <c r="D19">
        <v>2</v>
      </c>
      <c r="E19" s="142" t="s">
        <v>214</v>
      </c>
      <c r="F19" s="137" t="s">
        <v>226</v>
      </c>
      <c r="G19" s="137"/>
      <c r="H19" s="137" t="s">
        <v>226</v>
      </c>
      <c r="I19" s="137" t="s">
        <v>226</v>
      </c>
      <c r="J19" s="137"/>
      <c r="K19" s="137" t="s">
        <v>226</v>
      </c>
      <c r="L19" s="137" t="s">
        <v>234</v>
      </c>
    </row>
    <row r="20" spans="1:12" ht="15" x14ac:dyDescent="0.2">
      <c r="A20" t="s">
        <v>230</v>
      </c>
      <c r="B20" t="s">
        <v>235</v>
      </c>
      <c r="C20" s="143"/>
      <c r="D20">
        <v>3</v>
      </c>
      <c r="E20" s="144" t="s">
        <v>214</v>
      </c>
      <c r="F20" s="137" t="s">
        <v>226</v>
      </c>
      <c r="G20" s="137"/>
      <c r="H20" s="137"/>
      <c r="I20" s="137" t="s">
        <v>226</v>
      </c>
      <c r="J20" s="137"/>
      <c r="K20" s="137"/>
      <c r="L20" s="137"/>
    </row>
    <row r="21" spans="1:12" ht="15" x14ac:dyDescent="0.2">
      <c r="A21" t="s">
        <v>230</v>
      </c>
      <c r="B21" t="s">
        <v>236</v>
      </c>
      <c r="C21" s="143"/>
      <c r="D21">
        <v>4</v>
      </c>
      <c r="E21" s="145" t="s">
        <v>214</v>
      </c>
      <c r="F21" s="137" t="s">
        <v>226</v>
      </c>
      <c r="G21" s="137"/>
      <c r="H21" s="137"/>
      <c r="I21" s="137" t="s">
        <v>226</v>
      </c>
      <c r="J21" s="137"/>
      <c r="K21" s="137"/>
      <c r="L21" s="137"/>
    </row>
    <row r="22" spans="1:12" ht="15" x14ac:dyDescent="0.2">
      <c r="A22" t="s">
        <v>230</v>
      </c>
      <c r="B22" t="s">
        <v>237</v>
      </c>
      <c r="C22" s="143"/>
      <c r="D22">
        <v>5</v>
      </c>
      <c r="E22" s="146" t="s">
        <v>214</v>
      </c>
      <c r="F22" s="137" t="s">
        <v>226</v>
      </c>
      <c r="G22" s="137"/>
      <c r="H22" s="137"/>
      <c r="I22" s="137" t="s">
        <v>226</v>
      </c>
      <c r="J22" s="137"/>
      <c r="K22" s="137"/>
      <c r="L22" s="137"/>
    </row>
    <row r="23" spans="1:12" ht="15" x14ac:dyDescent="0.2">
      <c r="A23" t="s">
        <v>230</v>
      </c>
      <c r="B23" t="s">
        <v>238</v>
      </c>
      <c r="D23">
        <v>6</v>
      </c>
      <c r="E23" s="147" t="s">
        <v>214</v>
      </c>
      <c r="F23" s="137" t="s">
        <v>226</v>
      </c>
      <c r="G23" s="137"/>
      <c r="H23" s="137" t="s">
        <v>226</v>
      </c>
      <c r="I23" s="137" t="s">
        <v>226</v>
      </c>
      <c r="J23" s="137"/>
      <c r="K23" s="137" t="s">
        <v>226</v>
      </c>
      <c r="L23" s="137"/>
    </row>
    <row r="24" spans="1:12" ht="15" x14ac:dyDescent="0.2">
      <c r="A24" t="s">
        <v>230</v>
      </c>
      <c r="B24" t="s">
        <v>239</v>
      </c>
      <c r="D24">
        <v>7</v>
      </c>
      <c r="E24" s="148" t="s">
        <v>214</v>
      </c>
      <c r="F24" s="137" t="s">
        <v>226</v>
      </c>
      <c r="G24" s="137"/>
      <c r="H24" s="137" t="s">
        <v>226</v>
      </c>
      <c r="I24" s="137" t="s">
        <v>226</v>
      </c>
      <c r="J24" s="137"/>
      <c r="K24" s="137" t="s">
        <v>226</v>
      </c>
      <c r="L24" s="137"/>
    </row>
    <row r="25" spans="1:12" ht="15" x14ac:dyDescent="0.2">
      <c r="A25" t="s">
        <v>230</v>
      </c>
      <c r="B25" t="s">
        <v>240</v>
      </c>
      <c r="D25">
        <v>8</v>
      </c>
      <c r="E25" s="149" t="s">
        <v>214</v>
      </c>
      <c r="F25" s="137" t="s">
        <v>226</v>
      </c>
      <c r="G25" s="137"/>
      <c r="H25" s="137" t="s">
        <v>226</v>
      </c>
      <c r="I25" s="137" t="s">
        <v>226</v>
      </c>
      <c r="J25" s="137"/>
      <c r="K25" s="137" t="s">
        <v>226</v>
      </c>
      <c r="L25" s="137"/>
    </row>
    <row r="26" spans="1:12" ht="15" x14ac:dyDescent="0.2">
      <c r="A26" t="s">
        <v>230</v>
      </c>
      <c r="B26" t="s">
        <v>241</v>
      </c>
      <c r="D26">
        <v>9</v>
      </c>
      <c r="E26" s="150" t="s">
        <v>214</v>
      </c>
      <c r="F26" s="137" t="s">
        <v>226</v>
      </c>
      <c r="G26" s="137"/>
      <c r="H26" s="137" t="s">
        <v>226</v>
      </c>
      <c r="I26" s="137" t="s">
        <v>226</v>
      </c>
      <c r="J26" s="137"/>
      <c r="K26" s="137"/>
      <c r="L26" s="137"/>
    </row>
    <row r="27" spans="1:12" ht="15" x14ac:dyDescent="0.2">
      <c r="A27" t="s">
        <v>230</v>
      </c>
      <c r="B27" t="s">
        <v>242</v>
      </c>
      <c r="D27">
        <v>10</v>
      </c>
      <c r="E27" s="151" t="s">
        <v>214</v>
      </c>
      <c r="F27" s="137" t="s">
        <v>226</v>
      </c>
      <c r="G27" s="137"/>
      <c r="H27" s="137" t="s">
        <v>226</v>
      </c>
      <c r="I27" s="137" t="s">
        <v>226</v>
      </c>
      <c r="J27" s="137"/>
      <c r="K27" s="137"/>
      <c r="L27" s="137"/>
    </row>
    <row r="28" spans="1:12" ht="15" x14ac:dyDescent="0.2">
      <c r="A28" t="s">
        <v>230</v>
      </c>
      <c r="B28" t="s">
        <v>243</v>
      </c>
      <c r="D28">
        <v>11</v>
      </c>
      <c r="E28" s="152" t="s">
        <v>214</v>
      </c>
      <c r="F28" s="137" t="s">
        <v>226</v>
      </c>
      <c r="G28" s="137"/>
      <c r="H28" s="137"/>
      <c r="I28" s="137" t="s">
        <v>226</v>
      </c>
      <c r="J28" s="137"/>
      <c r="K28" s="137"/>
      <c r="L28" s="137"/>
    </row>
    <row r="29" spans="1:12" x14ac:dyDescent="0.2">
      <c r="A29" t="s">
        <v>230</v>
      </c>
      <c r="B29" t="s">
        <v>244</v>
      </c>
      <c r="D29">
        <v>12</v>
      </c>
      <c r="E29" s="153" t="s">
        <v>214</v>
      </c>
      <c r="F29" s="137" t="s">
        <v>226</v>
      </c>
      <c r="G29" s="137"/>
      <c r="H29" s="137"/>
      <c r="I29" s="137" t="s">
        <v>226</v>
      </c>
      <c r="J29" s="137"/>
      <c r="K29" s="137" t="s">
        <v>226</v>
      </c>
      <c r="L29" s="137"/>
    </row>
    <row r="30" spans="1:12" x14ac:dyDescent="0.2">
      <c r="A30" t="s">
        <v>230</v>
      </c>
      <c r="B30" t="s">
        <v>245</v>
      </c>
      <c r="D30">
        <v>13</v>
      </c>
      <c r="E30" s="154" t="s">
        <v>214</v>
      </c>
      <c r="F30" s="137" t="s">
        <v>226</v>
      </c>
      <c r="G30" s="137"/>
      <c r="H30" s="137"/>
      <c r="I30" s="137" t="s">
        <v>226</v>
      </c>
      <c r="J30" s="137"/>
      <c r="K30" s="137" t="s">
        <v>226</v>
      </c>
      <c r="L30" s="137"/>
    </row>
    <row r="31" spans="1:12" ht="15" x14ac:dyDescent="0.2">
      <c r="A31" t="s">
        <v>230</v>
      </c>
      <c r="B31" t="s">
        <v>246</v>
      </c>
      <c r="D31">
        <v>14</v>
      </c>
      <c r="E31" s="155" t="s">
        <v>214</v>
      </c>
      <c r="F31" s="137" t="s">
        <v>226</v>
      </c>
      <c r="G31" s="137"/>
      <c r="H31" s="137"/>
      <c r="I31" s="137" t="s">
        <v>226</v>
      </c>
      <c r="J31" s="137"/>
      <c r="K31" s="137" t="s">
        <v>226</v>
      </c>
      <c r="L31" s="137"/>
    </row>
    <row r="32" spans="1:12" ht="15" x14ac:dyDescent="0.2">
      <c r="A32" s="1" t="s">
        <v>247</v>
      </c>
      <c r="B32" s="134" t="s">
        <v>219</v>
      </c>
      <c r="C32" s="134"/>
      <c r="D32" s="1">
        <v>0</v>
      </c>
      <c r="E32" s="141"/>
      <c r="F32" s="134"/>
      <c r="G32" s="134"/>
      <c r="H32" s="134"/>
      <c r="I32" s="134"/>
      <c r="J32" s="134"/>
      <c r="K32" s="134"/>
      <c r="L32" s="134"/>
    </row>
    <row r="33" spans="1:12" x14ac:dyDescent="0.2">
      <c r="A33" t="s">
        <v>247</v>
      </c>
      <c r="B33" t="s">
        <v>204</v>
      </c>
      <c r="D33">
        <v>1</v>
      </c>
      <c r="E33" s="156" t="s">
        <v>248</v>
      </c>
      <c r="F33" s="137"/>
      <c r="G33" s="137"/>
      <c r="H33" s="137"/>
      <c r="I33" s="137"/>
      <c r="J33" s="137"/>
      <c r="K33" s="137"/>
      <c r="L33" s="137"/>
    </row>
    <row r="34" spans="1:12" ht="15" x14ac:dyDescent="0.2">
      <c r="A34" t="s">
        <v>247</v>
      </c>
      <c r="B34" t="s">
        <v>249</v>
      </c>
      <c r="C34" s="143"/>
      <c r="D34">
        <v>2</v>
      </c>
      <c r="E34" s="157" t="s">
        <v>214</v>
      </c>
      <c r="F34" s="137"/>
      <c r="G34" s="137"/>
      <c r="H34" s="137"/>
      <c r="I34" s="137"/>
      <c r="J34" s="137"/>
      <c r="K34" s="137"/>
      <c r="L34" s="137"/>
    </row>
    <row r="35" spans="1:12" ht="15" x14ac:dyDescent="0.2">
      <c r="A35" t="s">
        <v>247</v>
      </c>
      <c r="B35" t="s">
        <v>250</v>
      </c>
      <c r="D35">
        <v>3</v>
      </c>
      <c r="E35" s="157" t="s">
        <v>214</v>
      </c>
      <c r="F35" s="137"/>
      <c r="G35" s="137"/>
      <c r="H35" s="137"/>
      <c r="I35" s="137"/>
      <c r="J35" s="137"/>
      <c r="K35" s="137"/>
      <c r="L35" s="137"/>
    </row>
    <row r="36" spans="1:12" ht="15" x14ac:dyDescent="0.2">
      <c r="A36" t="s">
        <v>247</v>
      </c>
      <c r="B36" t="s">
        <v>251</v>
      </c>
      <c r="D36">
        <v>4</v>
      </c>
      <c r="E36" s="158" t="s">
        <v>214</v>
      </c>
      <c r="F36" s="137"/>
      <c r="G36" s="137"/>
      <c r="H36" s="137"/>
      <c r="I36" s="137"/>
      <c r="J36" s="137"/>
      <c r="K36" s="137"/>
      <c r="L36" s="137"/>
    </row>
    <row r="37" spans="1:12" x14ac:dyDescent="0.2">
      <c r="A37" t="s">
        <v>247</v>
      </c>
      <c r="B37" t="s">
        <v>252</v>
      </c>
      <c r="D37">
        <v>5</v>
      </c>
      <c r="E37" s="159" t="s">
        <v>214</v>
      </c>
      <c r="F37" s="137"/>
      <c r="G37" s="137"/>
      <c r="H37" s="137"/>
      <c r="I37" s="137"/>
      <c r="J37" s="137"/>
      <c r="K37" s="137"/>
      <c r="L37" s="137"/>
    </row>
    <row r="38" spans="1:12" ht="15" x14ac:dyDescent="0.2">
      <c r="A38" s="1" t="s">
        <v>253</v>
      </c>
      <c r="B38" s="134" t="s">
        <v>219</v>
      </c>
      <c r="C38" s="134"/>
      <c r="D38" s="1">
        <v>0</v>
      </c>
      <c r="E38" s="141"/>
      <c r="F38" s="134"/>
      <c r="G38" s="134"/>
      <c r="H38" s="134"/>
      <c r="I38" s="134"/>
      <c r="J38" s="134"/>
      <c r="K38" s="134"/>
      <c r="L38" s="134"/>
    </row>
    <row r="39" spans="1:12" ht="45.75" x14ac:dyDescent="0.2">
      <c r="A39" t="s">
        <v>253</v>
      </c>
      <c r="B39" t="s">
        <v>254</v>
      </c>
      <c r="D39">
        <v>1</v>
      </c>
      <c r="E39" s="160" t="s">
        <v>214</v>
      </c>
      <c r="F39" s="137" t="s">
        <v>226</v>
      </c>
      <c r="G39" s="137"/>
      <c r="H39" s="137" t="s">
        <v>226</v>
      </c>
      <c r="I39" s="137" t="s">
        <v>226</v>
      </c>
      <c r="J39" s="137"/>
      <c r="K39" s="137"/>
      <c r="L39" s="137"/>
    </row>
    <row r="40" spans="1:12" ht="26.25" x14ac:dyDescent="0.2">
      <c r="A40" t="s">
        <v>253</v>
      </c>
      <c r="B40" t="s">
        <v>255</v>
      </c>
      <c r="D40">
        <v>2</v>
      </c>
      <c r="E40" s="161" t="s">
        <v>214</v>
      </c>
      <c r="F40" s="137" t="s">
        <v>226</v>
      </c>
      <c r="G40" s="137"/>
      <c r="H40" s="137" t="s">
        <v>226</v>
      </c>
      <c r="I40" s="137" t="s">
        <v>226</v>
      </c>
      <c r="J40" s="137"/>
      <c r="K40" s="137"/>
      <c r="L40" s="137"/>
    </row>
    <row r="41" spans="1:12" ht="20.25" x14ac:dyDescent="0.2">
      <c r="A41" t="s">
        <v>253</v>
      </c>
      <c r="B41" t="s">
        <v>256</v>
      </c>
      <c r="D41">
        <v>3</v>
      </c>
      <c r="E41" s="162" t="s">
        <v>214</v>
      </c>
      <c r="F41" s="137" t="s">
        <v>226</v>
      </c>
      <c r="G41" s="137"/>
      <c r="H41" s="137" t="s">
        <v>226</v>
      </c>
      <c r="I41" s="137" t="s">
        <v>226</v>
      </c>
      <c r="J41" s="137"/>
      <c r="K41" s="137"/>
      <c r="L41" s="137"/>
    </row>
    <row r="42" spans="1:12" ht="15.75" x14ac:dyDescent="0.2">
      <c r="A42" t="s">
        <v>253</v>
      </c>
      <c r="B42" t="s">
        <v>257</v>
      </c>
      <c r="D42">
        <v>4</v>
      </c>
      <c r="E42" s="163" t="s">
        <v>214</v>
      </c>
      <c r="F42" s="137" t="s">
        <v>226</v>
      </c>
      <c r="G42" s="137"/>
      <c r="H42" s="137" t="s">
        <v>226</v>
      </c>
      <c r="I42" s="137" t="s">
        <v>226</v>
      </c>
      <c r="J42" s="137"/>
      <c r="K42" s="137"/>
      <c r="L42" s="137"/>
    </row>
    <row r="43" spans="1:12" ht="15" x14ac:dyDescent="0.2">
      <c r="A43" t="s">
        <v>253</v>
      </c>
      <c r="B43" t="s">
        <v>258</v>
      </c>
      <c r="D43">
        <v>5</v>
      </c>
      <c r="E43" s="164" t="s">
        <v>214</v>
      </c>
      <c r="F43" s="137" t="s">
        <v>226</v>
      </c>
      <c r="G43" s="137"/>
      <c r="H43" s="137" t="s">
        <v>226</v>
      </c>
      <c r="I43" s="137" t="s">
        <v>226</v>
      </c>
      <c r="J43" s="137"/>
      <c r="K43" s="137" t="s">
        <v>226</v>
      </c>
      <c r="L43" s="137"/>
    </row>
    <row r="44" spans="1:12" ht="15" x14ac:dyDescent="0.2">
      <c r="A44" s="1" t="s">
        <v>259</v>
      </c>
      <c r="B44" s="134" t="s">
        <v>219</v>
      </c>
      <c r="C44" s="134"/>
      <c r="D44" s="1">
        <v>0</v>
      </c>
      <c r="E44" s="135"/>
      <c r="F44" s="134"/>
      <c r="G44" s="134"/>
      <c r="H44" s="134"/>
      <c r="I44" s="134"/>
      <c r="J44" s="134"/>
      <c r="K44" s="134"/>
      <c r="L44" s="134"/>
    </row>
    <row r="45" spans="1:12" x14ac:dyDescent="0.2">
      <c r="A45" t="s">
        <v>259</v>
      </c>
      <c r="B45" t="s">
        <v>260</v>
      </c>
      <c r="D45">
        <v>1</v>
      </c>
      <c r="E45" s="165">
        <v>-123456.78</v>
      </c>
      <c r="F45" s="137" t="s">
        <v>226</v>
      </c>
      <c r="G45" s="137" t="s">
        <v>226</v>
      </c>
      <c r="H45" s="137"/>
      <c r="I45" s="137"/>
      <c r="J45" s="137" t="s">
        <v>226</v>
      </c>
      <c r="K45" s="137" t="s">
        <v>226</v>
      </c>
      <c r="L45" s="137"/>
    </row>
    <row r="46" spans="1:12" x14ac:dyDescent="0.2">
      <c r="A46" t="s">
        <v>259</v>
      </c>
      <c r="B46" t="s">
        <v>261</v>
      </c>
      <c r="D46">
        <v>2</v>
      </c>
      <c r="E46" s="166">
        <v>-123456.78</v>
      </c>
      <c r="F46" s="137" t="s">
        <v>226</v>
      </c>
      <c r="G46" s="137" t="s">
        <v>226</v>
      </c>
      <c r="H46" s="137"/>
      <c r="I46" s="137"/>
      <c r="J46" s="137" t="s">
        <v>226</v>
      </c>
      <c r="K46" s="137"/>
      <c r="L46" s="137"/>
    </row>
    <row r="47" spans="1:12" x14ac:dyDescent="0.2">
      <c r="A47" t="s">
        <v>259</v>
      </c>
      <c r="B47" t="s">
        <v>262</v>
      </c>
      <c r="D47">
        <v>3</v>
      </c>
      <c r="E47" s="167">
        <v>-123456.78</v>
      </c>
      <c r="F47" s="137" t="s">
        <v>226</v>
      </c>
      <c r="G47" s="137" t="s">
        <v>226</v>
      </c>
      <c r="H47" s="137"/>
      <c r="I47" s="137"/>
      <c r="J47" s="137" t="s">
        <v>226</v>
      </c>
      <c r="K47" s="137"/>
      <c r="L47" s="137"/>
    </row>
    <row r="48" spans="1:12" ht="15" x14ac:dyDescent="0.2">
      <c r="A48" t="s">
        <v>259</v>
      </c>
      <c r="B48" t="s">
        <v>263</v>
      </c>
      <c r="D48">
        <v>4</v>
      </c>
      <c r="E48" s="168">
        <v>-123456.78</v>
      </c>
      <c r="F48" s="137" t="s">
        <v>226</v>
      </c>
      <c r="G48" s="137"/>
      <c r="H48" s="137" t="s">
        <v>226</v>
      </c>
      <c r="I48" s="137" t="s">
        <v>226</v>
      </c>
      <c r="J48" s="137"/>
      <c r="K48" s="137"/>
      <c r="L48" s="137"/>
    </row>
    <row r="49" spans="1:12" x14ac:dyDescent="0.2">
      <c r="A49" t="s">
        <v>259</v>
      </c>
      <c r="B49" t="s">
        <v>264</v>
      </c>
      <c r="D49">
        <v>5</v>
      </c>
      <c r="E49" s="169">
        <v>-123456.78</v>
      </c>
      <c r="F49" s="137" t="s">
        <v>226</v>
      </c>
      <c r="G49" s="137" t="s">
        <v>226</v>
      </c>
      <c r="H49" s="137"/>
      <c r="I49" s="137"/>
      <c r="J49" s="137" t="s">
        <v>226</v>
      </c>
      <c r="K49" s="137"/>
      <c r="L49" s="137"/>
    </row>
    <row r="50" spans="1:12" x14ac:dyDescent="0.2">
      <c r="A50" t="s">
        <v>259</v>
      </c>
      <c r="B50" t="s">
        <v>265</v>
      </c>
      <c r="D50">
        <v>6</v>
      </c>
      <c r="E50" s="170">
        <v>-123456.78</v>
      </c>
      <c r="F50" s="137" t="s">
        <v>226</v>
      </c>
      <c r="G50" s="137" t="s">
        <v>226</v>
      </c>
      <c r="H50" s="137"/>
      <c r="I50" s="137"/>
      <c r="J50" s="137" t="s">
        <v>226</v>
      </c>
      <c r="K50" s="137"/>
      <c r="L50" s="137"/>
    </row>
    <row r="51" spans="1:12" ht="15.75" thickBot="1" x14ac:dyDescent="0.25">
      <c r="A51" t="s">
        <v>259</v>
      </c>
      <c r="B51" t="s">
        <v>9</v>
      </c>
      <c r="D51">
        <v>7</v>
      </c>
      <c r="E51" s="171">
        <v>-123456.78</v>
      </c>
      <c r="F51" s="137" t="s">
        <v>226</v>
      </c>
      <c r="G51" s="137"/>
      <c r="H51" s="137" t="s">
        <v>226</v>
      </c>
      <c r="I51" s="137" t="s">
        <v>226</v>
      </c>
      <c r="J51" s="137"/>
      <c r="K51" s="137"/>
      <c r="L51" s="137"/>
    </row>
    <row r="52" spans="1:12" ht="13.5" thickTop="1" x14ac:dyDescent="0.2">
      <c r="A52" t="s">
        <v>259</v>
      </c>
      <c r="B52" t="s">
        <v>266</v>
      </c>
      <c r="D52">
        <v>8</v>
      </c>
      <c r="E52" s="172">
        <v>-123456.78</v>
      </c>
      <c r="F52" s="137" t="s">
        <v>226</v>
      </c>
      <c r="G52" s="137" t="s">
        <v>226</v>
      </c>
      <c r="H52" s="137"/>
      <c r="I52" s="137"/>
      <c r="J52" s="137" t="s">
        <v>226</v>
      </c>
      <c r="K52" s="137"/>
      <c r="L52" s="137"/>
    </row>
    <row r="53" spans="1:12" x14ac:dyDescent="0.2">
      <c r="A53" t="s">
        <v>259</v>
      </c>
      <c r="B53" t="s">
        <v>267</v>
      </c>
      <c r="D53">
        <v>9</v>
      </c>
      <c r="E53" s="173">
        <v>42394.605674305552</v>
      </c>
      <c r="F53" s="137" t="s">
        <v>226</v>
      </c>
      <c r="G53" s="137" t="s">
        <v>226</v>
      </c>
      <c r="H53" s="137"/>
      <c r="I53" s="137"/>
      <c r="J53" s="137" t="s">
        <v>226</v>
      </c>
      <c r="K53" s="137"/>
      <c r="L53" s="137"/>
    </row>
    <row r="54" spans="1:12" x14ac:dyDescent="0.2">
      <c r="A54" t="s">
        <v>259</v>
      </c>
      <c r="B54" t="s">
        <v>268</v>
      </c>
      <c r="D54">
        <v>10</v>
      </c>
      <c r="E54" s="174">
        <v>42394.605608333331</v>
      </c>
      <c r="F54" s="137" t="s">
        <v>226</v>
      </c>
      <c r="G54" s="137" t="s">
        <v>226</v>
      </c>
      <c r="H54" s="137"/>
      <c r="I54" s="137"/>
      <c r="J54" s="137" t="s">
        <v>226</v>
      </c>
      <c r="K54" s="137"/>
      <c r="L54" s="137"/>
    </row>
    <row r="55" spans="1:12" x14ac:dyDescent="0.2">
      <c r="A55" t="s">
        <v>259</v>
      </c>
      <c r="B55" t="s">
        <v>269</v>
      </c>
      <c r="C55" s="143"/>
      <c r="D55">
        <v>10</v>
      </c>
      <c r="E55" s="175">
        <v>44806</v>
      </c>
      <c r="F55" s="137" t="s">
        <v>226</v>
      </c>
      <c r="G55" s="137" t="s">
        <v>226</v>
      </c>
      <c r="H55" s="137"/>
      <c r="I55" s="137"/>
      <c r="J55" s="137" t="s">
        <v>226</v>
      </c>
      <c r="K55" s="137"/>
      <c r="L55" s="137"/>
    </row>
    <row r="56" spans="1:12" x14ac:dyDescent="0.2">
      <c r="A56" t="s">
        <v>259</v>
      </c>
      <c r="B56" t="s">
        <v>270</v>
      </c>
      <c r="D56">
        <v>11</v>
      </c>
      <c r="E56" s="176">
        <v>42394.605748495371</v>
      </c>
      <c r="F56" s="137" t="s">
        <v>226</v>
      </c>
      <c r="G56" s="137" t="s">
        <v>226</v>
      </c>
      <c r="H56" s="137"/>
      <c r="I56" s="137"/>
      <c r="J56" s="137" t="s">
        <v>226</v>
      </c>
      <c r="K56" s="137"/>
      <c r="L56" s="137"/>
    </row>
    <row r="57" spans="1:12" x14ac:dyDescent="0.2">
      <c r="A57" t="s">
        <v>259</v>
      </c>
      <c r="B57" t="s">
        <v>271</v>
      </c>
      <c r="D57">
        <v>12</v>
      </c>
      <c r="E57" s="177">
        <v>0.51175925925925925</v>
      </c>
      <c r="F57" s="137" t="s">
        <v>226</v>
      </c>
      <c r="G57" s="137" t="s">
        <v>226</v>
      </c>
      <c r="H57" s="137"/>
      <c r="I57" s="137"/>
      <c r="J57" s="137" t="s">
        <v>226</v>
      </c>
      <c r="K57" s="137"/>
      <c r="L57" s="137"/>
    </row>
    <row r="58" spans="1:12" ht="15" x14ac:dyDescent="0.2">
      <c r="A58" s="1" t="s">
        <v>272</v>
      </c>
      <c r="B58" s="134" t="s">
        <v>219</v>
      </c>
      <c r="C58" s="134"/>
      <c r="D58" s="1">
        <v>0</v>
      </c>
      <c r="E58" s="141"/>
      <c r="F58" s="134"/>
      <c r="G58" s="134"/>
      <c r="H58" s="134"/>
      <c r="I58" s="134"/>
      <c r="J58" s="134"/>
      <c r="K58" s="134"/>
      <c r="L58" s="134"/>
    </row>
    <row r="59" spans="1:12" x14ac:dyDescent="0.2">
      <c r="A59" t="s">
        <v>272</v>
      </c>
      <c r="B59" t="s">
        <v>273</v>
      </c>
      <c r="D59">
        <v>1</v>
      </c>
      <c r="E59" s="178" t="s">
        <v>274</v>
      </c>
      <c r="F59" s="137"/>
      <c r="G59" s="137"/>
      <c r="H59" s="137"/>
      <c r="I59" s="137"/>
      <c r="J59" s="137"/>
      <c r="K59" s="137"/>
      <c r="L59" s="137"/>
    </row>
    <row r="60" spans="1:12" x14ac:dyDescent="0.2">
      <c r="A60" t="s">
        <v>272</v>
      </c>
      <c r="B60" t="s">
        <v>275</v>
      </c>
      <c r="D60">
        <v>2</v>
      </c>
      <c r="E60" s="178"/>
      <c r="F60" s="137"/>
      <c r="G60" s="137"/>
      <c r="H60" s="137"/>
      <c r="I60" s="137"/>
      <c r="J60" s="137"/>
      <c r="K60" s="137"/>
      <c r="L60" s="137"/>
    </row>
    <row r="61" spans="1:12" ht="15" x14ac:dyDescent="0.2">
      <c r="A61" s="1" t="s">
        <v>276</v>
      </c>
      <c r="B61" s="134" t="s">
        <v>219</v>
      </c>
      <c r="C61" s="134"/>
      <c r="D61" s="1">
        <v>0</v>
      </c>
      <c r="E61" s="141"/>
      <c r="F61" s="134"/>
      <c r="G61" s="134"/>
      <c r="H61" s="134"/>
      <c r="I61" s="134"/>
      <c r="J61" s="134"/>
      <c r="K61" s="134"/>
      <c r="L61" s="134"/>
    </row>
    <row r="62" spans="1:12" x14ac:dyDescent="0.2">
      <c r="A62" t="s">
        <v>276</v>
      </c>
      <c r="B62" t="s">
        <v>277</v>
      </c>
      <c r="D62">
        <v>0</v>
      </c>
      <c r="E62" s="179" t="s">
        <v>278</v>
      </c>
      <c r="F62" s="137"/>
      <c r="G62" s="137"/>
      <c r="H62" s="137"/>
      <c r="I62" s="137"/>
      <c r="J62" s="137"/>
      <c r="K62" s="137"/>
      <c r="L62" s="137"/>
    </row>
    <row r="63" spans="1:12" ht="15" x14ac:dyDescent="0.2">
      <c r="A63" t="s">
        <v>276</v>
      </c>
      <c r="B63" s="180" t="s">
        <v>279</v>
      </c>
      <c r="C63">
        <v>0</v>
      </c>
      <c r="D63">
        <v>1</v>
      </c>
      <c r="E63" s="181" t="s">
        <v>214</v>
      </c>
      <c r="F63" s="137"/>
      <c r="G63" s="137"/>
      <c r="H63" s="137"/>
      <c r="I63" s="137" t="s">
        <v>226</v>
      </c>
      <c r="J63" s="137"/>
      <c r="K63" s="137" t="s">
        <v>226</v>
      </c>
      <c r="L63" s="137"/>
    </row>
    <row r="64" spans="1:12" ht="15" x14ac:dyDescent="0.2">
      <c r="A64" t="s">
        <v>276</v>
      </c>
      <c r="B64" s="180" t="s">
        <v>280</v>
      </c>
      <c r="C64">
        <v>26</v>
      </c>
      <c r="D64">
        <v>2</v>
      </c>
      <c r="E64" s="182" t="s">
        <v>214</v>
      </c>
      <c r="F64" s="137"/>
      <c r="G64" s="137"/>
      <c r="H64" s="137"/>
      <c r="I64" s="137" t="s">
        <v>226</v>
      </c>
      <c r="J64" s="137"/>
      <c r="K64" s="137" t="s">
        <v>226</v>
      </c>
      <c r="L64" s="137"/>
    </row>
    <row r="65" spans="1:12" ht="15" x14ac:dyDescent="0.2">
      <c r="A65" t="s">
        <v>276</v>
      </c>
      <c r="B65" s="180" t="s">
        <v>281</v>
      </c>
      <c r="C65">
        <v>27</v>
      </c>
      <c r="D65">
        <v>3</v>
      </c>
      <c r="E65" s="183" t="s">
        <v>214</v>
      </c>
      <c r="F65" s="137"/>
      <c r="G65" s="137"/>
      <c r="H65" s="137"/>
      <c r="I65" s="137" t="s">
        <v>226</v>
      </c>
      <c r="J65" s="137"/>
      <c r="K65" s="137" t="s">
        <v>226</v>
      </c>
      <c r="L65" s="137"/>
    </row>
    <row r="66" spans="1:12" ht="15" x14ac:dyDescent="0.2">
      <c r="A66" t="s">
        <v>276</v>
      </c>
      <c r="B66" s="143" t="s">
        <v>282</v>
      </c>
      <c r="C66">
        <v>7</v>
      </c>
      <c r="D66">
        <v>4</v>
      </c>
      <c r="E66" s="184" t="s">
        <v>214</v>
      </c>
      <c r="F66" s="137"/>
      <c r="G66" s="137"/>
      <c r="H66" s="137"/>
      <c r="I66" s="137" t="s">
        <v>226</v>
      </c>
      <c r="J66" s="137"/>
      <c r="K66" s="137" t="s">
        <v>226</v>
      </c>
      <c r="L66" s="137"/>
    </row>
    <row r="67" spans="1:12" ht="15" x14ac:dyDescent="0.2">
      <c r="A67" t="s">
        <v>276</v>
      </c>
      <c r="B67" s="143" t="s">
        <v>283</v>
      </c>
      <c r="C67">
        <v>8</v>
      </c>
      <c r="D67">
        <v>5</v>
      </c>
      <c r="E67" s="182" t="s">
        <v>214</v>
      </c>
      <c r="F67" s="137"/>
      <c r="G67" s="137"/>
      <c r="H67" s="137"/>
      <c r="I67" s="137" t="s">
        <v>226</v>
      </c>
      <c r="J67" s="137"/>
      <c r="K67" s="137" t="s">
        <v>226</v>
      </c>
      <c r="L67" s="137"/>
    </row>
    <row r="68" spans="1:12" ht="15" x14ac:dyDescent="0.2">
      <c r="A68" t="s">
        <v>276</v>
      </c>
      <c r="B68" s="143" t="s">
        <v>284</v>
      </c>
      <c r="C68">
        <v>5</v>
      </c>
      <c r="D68">
        <v>6</v>
      </c>
      <c r="E68" s="185" t="s">
        <v>214</v>
      </c>
      <c r="F68" s="137"/>
      <c r="G68" s="137"/>
      <c r="H68" s="137"/>
      <c r="I68" s="137" t="s">
        <v>226</v>
      </c>
      <c r="J68" s="137"/>
      <c r="K68" s="137" t="s">
        <v>226</v>
      </c>
      <c r="L68" s="137"/>
    </row>
    <row r="69" spans="1:12" ht="15" x14ac:dyDescent="0.2">
      <c r="A69" t="s">
        <v>276</v>
      </c>
      <c r="B69" s="143" t="s">
        <v>285</v>
      </c>
      <c r="C69">
        <v>6</v>
      </c>
      <c r="D69">
        <v>7</v>
      </c>
      <c r="E69" s="186" t="s">
        <v>214</v>
      </c>
      <c r="F69" s="137"/>
      <c r="G69" s="137"/>
      <c r="H69" s="137"/>
      <c r="I69" s="137" t="s">
        <v>226</v>
      </c>
      <c r="J69" s="137"/>
      <c r="K69" s="137" t="s">
        <v>226</v>
      </c>
      <c r="L69" s="137"/>
    </row>
    <row r="70" spans="1:12" ht="15" x14ac:dyDescent="0.2">
      <c r="A70" s="187" t="s">
        <v>276</v>
      </c>
      <c r="B70" s="187" t="s">
        <v>286</v>
      </c>
      <c r="C70">
        <v>3</v>
      </c>
      <c r="D70">
        <v>8</v>
      </c>
      <c r="E70" s="188" t="s">
        <v>214</v>
      </c>
      <c r="F70" s="137"/>
      <c r="G70" s="137"/>
      <c r="H70" s="189"/>
      <c r="I70" s="189" t="s">
        <v>226</v>
      </c>
      <c r="J70" s="137"/>
      <c r="K70" s="189" t="s">
        <v>226</v>
      </c>
      <c r="L70" s="137"/>
    </row>
    <row r="71" spans="1:12" ht="15" x14ac:dyDescent="0.2">
      <c r="A71" t="s">
        <v>276</v>
      </c>
      <c r="B71" s="180" t="s">
        <v>287</v>
      </c>
      <c r="C71">
        <v>1</v>
      </c>
      <c r="D71">
        <v>9</v>
      </c>
      <c r="E71" s="190" t="s">
        <v>214</v>
      </c>
      <c r="F71" s="137"/>
      <c r="G71" s="137"/>
      <c r="H71" s="137" t="s">
        <v>226</v>
      </c>
      <c r="I71" s="137" t="s">
        <v>226</v>
      </c>
      <c r="J71" s="137"/>
      <c r="K71" s="137" t="s">
        <v>226</v>
      </c>
      <c r="L71" s="137"/>
    </row>
    <row r="72" spans="1:12" ht="15" x14ac:dyDescent="0.2">
      <c r="A72" t="s">
        <v>276</v>
      </c>
      <c r="B72" s="180"/>
      <c r="C72" s="143"/>
      <c r="E72" s="191"/>
      <c r="F72" s="137"/>
      <c r="G72" s="137"/>
      <c r="H72" s="137"/>
      <c r="I72" s="137"/>
      <c r="J72" s="137"/>
      <c r="K72" s="137"/>
      <c r="L72" s="137"/>
    </row>
    <row r="73" spans="1:12" ht="15" x14ac:dyDescent="0.2">
      <c r="A73" t="s">
        <v>276</v>
      </c>
      <c r="B73" s="180" t="s">
        <v>288</v>
      </c>
      <c r="C73">
        <v>9</v>
      </c>
      <c r="D73">
        <v>10</v>
      </c>
      <c r="E73" s="190" t="s">
        <v>214</v>
      </c>
      <c r="F73" s="137"/>
      <c r="G73" s="137"/>
      <c r="H73" s="137"/>
      <c r="I73" s="137" t="s">
        <v>226</v>
      </c>
      <c r="J73" s="137"/>
      <c r="K73" s="137" t="s">
        <v>226</v>
      </c>
      <c r="L73" s="137"/>
    </row>
    <row r="74" spans="1:12" ht="15" x14ac:dyDescent="0.2">
      <c r="A74" t="s">
        <v>276</v>
      </c>
      <c r="B74" s="180"/>
      <c r="C74" s="143"/>
      <c r="E74" s="191"/>
      <c r="F74" s="137"/>
      <c r="G74" s="137"/>
      <c r="H74" s="137"/>
      <c r="I74" s="137"/>
      <c r="J74" s="137"/>
      <c r="K74" s="137"/>
      <c r="L74" s="137"/>
    </row>
    <row r="75" spans="1:12" ht="15" x14ac:dyDescent="0.2">
      <c r="A75" t="s">
        <v>276</v>
      </c>
      <c r="B75" s="180" t="s">
        <v>289</v>
      </c>
      <c r="C75">
        <v>13</v>
      </c>
      <c r="D75">
        <v>11</v>
      </c>
      <c r="E75" s="192" t="s">
        <v>214</v>
      </c>
      <c r="F75" s="137"/>
      <c r="G75" s="137"/>
      <c r="H75" s="137"/>
      <c r="I75" s="137" t="s">
        <v>226</v>
      </c>
      <c r="J75" s="137"/>
      <c r="K75" s="137" t="s">
        <v>226</v>
      </c>
      <c r="L75" s="137"/>
    </row>
    <row r="76" spans="1:12" ht="15" x14ac:dyDescent="0.2">
      <c r="A76" t="s">
        <v>276</v>
      </c>
      <c r="B76" s="180" t="s">
        <v>290</v>
      </c>
      <c r="C76">
        <v>14</v>
      </c>
      <c r="D76">
        <v>12</v>
      </c>
      <c r="E76" s="192" t="s">
        <v>214</v>
      </c>
      <c r="F76" s="137"/>
      <c r="G76" s="137"/>
      <c r="H76" s="137"/>
      <c r="I76" s="137" t="s">
        <v>226</v>
      </c>
      <c r="J76" s="137"/>
      <c r="K76" s="137" t="s">
        <v>226</v>
      </c>
      <c r="L76" s="137"/>
    </row>
    <row r="77" spans="1:12" ht="15" x14ac:dyDescent="0.2">
      <c r="A77" t="s">
        <v>276</v>
      </c>
      <c r="B77" s="180" t="s">
        <v>291</v>
      </c>
      <c r="C77">
        <v>15</v>
      </c>
      <c r="D77">
        <v>13</v>
      </c>
      <c r="E77" s="192" t="s">
        <v>214</v>
      </c>
      <c r="F77" s="137"/>
      <c r="G77" s="137"/>
      <c r="H77" s="137"/>
      <c r="I77" s="137" t="s">
        <v>226</v>
      </c>
      <c r="J77" s="137"/>
      <c r="K77" s="137" t="s">
        <v>226</v>
      </c>
      <c r="L77" s="137"/>
    </row>
    <row r="78" spans="1:12" ht="15" x14ac:dyDescent="0.2">
      <c r="A78" t="s">
        <v>276</v>
      </c>
      <c r="B78" s="180" t="s">
        <v>292</v>
      </c>
      <c r="C78">
        <v>19</v>
      </c>
      <c r="D78">
        <v>14</v>
      </c>
      <c r="E78" s="193" t="s">
        <v>214</v>
      </c>
      <c r="F78" s="137"/>
      <c r="G78" s="137"/>
      <c r="H78" s="137"/>
      <c r="I78" s="137" t="s">
        <v>226</v>
      </c>
      <c r="J78" s="137"/>
      <c r="K78" s="137" t="s">
        <v>226</v>
      </c>
      <c r="L78" s="137"/>
    </row>
    <row r="79" spans="1:12" ht="15" x14ac:dyDescent="0.2">
      <c r="A79" t="s">
        <v>276</v>
      </c>
      <c r="B79" s="180" t="s">
        <v>293</v>
      </c>
      <c r="C79">
        <v>16</v>
      </c>
      <c r="D79">
        <v>15</v>
      </c>
      <c r="E79" s="194" t="s">
        <v>214</v>
      </c>
      <c r="F79" s="137"/>
      <c r="G79" s="137"/>
      <c r="H79" s="137"/>
      <c r="I79" s="137" t="s">
        <v>226</v>
      </c>
      <c r="J79" s="137"/>
      <c r="K79" s="137" t="s">
        <v>226</v>
      </c>
      <c r="L79" s="137"/>
    </row>
    <row r="80" spans="1:12" ht="15" x14ac:dyDescent="0.2">
      <c r="A80" t="s">
        <v>276</v>
      </c>
      <c r="B80" s="180" t="s">
        <v>294</v>
      </c>
      <c r="C80">
        <v>17</v>
      </c>
      <c r="D80">
        <v>16</v>
      </c>
      <c r="E80" s="194" t="s">
        <v>214</v>
      </c>
      <c r="F80" s="137"/>
      <c r="G80" s="137"/>
      <c r="H80" s="137"/>
      <c r="I80" s="137" t="s">
        <v>226</v>
      </c>
      <c r="J80" s="137"/>
      <c r="K80" s="137" t="s">
        <v>226</v>
      </c>
      <c r="L80" s="137"/>
    </row>
    <row r="81" spans="1:12" ht="15" x14ac:dyDescent="0.2">
      <c r="A81" s="195" t="s">
        <v>276</v>
      </c>
      <c r="B81" s="195" t="s">
        <v>295</v>
      </c>
      <c r="C81">
        <v>18</v>
      </c>
      <c r="D81" s="196">
        <v>17</v>
      </c>
      <c r="E81" s="194" t="s">
        <v>214</v>
      </c>
      <c r="F81" s="197"/>
      <c r="G81" s="198"/>
      <c r="H81" s="198"/>
      <c r="I81" s="198" t="s">
        <v>226</v>
      </c>
      <c r="J81" s="198"/>
      <c r="K81" s="198" t="s">
        <v>226</v>
      </c>
      <c r="L81" s="198"/>
    </row>
    <row r="82" spans="1:12" ht="15" x14ac:dyDescent="0.2">
      <c r="A82" t="s">
        <v>276</v>
      </c>
      <c r="B82" t="s">
        <v>296</v>
      </c>
      <c r="C82">
        <v>20</v>
      </c>
      <c r="D82">
        <v>18</v>
      </c>
      <c r="E82" s="199" t="s">
        <v>214</v>
      </c>
      <c r="F82" s="137"/>
      <c r="G82" s="137"/>
      <c r="H82" s="137"/>
      <c r="I82" s="137" t="s">
        <v>226</v>
      </c>
      <c r="J82" s="137"/>
      <c r="K82" s="137" t="s">
        <v>226</v>
      </c>
      <c r="L82" s="137"/>
    </row>
    <row r="83" spans="1:12" ht="15" x14ac:dyDescent="0.2">
      <c r="A83" t="s">
        <v>276</v>
      </c>
      <c r="B83" t="s">
        <v>297</v>
      </c>
      <c r="C83">
        <v>21</v>
      </c>
      <c r="D83">
        <v>19</v>
      </c>
      <c r="E83" s="199" t="s">
        <v>214</v>
      </c>
      <c r="F83" s="137"/>
      <c r="G83" s="137"/>
      <c r="H83" s="137"/>
      <c r="I83" s="137" t="s">
        <v>226</v>
      </c>
      <c r="J83" s="137"/>
      <c r="K83" s="137" t="s">
        <v>226</v>
      </c>
      <c r="L83" s="137"/>
    </row>
    <row r="84" spans="1:12" ht="15" x14ac:dyDescent="0.2">
      <c r="A84" t="s">
        <v>276</v>
      </c>
      <c r="B84" t="s">
        <v>298</v>
      </c>
      <c r="C84">
        <v>22</v>
      </c>
      <c r="D84">
        <v>20</v>
      </c>
      <c r="E84" s="199" t="s">
        <v>214</v>
      </c>
      <c r="F84" s="137"/>
      <c r="G84" s="137"/>
      <c r="H84" s="137"/>
      <c r="I84" s="137" t="s">
        <v>226</v>
      </c>
      <c r="J84" s="137"/>
      <c r="K84" s="137" t="s">
        <v>226</v>
      </c>
      <c r="L84" s="137"/>
    </row>
    <row r="85" spans="1:12" ht="15" x14ac:dyDescent="0.2">
      <c r="A85" t="s">
        <v>276</v>
      </c>
      <c r="B85" t="s">
        <v>299</v>
      </c>
      <c r="C85">
        <v>23</v>
      </c>
      <c r="D85">
        <v>21</v>
      </c>
      <c r="E85" s="199" t="s">
        <v>214</v>
      </c>
      <c r="F85" s="137"/>
      <c r="G85" s="137"/>
      <c r="H85" s="137"/>
      <c r="I85" s="137" t="s">
        <v>226</v>
      </c>
      <c r="J85" s="137"/>
      <c r="K85" s="137" t="s">
        <v>226</v>
      </c>
      <c r="L85" s="137"/>
    </row>
    <row r="86" spans="1:12" ht="15" x14ac:dyDescent="0.2">
      <c r="A86" t="s">
        <v>276</v>
      </c>
      <c r="B86" t="s">
        <v>300</v>
      </c>
      <c r="C86">
        <v>24</v>
      </c>
      <c r="D86">
        <v>22</v>
      </c>
      <c r="E86" s="199" t="s">
        <v>214</v>
      </c>
      <c r="F86" s="137"/>
      <c r="G86" s="137"/>
      <c r="H86" s="137"/>
      <c r="I86" s="137" t="s">
        <v>226</v>
      </c>
      <c r="J86" s="137"/>
      <c r="K86" s="137" t="s">
        <v>226</v>
      </c>
      <c r="L86" s="137"/>
    </row>
    <row r="87" spans="1:12" ht="15" x14ac:dyDescent="0.2">
      <c r="A87" t="s">
        <v>276</v>
      </c>
      <c r="B87" t="s">
        <v>301</v>
      </c>
      <c r="C87">
        <v>25</v>
      </c>
      <c r="D87">
        <v>23</v>
      </c>
      <c r="E87" s="199" t="s">
        <v>214</v>
      </c>
      <c r="F87" s="137"/>
      <c r="G87" s="137"/>
      <c r="H87" s="137"/>
      <c r="I87" s="137" t="s">
        <v>226</v>
      </c>
      <c r="J87" s="137"/>
      <c r="K87" s="137" t="s">
        <v>226</v>
      </c>
      <c r="L87" s="137"/>
    </row>
    <row r="88" spans="1:12" x14ac:dyDescent="0.2">
      <c r="A88" t="s">
        <v>276</v>
      </c>
      <c r="C88" s="143"/>
      <c r="E88" s="179"/>
      <c r="F88" s="137"/>
      <c r="G88" s="137"/>
      <c r="H88" s="137"/>
      <c r="I88" s="137"/>
      <c r="J88" s="137"/>
      <c r="K88" s="137"/>
      <c r="L88" s="137"/>
    </row>
    <row r="89" spans="1:12" ht="15" x14ac:dyDescent="0.2">
      <c r="A89" t="s">
        <v>276</v>
      </c>
      <c r="B89" t="s">
        <v>302</v>
      </c>
      <c r="C89">
        <v>4</v>
      </c>
      <c r="D89">
        <v>24</v>
      </c>
      <c r="E89" s="200" t="s">
        <v>214</v>
      </c>
      <c r="F89" s="137"/>
      <c r="G89" s="137"/>
      <c r="H89" s="137" t="s">
        <v>226</v>
      </c>
      <c r="I89" s="137" t="s">
        <v>226</v>
      </c>
      <c r="J89" s="137"/>
      <c r="K89" s="137" t="s">
        <v>226</v>
      </c>
      <c r="L89" s="137"/>
    </row>
    <row r="90" spans="1:12" x14ac:dyDescent="0.2">
      <c r="A90" t="s">
        <v>276</v>
      </c>
      <c r="C90" s="143"/>
      <c r="E90" s="201"/>
      <c r="F90" s="137"/>
      <c r="G90" s="137"/>
      <c r="H90" s="137"/>
      <c r="I90" s="137"/>
      <c r="J90" s="137"/>
      <c r="K90" s="137"/>
      <c r="L90" s="137"/>
    </row>
    <row r="91" spans="1:12" ht="15.75" thickBot="1" x14ac:dyDescent="0.25">
      <c r="A91" t="s">
        <v>276</v>
      </c>
      <c r="B91" t="s">
        <v>303</v>
      </c>
      <c r="C91">
        <v>2</v>
      </c>
      <c r="D91">
        <v>25</v>
      </c>
      <c r="E91" s="202" t="s">
        <v>214</v>
      </c>
      <c r="F91" s="137"/>
      <c r="G91" s="137"/>
      <c r="H91" s="137" t="s">
        <v>226</v>
      </c>
      <c r="I91" s="137" t="s">
        <v>226</v>
      </c>
      <c r="J91" s="137"/>
      <c r="K91" s="137" t="s">
        <v>226</v>
      </c>
      <c r="L91" s="137"/>
    </row>
    <row r="92" spans="1:12" ht="15.75" thickTop="1" x14ac:dyDescent="0.2">
      <c r="A92" s="1" t="s">
        <v>304</v>
      </c>
      <c r="B92" s="134" t="s">
        <v>219</v>
      </c>
      <c r="C92" s="134"/>
      <c r="D92" s="1">
        <v>0</v>
      </c>
      <c r="E92" s="141"/>
      <c r="F92" s="134"/>
      <c r="G92" s="134"/>
      <c r="H92" s="134"/>
      <c r="I92" s="134"/>
      <c r="J92" s="134"/>
      <c r="K92" s="134"/>
      <c r="L92" s="134"/>
    </row>
    <row r="93" spans="1:12" x14ac:dyDescent="0.2">
      <c r="A93" t="s">
        <v>304</v>
      </c>
      <c r="B93" t="s">
        <v>305</v>
      </c>
      <c r="D93">
        <v>0</v>
      </c>
      <c r="E93" s="203" t="s">
        <v>306</v>
      </c>
      <c r="F93" s="137"/>
      <c r="G93" s="137"/>
      <c r="H93" s="137"/>
      <c r="I93" s="137"/>
      <c r="J93" s="137"/>
      <c r="K93" s="137"/>
      <c r="L93" s="137"/>
    </row>
    <row r="94" spans="1:12" x14ac:dyDescent="0.2">
      <c r="A94" t="s">
        <v>304</v>
      </c>
      <c r="B94" t="s">
        <v>279</v>
      </c>
      <c r="C94">
        <v>0</v>
      </c>
      <c r="D94">
        <v>1</v>
      </c>
      <c r="E94" s="136" t="s">
        <v>214</v>
      </c>
      <c r="F94" s="137"/>
      <c r="G94" s="137"/>
      <c r="H94" s="137" t="s">
        <v>226</v>
      </c>
      <c r="I94" s="137" t="s">
        <v>226</v>
      </c>
      <c r="J94" s="137"/>
      <c r="K94" s="137" t="s">
        <v>226</v>
      </c>
      <c r="L94" s="137"/>
    </row>
    <row r="95" spans="1:12" ht="15" x14ac:dyDescent="0.2">
      <c r="A95" t="s">
        <v>304</v>
      </c>
      <c r="B95" t="s">
        <v>287</v>
      </c>
      <c r="C95">
        <v>1</v>
      </c>
      <c r="D95">
        <v>2</v>
      </c>
      <c r="E95" s="204" t="s">
        <v>214</v>
      </c>
      <c r="F95" s="137"/>
      <c r="G95" s="137"/>
      <c r="H95" s="137" t="s">
        <v>226</v>
      </c>
      <c r="I95" s="137" t="s">
        <v>226</v>
      </c>
      <c r="J95" s="137"/>
      <c r="K95" s="137" t="s">
        <v>226</v>
      </c>
      <c r="L95" s="137"/>
    </row>
    <row r="96" spans="1:12" ht="15" x14ac:dyDescent="0.2">
      <c r="A96" t="s">
        <v>304</v>
      </c>
      <c r="B96" s="143" t="s">
        <v>307</v>
      </c>
      <c r="C96">
        <v>30</v>
      </c>
      <c r="D96">
        <v>3</v>
      </c>
      <c r="E96" s="205" t="s">
        <v>214</v>
      </c>
      <c r="F96" s="137"/>
      <c r="G96" s="137"/>
      <c r="H96" s="137" t="s">
        <v>226</v>
      </c>
      <c r="I96" s="137" t="s">
        <v>226</v>
      </c>
      <c r="J96" s="137"/>
      <c r="K96" s="137" t="s">
        <v>226</v>
      </c>
      <c r="L96" s="137"/>
    </row>
    <row r="97" spans="1:12" ht="25.5" x14ac:dyDescent="0.2">
      <c r="A97" t="s">
        <v>304</v>
      </c>
      <c r="B97" s="143" t="s">
        <v>308</v>
      </c>
      <c r="C97">
        <v>33</v>
      </c>
      <c r="D97">
        <v>4</v>
      </c>
      <c r="E97" s="206" t="s">
        <v>214</v>
      </c>
      <c r="F97" s="137"/>
      <c r="G97" s="137"/>
      <c r="H97" s="137" t="s">
        <v>226</v>
      </c>
      <c r="I97" s="137" t="s">
        <v>226</v>
      </c>
      <c r="J97" s="137"/>
      <c r="K97" s="137" t="s">
        <v>226</v>
      </c>
      <c r="L97" s="137"/>
    </row>
    <row r="98" spans="1:12" ht="25.5" x14ac:dyDescent="0.2">
      <c r="A98" t="s">
        <v>304</v>
      </c>
      <c r="B98" s="143" t="s">
        <v>309</v>
      </c>
      <c r="C98">
        <v>28</v>
      </c>
      <c r="D98">
        <v>5</v>
      </c>
      <c r="E98" s="207" t="s">
        <v>214</v>
      </c>
      <c r="F98" s="137"/>
      <c r="G98" s="137"/>
      <c r="H98" s="137" t="s">
        <v>226</v>
      </c>
      <c r="I98" s="137" t="s">
        <v>226</v>
      </c>
      <c r="J98" s="137"/>
      <c r="K98" s="137" t="s">
        <v>226</v>
      </c>
      <c r="L98" s="137"/>
    </row>
    <row r="99" spans="1:12" ht="25.5" x14ac:dyDescent="0.2">
      <c r="A99" t="s">
        <v>304</v>
      </c>
      <c r="B99" s="143" t="s">
        <v>310</v>
      </c>
      <c r="C99">
        <v>32</v>
      </c>
      <c r="D99">
        <v>6</v>
      </c>
      <c r="E99" s="208" t="s">
        <v>214</v>
      </c>
      <c r="F99" s="137"/>
      <c r="G99" s="137"/>
      <c r="H99" s="137" t="s">
        <v>226</v>
      </c>
      <c r="I99" s="137" t="s">
        <v>226</v>
      </c>
      <c r="J99" s="137"/>
      <c r="K99" s="137" t="s">
        <v>226</v>
      </c>
      <c r="L99" s="137"/>
    </row>
    <row r="100" spans="1:12" ht="25.5" x14ac:dyDescent="0.2">
      <c r="A100" t="s">
        <v>304</v>
      </c>
      <c r="B100" s="143" t="s">
        <v>311</v>
      </c>
      <c r="C100">
        <v>31</v>
      </c>
      <c r="D100">
        <v>7</v>
      </c>
      <c r="E100" s="209" t="s">
        <v>214</v>
      </c>
      <c r="F100" s="137"/>
      <c r="G100" s="137"/>
      <c r="H100" s="137" t="s">
        <v>226</v>
      </c>
      <c r="I100" s="137" t="s">
        <v>226</v>
      </c>
      <c r="J100" s="137"/>
      <c r="K100" s="137" t="s">
        <v>226</v>
      </c>
      <c r="L100" s="137"/>
    </row>
    <row r="101" spans="1:12" ht="25.5" x14ac:dyDescent="0.2">
      <c r="A101" t="s">
        <v>304</v>
      </c>
      <c r="B101" s="143" t="s">
        <v>312</v>
      </c>
      <c r="C101">
        <v>35</v>
      </c>
      <c r="D101">
        <v>8</v>
      </c>
      <c r="E101" s="210" t="s">
        <v>214</v>
      </c>
      <c r="F101" s="137"/>
      <c r="G101" s="137"/>
      <c r="H101" s="137" t="s">
        <v>226</v>
      </c>
      <c r="I101" s="137" t="s">
        <v>226</v>
      </c>
      <c r="J101" s="137"/>
      <c r="K101" s="137" t="s">
        <v>226</v>
      </c>
      <c r="L101" s="137"/>
    </row>
    <row r="102" spans="1:12" ht="25.5" x14ac:dyDescent="0.2">
      <c r="A102" t="s">
        <v>304</v>
      </c>
      <c r="B102" s="143" t="s">
        <v>313</v>
      </c>
      <c r="C102">
        <v>29</v>
      </c>
      <c r="D102">
        <v>9</v>
      </c>
      <c r="E102" s="209" t="s">
        <v>214</v>
      </c>
      <c r="F102" s="137"/>
      <c r="G102" s="137"/>
      <c r="H102" s="137" t="s">
        <v>226</v>
      </c>
      <c r="I102" s="137" t="s">
        <v>226</v>
      </c>
      <c r="J102" s="137"/>
      <c r="K102" s="137" t="s">
        <v>226</v>
      </c>
      <c r="L102" s="137"/>
    </row>
    <row r="103" spans="1:12" ht="25.5" x14ac:dyDescent="0.2">
      <c r="A103" t="s">
        <v>304</v>
      </c>
      <c r="B103" s="143" t="s">
        <v>314</v>
      </c>
      <c r="C103">
        <v>34</v>
      </c>
      <c r="D103">
        <v>10</v>
      </c>
      <c r="E103" s="211" t="s">
        <v>214</v>
      </c>
      <c r="F103" s="137"/>
      <c r="G103" s="137"/>
      <c r="H103" s="137" t="s">
        <v>226</v>
      </c>
      <c r="I103" s="137" t="s">
        <v>226</v>
      </c>
      <c r="J103" s="137"/>
      <c r="K103" s="137" t="s">
        <v>226</v>
      </c>
      <c r="L103" s="137"/>
    </row>
    <row r="104" spans="1:12" ht="15" x14ac:dyDescent="0.2">
      <c r="A104" s="1" t="s">
        <v>315</v>
      </c>
      <c r="B104" s="134" t="s">
        <v>219</v>
      </c>
      <c r="C104" s="134"/>
      <c r="D104" s="1">
        <v>0</v>
      </c>
      <c r="E104" s="141"/>
      <c r="F104" s="134"/>
      <c r="G104" s="134"/>
      <c r="H104" s="134"/>
      <c r="I104" s="134"/>
      <c r="J104" s="134"/>
      <c r="K104" s="134"/>
      <c r="L104" s="134"/>
    </row>
    <row r="105" spans="1:12" x14ac:dyDescent="0.2">
      <c r="A105" t="s">
        <v>315</v>
      </c>
      <c r="B105" t="s">
        <v>316</v>
      </c>
      <c r="D105">
        <v>0</v>
      </c>
      <c r="E105" s="136" t="s">
        <v>317</v>
      </c>
      <c r="F105" s="137"/>
      <c r="G105" s="137"/>
      <c r="H105" s="137"/>
      <c r="I105" s="137"/>
      <c r="J105" s="137"/>
      <c r="K105" s="137"/>
      <c r="L105" s="137"/>
    </row>
    <row r="106" spans="1:12" x14ac:dyDescent="0.2">
      <c r="A106" t="s">
        <v>315</v>
      </c>
      <c r="B106" s="143" t="s">
        <v>279</v>
      </c>
      <c r="C106">
        <v>0</v>
      </c>
      <c r="D106">
        <v>1</v>
      </c>
      <c r="E106" s="136" t="s">
        <v>214</v>
      </c>
      <c r="F106" s="137"/>
      <c r="G106" s="137"/>
      <c r="H106" s="137" t="s">
        <v>226</v>
      </c>
      <c r="I106" s="137" t="s">
        <v>226</v>
      </c>
      <c r="J106" s="137"/>
      <c r="K106" s="137" t="s">
        <v>226</v>
      </c>
      <c r="L106" s="137"/>
    </row>
    <row r="107" spans="1:12" x14ac:dyDescent="0.2">
      <c r="A107" t="s">
        <v>315</v>
      </c>
      <c r="B107" s="143" t="s">
        <v>282</v>
      </c>
      <c r="C107">
        <v>7</v>
      </c>
      <c r="D107">
        <v>2</v>
      </c>
      <c r="E107" s="178" t="s">
        <v>214</v>
      </c>
      <c r="F107" s="137"/>
      <c r="G107" s="137"/>
      <c r="H107" s="137" t="s">
        <v>226</v>
      </c>
      <c r="I107" s="137" t="s">
        <v>226</v>
      </c>
      <c r="J107" s="137"/>
      <c r="K107" s="137" t="s">
        <v>226</v>
      </c>
      <c r="L107" s="137"/>
    </row>
    <row r="108" spans="1:12" ht="15" x14ac:dyDescent="0.2">
      <c r="A108" t="s">
        <v>315</v>
      </c>
      <c r="B108" s="143" t="s">
        <v>283</v>
      </c>
      <c r="C108">
        <v>8</v>
      </c>
      <c r="D108">
        <v>3</v>
      </c>
      <c r="E108" s="212" t="s">
        <v>214</v>
      </c>
      <c r="F108" s="137"/>
      <c r="G108" s="137"/>
      <c r="H108" s="137" t="s">
        <v>226</v>
      </c>
      <c r="I108" s="137" t="s">
        <v>226</v>
      </c>
      <c r="J108" s="137"/>
      <c r="K108" s="137" t="s">
        <v>226</v>
      </c>
      <c r="L108" s="137"/>
    </row>
    <row r="109" spans="1:12" x14ac:dyDescent="0.2">
      <c r="A109" t="s">
        <v>315</v>
      </c>
      <c r="B109" s="143" t="s">
        <v>284</v>
      </c>
      <c r="C109">
        <v>5</v>
      </c>
      <c r="D109">
        <v>4</v>
      </c>
      <c r="E109" s="136" t="s">
        <v>214</v>
      </c>
      <c r="F109" s="137"/>
      <c r="G109" s="137"/>
      <c r="H109" s="137" t="s">
        <v>226</v>
      </c>
      <c r="I109" s="137" t="s">
        <v>226</v>
      </c>
      <c r="J109" s="137"/>
      <c r="K109" s="137" t="s">
        <v>226</v>
      </c>
      <c r="L109" s="137"/>
    </row>
    <row r="110" spans="1:12" ht="15" x14ac:dyDescent="0.2">
      <c r="A110" t="s">
        <v>315</v>
      </c>
      <c r="B110" s="143" t="s">
        <v>285</v>
      </c>
      <c r="C110">
        <v>6</v>
      </c>
      <c r="D110">
        <v>5</v>
      </c>
      <c r="E110" s="134" t="s">
        <v>214</v>
      </c>
      <c r="F110" s="137"/>
      <c r="G110" s="137"/>
      <c r="H110" s="137" t="s">
        <v>226</v>
      </c>
      <c r="I110" s="137" t="s">
        <v>226</v>
      </c>
      <c r="J110" s="137"/>
      <c r="K110" s="137" t="s">
        <v>226</v>
      </c>
      <c r="L110" s="137"/>
    </row>
    <row r="111" spans="1:12" x14ac:dyDescent="0.2">
      <c r="A111" t="s">
        <v>315</v>
      </c>
      <c r="B111" s="143" t="s">
        <v>318</v>
      </c>
      <c r="C111">
        <v>4</v>
      </c>
      <c r="D111">
        <v>6</v>
      </c>
      <c r="E111" s="178" t="s">
        <v>214</v>
      </c>
      <c r="F111" s="137"/>
      <c r="G111" s="137"/>
      <c r="H111" s="137" t="s">
        <v>226</v>
      </c>
      <c r="I111" s="137" t="s">
        <v>226</v>
      </c>
      <c r="J111" s="137"/>
      <c r="K111" s="137" t="s">
        <v>226</v>
      </c>
      <c r="L111" s="137"/>
    </row>
    <row r="112" spans="1:12" ht="15" x14ac:dyDescent="0.2">
      <c r="A112" t="s">
        <v>315</v>
      </c>
      <c r="B112" s="143" t="s">
        <v>286</v>
      </c>
      <c r="C112">
        <v>3</v>
      </c>
      <c r="D112">
        <v>7</v>
      </c>
      <c r="E112" s="213" t="s">
        <v>214</v>
      </c>
      <c r="F112" s="137"/>
      <c r="G112" s="137"/>
      <c r="H112" s="137" t="s">
        <v>226</v>
      </c>
      <c r="I112" s="137" t="s">
        <v>226</v>
      </c>
      <c r="J112" s="137"/>
      <c r="K112" s="137" t="s">
        <v>226</v>
      </c>
      <c r="L112" s="137"/>
    </row>
    <row r="113" spans="1:12" x14ac:dyDescent="0.2">
      <c r="A113" t="s">
        <v>315</v>
      </c>
      <c r="C113" s="143"/>
      <c r="E113" s="214"/>
      <c r="F113" s="137"/>
      <c r="G113" s="137"/>
      <c r="H113" s="137"/>
      <c r="I113" s="137"/>
      <c r="J113" s="137"/>
      <c r="K113" s="137"/>
      <c r="L113" s="137"/>
    </row>
    <row r="114" spans="1:12" ht="15" x14ac:dyDescent="0.2">
      <c r="A114" t="s">
        <v>315</v>
      </c>
      <c r="B114" s="143" t="s">
        <v>287</v>
      </c>
      <c r="C114">
        <v>1</v>
      </c>
      <c r="D114">
        <v>8</v>
      </c>
      <c r="E114" s="215" t="s">
        <v>214</v>
      </c>
      <c r="F114" s="137"/>
      <c r="G114" s="137"/>
      <c r="H114" s="137" t="s">
        <v>226</v>
      </c>
      <c r="I114" s="137" t="s">
        <v>226</v>
      </c>
      <c r="J114" s="137"/>
      <c r="K114" s="137" t="s">
        <v>226</v>
      </c>
      <c r="L114" s="137"/>
    </row>
    <row r="115" spans="1:12" x14ac:dyDescent="0.2">
      <c r="A115" t="s">
        <v>315</v>
      </c>
      <c r="C115" s="143"/>
      <c r="E115" s="201"/>
      <c r="F115" s="137"/>
      <c r="G115" s="137"/>
      <c r="H115" s="137"/>
      <c r="I115" s="137"/>
      <c r="J115" s="137"/>
      <c r="K115" s="137"/>
      <c r="L115" s="137"/>
    </row>
    <row r="116" spans="1:12" ht="15.75" thickBot="1" x14ac:dyDescent="0.25">
      <c r="A116" t="s">
        <v>315</v>
      </c>
      <c r="B116" s="143" t="s">
        <v>319</v>
      </c>
      <c r="C116">
        <v>2</v>
      </c>
      <c r="D116">
        <v>9</v>
      </c>
      <c r="E116" s="216" t="s">
        <v>214</v>
      </c>
      <c r="F116" s="137"/>
      <c r="G116" s="137"/>
      <c r="H116" s="137" t="s">
        <v>226</v>
      </c>
      <c r="I116" s="137" t="s">
        <v>226</v>
      </c>
      <c r="J116" s="137"/>
      <c r="K116" s="137" t="s">
        <v>226</v>
      </c>
      <c r="L116" s="137"/>
    </row>
    <row r="117" spans="1:12" ht="15.75" thickTop="1" x14ac:dyDescent="0.2">
      <c r="A117" t="s">
        <v>315</v>
      </c>
      <c r="C117" s="143"/>
      <c r="E117" s="217"/>
      <c r="F117" s="137"/>
      <c r="G117" s="137"/>
      <c r="H117" s="137"/>
      <c r="I117" s="137"/>
      <c r="J117" s="137"/>
      <c r="K117" s="137"/>
      <c r="L117" s="137"/>
    </row>
    <row r="118" spans="1:12" ht="15" x14ac:dyDescent="0.2">
      <c r="A118" t="s">
        <v>315</v>
      </c>
      <c r="B118" s="143" t="s">
        <v>288</v>
      </c>
      <c r="C118">
        <v>9</v>
      </c>
      <c r="D118">
        <v>10</v>
      </c>
      <c r="E118" s="218" t="s">
        <v>214</v>
      </c>
      <c r="F118" s="137"/>
      <c r="G118" s="137"/>
      <c r="H118" s="137" t="s">
        <v>226</v>
      </c>
      <c r="I118" s="137" t="s">
        <v>226</v>
      </c>
      <c r="J118" s="137"/>
      <c r="K118" s="137" t="s">
        <v>226</v>
      </c>
      <c r="L118" s="137"/>
    </row>
    <row r="119" spans="1:12" ht="15" x14ac:dyDescent="0.2">
      <c r="A119" t="s">
        <v>315</v>
      </c>
      <c r="C119" s="143"/>
      <c r="E119" s="219"/>
      <c r="F119" s="137"/>
      <c r="G119" s="137"/>
      <c r="H119" s="137"/>
      <c r="I119" s="137"/>
      <c r="J119" s="137"/>
      <c r="K119" s="137"/>
      <c r="L119" s="137"/>
    </row>
    <row r="120" spans="1:12" ht="15" x14ac:dyDescent="0.2">
      <c r="A120" t="s">
        <v>315</v>
      </c>
      <c r="B120" s="143" t="s">
        <v>320</v>
      </c>
      <c r="C120">
        <v>10</v>
      </c>
      <c r="D120">
        <v>11</v>
      </c>
      <c r="E120" s="218" t="s">
        <v>214</v>
      </c>
      <c r="F120" s="137"/>
      <c r="G120" s="137"/>
      <c r="H120" s="137" t="s">
        <v>226</v>
      </c>
      <c r="I120" s="137" t="s">
        <v>226</v>
      </c>
      <c r="J120" s="137"/>
      <c r="K120" s="137" t="s">
        <v>226</v>
      </c>
      <c r="L120" s="137"/>
    </row>
    <row r="121" spans="1:12" x14ac:dyDescent="0.2">
      <c r="A121" t="s">
        <v>315</v>
      </c>
      <c r="C121" s="143"/>
      <c r="E121" s="201"/>
      <c r="F121" s="137"/>
      <c r="G121" s="137"/>
      <c r="H121" s="137"/>
      <c r="I121" s="137"/>
      <c r="J121" s="137"/>
      <c r="K121" s="137"/>
      <c r="L121" s="137"/>
    </row>
    <row r="122" spans="1:12" ht="15" x14ac:dyDescent="0.2">
      <c r="A122" t="s">
        <v>315</v>
      </c>
      <c r="B122" s="220" t="s">
        <v>321</v>
      </c>
      <c r="C122">
        <v>11</v>
      </c>
      <c r="D122" s="195">
        <v>12</v>
      </c>
      <c r="E122" s="221" t="s">
        <v>214</v>
      </c>
      <c r="F122" s="198"/>
      <c r="G122" s="198"/>
      <c r="H122" s="198" t="s">
        <v>226</v>
      </c>
      <c r="I122" s="198" t="s">
        <v>226</v>
      </c>
      <c r="J122" s="198"/>
      <c r="K122" s="198" t="s">
        <v>226</v>
      </c>
      <c r="L122" s="198"/>
    </row>
    <row r="123" spans="1:12" ht="15" x14ac:dyDescent="0.2">
      <c r="A123" t="s">
        <v>315</v>
      </c>
      <c r="C123" s="143"/>
      <c r="E123" s="222"/>
      <c r="F123" s="137"/>
      <c r="G123" s="137"/>
      <c r="H123" s="137"/>
      <c r="I123" s="137"/>
      <c r="J123" s="137"/>
      <c r="K123" s="137"/>
      <c r="L123" s="137"/>
    </row>
    <row r="124" spans="1:12" ht="15.75" thickBot="1" x14ac:dyDescent="0.25">
      <c r="A124" t="s">
        <v>315</v>
      </c>
      <c r="B124" s="143" t="s">
        <v>322</v>
      </c>
      <c r="C124">
        <v>12</v>
      </c>
      <c r="D124">
        <v>13</v>
      </c>
      <c r="E124" s="223" t="s">
        <v>214</v>
      </c>
      <c r="F124" s="137"/>
      <c r="G124" s="137"/>
      <c r="H124" s="137" t="s">
        <v>226</v>
      </c>
      <c r="I124" s="137" t="s">
        <v>226</v>
      </c>
      <c r="J124" s="137"/>
      <c r="K124" s="137" t="s">
        <v>226</v>
      </c>
      <c r="L124" s="137"/>
    </row>
    <row r="125" spans="1:12" ht="15.75" thickTop="1" x14ac:dyDescent="0.2">
      <c r="A125" s="1" t="s">
        <v>323</v>
      </c>
      <c r="B125" s="134" t="s">
        <v>219</v>
      </c>
      <c r="C125" s="134"/>
      <c r="D125" s="1">
        <v>0</v>
      </c>
      <c r="E125" s="141"/>
      <c r="F125" s="134"/>
      <c r="G125" s="134"/>
      <c r="H125" s="134"/>
      <c r="I125" s="134"/>
      <c r="J125" s="134"/>
      <c r="K125" s="134"/>
      <c r="L125" s="134"/>
    </row>
    <row r="126" spans="1:12" x14ac:dyDescent="0.2">
      <c r="A126" t="s">
        <v>323</v>
      </c>
      <c r="B126" t="s">
        <v>324</v>
      </c>
      <c r="D126">
        <v>0</v>
      </c>
      <c r="E126" s="214" t="s">
        <v>325</v>
      </c>
      <c r="F126" s="137"/>
      <c r="G126" s="137"/>
      <c r="H126" s="137"/>
      <c r="I126" s="137"/>
      <c r="J126" s="137"/>
      <c r="K126" s="137"/>
      <c r="L126" s="137"/>
    </row>
    <row r="127" spans="1:12" ht="15" x14ac:dyDescent="0.2">
      <c r="A127" t="s">
        <v>323</v>
      </c>
      <c r="B127" s="143" t="s">
        <v>279</v>
      </c>
      <c r="C127">
        <v>0</v>
      </c>
      <c r="D127">
        <v>1</v>
      </c>
      <c r="E127" s="224" t="s">
        <v>214</v>
      </c>
      <c r="F127" s="137"/>
      <c r="G127" s="137"/>
      <c r="H127" s="137" t="s">
        <v>226</v>
      </c>
      <c r="I127" s="137" t="s">
        <v>226</v>
      </c>
      <c r="J127" s="137"/>
      <c r="K127" s="137" t="s">
        <v>226</v>
      </c>
      <c r="L127" s="137"/>
    </row>
    <row r="128" spans="1:12" ht="15" x14ac:dyDescent="0.2">
      <c r="A128" t="s">
        <v>323</v>
      </c>
      <c r="B128" s="143" t="s">
        <v>287</v>
      </c>
      <c r="C128">
        <v>1</v>
      </c>
      <c r="D128">
        <v>2</v>
      </c>
      <c r="E128" s="225" t="s">
        <v>214</v>
      </c>
      <c r="F128" s="137"/>
      <c r="G128" s="137"/>
      <c r="H128" s="137"/>
      <c r="I128" s="137" t="s">
        <v>226</v>
      </c>
      <c r="J128" s="137"/>
      <c r="K128" s="137" t="s">
        <v>226</v>
      </c>
      <c r="L128" s="137"/>
    </row>
    <row r="129" spans="1:12" ht="15" x14ac:dyDescent="0.2">
      <c r="A129" t="s">
        <v>323</v>
      </c>
      <c r="B129" s="143" t="s">
        <v>326</v>
      </c>
      <c r="C129">
        <v>38</v>
      </c>
      <c r="D129">
        <v>3</v>
      </c>
      <c r="E129" s="226" t="s">
        <v>214</v>
      </c>
      <c r="F129" s="137"/>
      <c r="G129" s="137"/>
      <c r="H129" s="137"/>
      <c r="I129" s="137" t="s">
        <v>226</v>
      </c>
      <c r="J129" s="137"/>
      <c r="K129" s="137"/>
      <c r="L129" s="137"/>
    </row>
    <row r="130" spans="1:12" ht="15" x14ac:dyDescent="0.2">
      <c r="A130" t="s">
        <v>323</v>
      </c>
      <c r="B130" s="143" t="s">
        <v>327</v>
      </c>
      <c r="C130">
        <v>39</v>
      </c>
      <c r="D130">
        <v>4</v>
      </c>
      <c r="E130" s="226" t="s">
        <v>214</v>
      </c>
      <c r="F130" s="137"/>
      <c r="G130" s="137"/>
      <c r="H130" s="137"/>
      <c r="I130" s="137" t="s">
        <v>226</v>
      </c>
      <c r="J130" s="137"/>
      <c r="K130" s="137"/>
      <c r="L130" s="137"/>
    </row>
    <row r="131" spans="1:12" ht="25.5" x14ac:dyDescent="0.2">
      <c r="A131" t="s">
        <v>323</v>
      </c>
      <c r="B131" s="143" t="s">
        <v>328</v>
      </c>
      <c r="C131">
        <v>36</v>
      </c>
      <c r="D131">
        <v>5</v>
      </c>
      <c r="E131" s="214" t="s">
        <v>214</v>
      </c>
      <c r="F131" s="137"/>
      <c r="G131" s="137"/>
      <c r="H131" s="137"/>
      <c r="I131" s="137" t="s">
        <v>226</v>
      </c>
      <c r="J131" s="137"/>
      <c r="K131" s="137"/>
      <c r="L131" s="137"/>
    </row>
    <row r="132" spans="1:12" x14ac:dyDescent="0.2">
      <c r="A132" t="s">
        <v>323</v>
      </c>
      <c r="B132" s="143" t="s">
        <v>329</v>
      </c>
      <c r="C132">
        <v>37</v>
      </c>
      <c r="D132">
        <v>6</v>
      </c>
      <c r="E132" s="178" t="s">
        <v>214</v>
      </c>
      <c r="F132" s="137"/>
      <c r="G132" s="137"/>
      <c r="H132" s="137"/>
      <c r="I132" s="137" t="s">
        <v>226</v>
      </c>
      <c r="J132" s="137"/>
      <c r="K132" s="137"/>
      <c r="L132" s="137"/>
    </row>
    <row r="133" spans="1:12" ht="25.5" x14ac:dyDescent="0.2">
      <c r="A133" t="s">
        <v>323</v>
      </c>
      <c r="B133" s="143" t="s">
        <v>330</v>
      </c>
      <c r="C133">
        <v>40</v>
      </c>
      <c r="D133">
        <v>7</v>
      </c>
      <c r="E133" s="227" t="s">
        <v>214</v>
      </c>
      <c r="F133" s="137"/>
      <c r="G133" s="137"/>
      <c r="H133" s="137" t="s">
        <v>226</v>
      </c>
      <c r="I133" s="137"/>
      <c r="J133" s="137"/>
      <c r="K133" s="137" t="s">
        <v>226</v>
      </c>
      <c r="L133" s="137"/>
    </row>
    <row r="134" spans="1:12" ht="25.5" x14ac:dyDescent="0.2">
      <c r="A134" t="s">
        <v>323</v>
      </c>
      <c r="B134" s="143" t="s">
        <v>331</v>
      </c>
      <c r="C134">
        <v>41</v>
      </c>
      <c r="D134">
        <v>8</v>
      </c>
      <c r="E134" s="214" t="s">
        <v>214</v>
      </c>
      <c r="F134" s="137"/>
      <c r="G134" s="137"/>
      <c r="H134" s="137" t="s">
        <v>226</v>
      </c>
      <c r="I134" s="137"/>
      <c r="J134" s="137"/>
      <c r="K134" s="137" t="s">
        <v>226</v>
      </c>
      <c r="L134" s="137"/>
    </row>
    <row r="135" spans="1:12" ht="25.5" x14ac:dyDescent="0.2">
      <c r="A135" t="s">
        <v>323</v>
      </c>
      <c r="B135" s="143" t="s">
        <v>332</v>
      </c>
      <c r="C135">
        <v>42</v>
      </c>
      <c r="D135">
        <v>9</v>
      </c>
      <c r="E135" s="228" t="s">
        <v>214</v>
      </c>
      <c r="F135" s="137"/>
      <c r="G135" s="137"/>
      <c r="H135" s="137"/>
      <c r="I135" s="137"/>
      <c r="J135" s="137"/>
      <c r="K135" s="137" t="s">
        <v>226</v>
      </c>
      <c r="L135" s="137"/>
    </row>
  </sheetData>
  <dataValidations count="12">
    <dataValidation allowBlank="1" showInputMessage="1" showErrorMessage="1" promptTitle="Format" prompt="For objects like pictures, enter file's name_x000a_For numbers, enter formatted number w/font, fill &amp; borders_x000a_For characters, enter &quot;Font&quot; w/applied font, fill, &amp; borders_x000a_For charts, enter formatted element number_x000a_Leave blank to not apply formats to an item." sqref="E7:E135" xr:uid="{3FAEF06F-FC12-4C2F-B880-BACED9F3B6BC}"/>
    <dataValidation allowBlank="1" showInputMessage="1" showErrorMessage="1" promptTitle="Type" prompt="TableStyle Element Type applies only to Table Styles (Tables, Pivots, Slicers, and TImelines). Th e value comes from Excel enumeration xlTableStyleElementType._x000a_" sqref="C7:C135" xr:uid="{43D102ED-9D27-473E-BBE2-5E3A51B51545}"/>
    <dataValidation type="whole" operator="greaterThanOrEqual" allowBlank="1" showInputMessage="1" showErrorMessage="1" errorTitle="Set" error="Select from list" promptTitle="Sequence" prompt="Display sequence" sqref="D7:D135" xr:uid="{BF7AF591-143B-4712-874D-8330C37E35A5}">
      <formula1>0</formula1>
    </dataValidation>
    <dataValidation type="list" allowBlank="1" showInputMessage="1" showErrorMessage="1" errorTitle="Set" error="Select from list" promptTitle="Set" prompt="Format set" sqref="A7:A135" xr:uid="{D734C268-4A51-4062-84B0-53D2E3ABAC0B}">
      <formula1>"Headings,Accents,Data,Numbers,Objects,Charts,Forms,Tables,Pivots,Slicers,Timelines"</formula1>
    </dataValidation>
    <dataValidation type="list" allowBlank="1" showInputMessage="1" showErrorMessage="1" promptTitle="Style" prompt="Y=This entry is a Style" sqref="F81:F82 F105:F110 F7:F63" xr:uid="{3188AEC9-1516-465D-93A8-335D78D035A4}">
      <formula1>"Y"</formula1>
    </dataValidation>
    <dataValidation type="list" allowBlank="1" showInputMessage="1" showErrorMessage="1" promptTitle="Include Fill and Pattern" prompt="Enter &quot;Y&quot; only where the style should alter cell fill and pattern" sqref="K105 K81 K7:K61" xr:uid="{3184817A-D8C1-4B34-9CC1-1AFF27D84B5D}">
      <formula1>"Y"</formula1>
    </dataValidation>
    <dataValidation type="list" allowBlank="1" showInputMessage="1" showErrorMessage="1" promptTitle="Include Number Format" prompt="Enter &quot;Y&quot; only where the style should alter cell number format" sqref="J105 J81 J7:J61" xr:uid="{E89264B6-4331-4BB4-812B-42CE77818BDF}">
      <formula1>"Y"</formula1>
    </dataValidation>
    <dataValidation type="list" allowBlank="1" showInputMessage="1" showErrorMessage="1" promptTitle="Include Font" prompt="Enter &quot;Y&quot; only where the style should alter cell font" sqref="I105 I81 I7:I61" xr:uid="{CC8BE8A5-181B-4C61-81DE-E1C1816C6E01}">
      <formula1>"Y"</formula1>
    </dataValidation>
    <dataValidation type="list" allowBlank="1" showInputMessage="1" showErrorMessage="1" promptTitle="Include Borders" prompt="Enter &quot;Y&quot; only where the style should alter cell borders_x000a_" sqref="H105 H81 H7:H61" xr:uid="{7293A87E-F139-4C05-BC3B-A8B5C548C7D1}">
      <formula1>"Y"</formula1>
    </dataValidation>
    <dataValidation type="list" allowBlank="1" showInputMessage="1" showErrorMessage="1" promptTitle="Include Alignment" prompt="Enter &quot;Y&quot; only where the style should alter cell alignments" sqref="G81:G82 G105:G110 G7:G63" xr:uid="{3F8329AA-85F1-4E13-A004-47CACD8A5C9E}">
      <formula1>"Y"</formula1>
    </dataValidation>
    <dataValidation allowBlank="1" showInputMessage="1" showErrorMessage="1" promptTitle="Name" prompt="Keep existing names.  Add additional style names if desired_x000a_" sqref="B81:B82 B105:B110 B7:B62" xr:uid="{FC356F60-ECE6-46F8-8A7F-16DC67A85815}"/>
    <dataValidation type="list" allowBlank="1" showInputMessage="1" showErrorMessage="1" promptTitle="Include Protection" prompt="Blank=Do not alter protection with this style_x000a_U=UnLock/Unprotect cell (allow data entry)_x000a_L= Lock/Protect cell" sqref="L38 L57:L60 L82 L44:L45 L62:L63 L106:L110 L7:L13 L15:L28 L52:L55 L47:L48 L30:L36" xr:uid="{B3C726A9-09AF-4365-9D07-925E561DD4C2}">
      <formula1>"L,U"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0" tint="-0.249977111117893"/>
    <outlinePr summaryBelow="0" summaryRight="0"/>
  </sheetPr>
  <dimension ref="A1:IO69"/>
  <sheetViews>
    <sheetView showGridLines="0" defaultGridColor="0" colorId="22" zoomScale="120" zoomScaleNormal="120" workbookViewId="0">
      <pane xSplit="9" ySplit="4" topLeftCell="J5" activePane="bottomRight" state="frozen"/>
      <selection activeCell="H40" sqref="H40"/>
      <selection pane="topRight" activeCell="H40" sqref="H40"/>
      <selection pane="bottomLeft" activeCell="H40" sqref="H40"/>
      <selection pane="bottomRight"/>
    </sheetView>
  </sheetViews>
  <sheetFormatPr defaultColWidth="1.85546875" defaultRowHeight="12.75" x14ac:dyDescent="0.2"/>
  <cols>
    <col min="1" max="2" width="1.28515625" style="7" customWidth="1"/>
    <col min="3" max="3" width="1.28515625" style="17" customWidth="1"/>
    <col min="4" max="4" width="1.28515625" style="21" customWidth="1"/>
    <col min="5" max="5" width="44.85546875" style="22" customWidth="1"/>
    <col min="6" max="6" width="12.7109375" style="22" customWidth="1"/>
    <col min="7" max="8" width="11.7109375" style="22" customWidth="1"/>
    <col min="9" max="9" width="2.7109375" style="22" customWidth="1"/>
    <col min="10" max="10" width="9.5703125" style="22" bestFit="1" customWidth="1"/>
    <col min="11" max="11" width="9.85546875" style="22" bestFit="1" customWidth="1"/>
    <col min="12" max="12" width="8.7109375" style="22" bestFit="1" customWidth="1"/>
    <col min="13" max="13" width="8.42578125" style="22" bestFit="1" customWidth="1"/>
    <col min="14" max="14" width="9" style="22" bestFit="1" customWidth="1"/>
    <col min="15" max="15" width="8.42578125" style="22" bestFit="1" customWidth="1"/>
    <col min="16" max="16" width="7.7109375" style="22" bestFit="1" customWidth="1"/>
    <col min="17" max="17" width="8.85546875" style="22" bestFit="1" customWidth="1"/>
    <col min="18" max="18" width="9" style="22" bestFit="1" customWidth="1"/>
    <col min="19" max="19" width="8.42578125" style="22" bestFit="1" customWidth="1"/>
    <col min="20" max="20" width="8.7109375" style="22" bestFit="1" customWidth="1"/>
    <col min="21" max="21" width="9" style="22" bestFit="1" customWidth="1"/>
    <col min="22" max="22" width="8.42578125" style="22" bestFit="1" customWidth="1"/>
    <col min="23" max="23" width="8.85546875" style="22" bestFit="1" customWidth="1"/>
    <col min="24" max="24" width="8.7109375" style="22" bestFit="1" customWidth="1"/>
    <col min="25" max="25" width="8.42578125" style="22" bestFit="1" customWidth="1"/>
    <col min="26" max="26" width="9" style="22" bestFit="1" customWidth="1"/>
    <col min="27" max="27" width="8.42578125" style="22" bestFit="1" customWidth="1"/>
    <col min="28" max="28" width="7.7109375" style="22" bestFit="1" customWidth="1"/>
    <col min="29" max="29" width="8.85546875" style="22" bestFit="1" customWidth="1"/>
    <col min="30" max="30" width="9" style="22" bestFit="1" customWidth="1"/>
    <col min="31" max="31" width="8.42578125" style="22" bestFit="1" customWidth="1"/>
    <col min="32" max="32" width="8.7109375" style="22" bestFit="1" customWidth="1"/>
    <col min="33" max="33" width="9" style="22" bestFit="1" customWidth="1"/>
    <col min="34" max="34" width="8.42578125" style="22" bestFit="1" customWidth="1"/>
    <col min="35" max="35" width="8.85546875" style="22" bestFit="1" customWidth="1"/>
    <col min="36" max="36" width="8.7109375" style="22" bestFit="1" customWidth="1"/>
    <col min="37" max="37" width="8.42578125" style="22" bestFit="1" customWidth="1"/>
    <col min="38" max="38" width="9" style="22" bestFit="1" customWidth="1"/>
    <col min="39" max="39" width="8.42578125" style="22" bestFit="1" customWidth="1"/>
    <col min="40" max="40" width="7.7109375" style="22" bestFit="1" customWidth="1"/>
    <col min="41" max="41" width="8.85546875" style="22" bestFit="1" customWidth="1"/>
    <col min="42" max="42" width="9" style="22" bestFit="1" customWidth="1"/>
    <col min="43" max="43" width="8.42578125" style="22" bestFit="1" customWidth="1"/>
    <col min="44" max="44" width="8.7109375" style="22" bestFit="1" customWidth="1"/>
    <col min="45" max="45" width="9" style="22" bestFit="1" customWidth="1"/>
    <col min="46" max="46" width="8.42578125" style="22" bestFit="1" customWidth="1"/>
    <col min="47" max="47" width="8.85546875" style="22" bestFit="1" customWidth="1"/>
    <col min="48" max="48" width="8.7109375" style="22" bestFit="1" customWidth="1"/>
    <col min="49" max="49" width="8.42578125" style="22" bestFit="1" customWidth="1"/>
    <col min="50" max="50" width="9" style="22" bestFit="1" customWidth="1"/>
    <col min="51" max="51" width="8.42578125" style="22" bestFit="1" customWidth="1"/>
    <col min="52" max="52" width="7.7109375" style="22" bestFit="1" customWidth="1"/>
    <col min="53" max="53" width="8.85546875" style="22" bestFit="1" customWidth="1"/>
    <col min="54" max="54" width="9" style="22" bestFit="1" customWidth="1"/>
    <col min="55" max="55" width="8.42578125" style="22" bestFit="1" customWidth="1"/>
    <col min="56" max="56" width="8.7109375" style="22" bestFit="1" customWidth="1"/>
    <col min="57" max="57" width="9" style="22" bestFit="1" customWidth="1"/>
    <col min="58" max="58" width="8.42578125" style="22" bestFit="1" customWidth="1"/>
    <col min="59" max="59" width="8.85546875" style="22" bestFit="1" customWidth="1"/>
    <col min="60" max="60" width="8.7109375" style="22" bestFit="1" customWidth="1"/>
    <col min="61" max="61" width="8.42578125" style="22" bestFit="1" customWidth="1"/>
    <col min="62" max="62" width="9" style="22" bestFit="1" customWidth="1"/>
    <col min="63" max="63" width="8.42578125" style="22" bestFit="1" customWidth="1"/>
    <col min="64" max="64" width="7.7109375" style="22" bestFit="1" customWidth="1"/>
    <col min="65" max="65" width="8.85546875" style="22" bestFit="1" customWidth="1"/>
    <col min="66" max="66" width="9" style="22" bestFit="1" customWidth="1"/>
    <col min="67" max="67" width="8.42578125" style="22" bestFit="1" customWidth="1"/>
    <col min="68" max="68" width="8.7109375" style="22" bestFit="1" customWidth="1"/>
    <col min="69" max="69" width="9" style="22" bestFit="1" customWidth="1"/>
    <col min="70" max="70" width="8.42578125" style="22" bestFit="1" customWidth="1"/>
    <col min="71" max="71" width="8.85546875" style="22" bestFit="1" customWidth="1"/>
    <col min="72" max="72" width="8.7109375" style="22" bestFit="1" customWidth="1"/>
    <col min="73" max="73" width="8.42578125" style="22" bestFit="1" customWidth="1"/>
    <col min="74" max="74" width="9" style="22" bestFit="1" customWidth="1"/>
    <col min="75" max="75" width="8.42578125" style="22" bestFit="1" customWidth="1"/>
    <col min="76" max="76" width="7.7109375" style="22" bestFit="1" customWidth="1"/>
    <col min="77" max="77" width="8.85546875" style="22" bestFit="1" customWidth="1"/>
    <col min="78" max="78" width="9" style="22" bestFit="1" customWidth="1"/>
    <col min="79" max="79" width="8.42578125" style="22" bestFit="1" customWidth="1"/>
    <col min="80" max="80" width="8.7109375" style="22" bestFit="1" customWidth="1"/>
    <col min="81" max="81" width="9" style="22" bestFit="1" customWidth="1"/>
    <col min="82" max="82" width="8.42578125" style="22" bestFit="1" customWidth="1"/>
    <col min="83" max="83" width="8.85546875" style="22" bestFit="1" customWidth="1"/>
    <col min="84" max="84" width="8.7109375" style="22" bestFit="1" customWidth="1"/>
    <col min="85" max="85" width="8.42578125" style="22" bestFit="1" customWidth="1"/>
    <col min="86" max="86" width="9" style="22" bestFit="1" customWidth="1"/>
    <col min="87" max="87" width="8.42578125" style="22" bestFit="1" customWidth="1"/>
    <col min="88" max="88" width="7.7109375" style="22" bestFit="1" customWidth="1"/>
    <col min="89" max="89" width="8.85546875" style="22" bestFit="1" customWidth="1"/>
    <col min="90" max="90" width="9" style="22" bestFit="1" customWidth="1"/>
    <col min="91" max="91" width="8.42578125" style="22" bestFit="1" customWidth="1"/>
    <col min="92" max="92" width="8.7109375" style="22" bestFit="1" customWidth="1"/>
    <col min="93" max="93" width="9" style="22" bestFit="1" customWidth="1"/>
    <col min="94" max="94" width="8.42578125" style="22" bestFit="1" customWidth="1"/>
    <col min="95" max="95" width="8.85546875" style="22" bestFit="1" customWidth="1"/>
    <col min="96" max="96" width="8.7109375" style="22" bestFit="1" customWidth="1"/>
    <col min="97" max="97" width="8.42578125" style="22" bestFit="1" customWidth="1"/>
    <col min="98" max="98" width="9" style="22" bestFit="1" customWidth="1"/>
    <col min="99" max="99" width="8.42578125" style="22" bestFit="1" customWidth="1"/>
    <col min="100" max="100" width="7.7109375" style="22" bestFit="1" customWidth="1"/>
    <col min="101" max="101" width="8.85546875" style="22" bestFit="1" customWidth="1"/>
    <col min="102" max="102" width="9" style="22" bestFit="1" customWidth="1"/>
    <col min="103" max="103" width="8.42578125" style="22" bestFit="1" customWidth="1"/>
    <col min="104" max="104" width="8.7109375" style="22" bestFit="1" customWidth="1"/>
    <col min="105" max="105" width="9" style="22" bestFit="1" customWidth="1"/>
    <col min="106" max="106" width="8.42578125" style="22" bestFit="1" customWidth="1"/>
    <col min="107" max="107" width="8.85546875" style="22" bestFit="1" customWidth="1"/>
    <col min="108" max="108" width="8.7109375" style="22" bestFit="1" customWidth="1"/>
    <col min="109" max="109" width="8.42578125" style="22" bestFit="1" customWidth="1"/>
    <col min="110" max="110" width="9" style="22" bestFit="1" customWidth="1"/>
    <col min="111" max="111" width="8.42578125" style="22" bestFit="1" customWidth="1"/>
    <col min="112" max="112" width="7.7109375" style="22" bestFit="1" customWidth="1"/>
    <col min="113" max="113" width="8.85546875" style="22" bestFit="1" customWidth="1"/>
    <col min="114" max="114" width="9" style="22" bestFit="1" customWidth="1"/>
    <col min="115" max="115" width="8.42578125" style="22" bestFit="1" customWidth="1"/>
    <col min="116" max="116" width="8.7109375" style="22" bestFit="1" customWidth="1"/>
    <col min="117" max="117" width="9" style="22" bestFit="1" customWidth="1"/>
    <col min="118" max="118" width="8.42578125" style="22" bestFit="1" customWidth="1"/>
    <col min="119" max="119" width="8.85546875" style="22" bestFit="1" customWidth="1"/>
    <col min="120" max="120" width="8.7109375" style="22" bestFit="1" customWidth="1"/>
    <col min="121" max="121" width="8.42578125" style="22" bestFit="1" customWidth="1"/>
    <col min="122" max="122" width="9" style="22" bestFit="1" customWidth="1"/>
    <col min="123" max="123" width="8.42578125" style="22" bestFit="1" customWidth="1"/>
    <col min="124" max="124" width="7.7109375" style="22" bestFit="1" customWidth="1"/>
    <col min="125" max="125" width="8.85546875" style="22" bestFit="1" customWidth="1"/>
    <col min="126" max="126" width="9" style="22" bestFit="1" customWidth="1"/>
    <col min="127" max="127" width="8.42578125" style="22" bestFit="1" customWidth="1"/>
    <col min="128" max="128" width="8.7109375" style="22" bestFit="1" customWidth="1"/>
    <col min="129" max="129" width="9" style="22" bestFit="1" customWidth="1"/>
    <col min="130" max="130" width="8.42578125" style="22" bestFit="1" customWidth="1"/>
    <col min="131" max="131" width="8.85546875" style="22" bestFit="1" customWidth="1"/>
    <col min="132" max="132" width="8.7109375" style="22" bestFit="1" customWidth="1"/>
    <col min="133" max="133" width="8.42578125" style="22" bestFit="1" customWidth="1"/>
    <col min="134" max="134" width="9" style="22" bestFit="1" customWidth="1"/>
    <col min="135" max="135" width="8.42578125" style="22" bestFit="1" customWidth="1"/>
    <col min="136" max="136" width="7.7109375" style="22" bestFit="1" customWidth="1"/>
    <col min="137" max="137" width="8.85546875" style="22" bestFit="1" customWidth="1"/>
    <col min="138" max="138" width="9" style="22" bestFit="1" customWidth="1"/>
    <col min="139" max="139" width="8.42578125" style="22" bestFit="1" customWidth="1"/>
    <col min="140" max="140" width="8.7109375" style="22" bestFit="1" customWidth="1"/>
    <col min="141" max="141" width="9" style="22" bestFit="1" customWidth="1"/>
    <col min="142" max="142" width="8.42578125" style="22" bestFit="1" customWidth="1"/>
    <col min="143" max="143" width="8.85546875" style="22" bestFit="1" customWidth="1"/>
    <col min="144" max="144" width="8.7109375" style="22" bestFit="1" customWidth="1"/>
    <col min="145" max="145" width="8.42578125" style="22" bestFit="1" customWidth="1"/>
    <col min="146" max="146" width="9" style="22" bestFit="1" customWidth="1"/>
    <col min="147" max="147" width="8.42578125" style="22" bestFit="1" customWidth="1"/>
    <col min="148" max="148" width="7.7109375" style="22" bestFit="1" customWidth="1"/>
    <col min="149" max="149" width="8.85546875" style="22" bestFit="1" customWidth="1"/>
    <col min="150" max="150" width="9" style="22" bestFit="1" customWidth="1"/>
    <col min="151" max="151" width="8.42578125" style="22" bestFit="1" customWidth="1"/>
    <col min="152" max="152" width="8.7109375" style="22" bestFit="1" customWidth="1"/>
    <col min="153" max="153" width="9" style="22" bestFit="1" customWidth="1"/>
    <col min="154" max="154" width="8.42578125" style="22" bestFit="1" customWidth="1"/>
    <col min="155" max="155" width="8.85546875" style="22" bestFit="1" customWidth="1"/>
    <col min="156" max="156" width="8.7109375" style="22" bestFit="1" customWidth="1"/>
    <col min="157" max="157" width="8.42578125" style="22" bestFit="1" customWidth="1"/>
    <col min="158" max="158" width="9" style="22" bestFit="1" customWidth="1"/>
    <col min="159" max="159" width="8.42578125" style="22" bestFit="1" customWidth="1"/>
    <col min="160" max="160" width="7.7109375" style="22" bestFit="1" customWidth="1"/>
    <col min="161" max="161" width="8.85546875" style="22" bestFit="1" customWidth="1"/>
    <col min="162" max="162" width="9" style="22" bestFit="1" customWidth="1"/>
    <col min="163" max="163" width="8.42578125" style="22" bestFit="1" customWidth="1"/>
    <col min="164" max="164" width="8.7109375" style="22" bestFit="1" customWidth="1"/>
    <col min="165" max="165" width="9" style="22" bestFit="1" customWidth="1"/>
    <col min="166" max="166" width="8.42578125" style="22" bestFit="1" customWidth="1"/>
    <col min="167" max="167" width="8.85546875" style="22" bestFit="1" customWidth="1"/>
    <col min="168" max="168" width="8.7109375" style="22" bestFit="1" customWidth="1"/>
    <col min="169" max="169" width="8.42578125" style="22" bestFit="1" customWidth="1"/>
    <col min="170" max="170" width="9" style="22" bestFit="1" customWidth="1"/>
    <col min="171" max="171" width="8.42578125" style="22" bestFit="1" customWidth="1"/>
    <col min="172" max="172" width="7.7109375" style="22" bestFit="1" customWidth="1"/>
    <col min="173" max="173" width="8.85546875" style="22" bestFit="1" customWidth="1"/>
    <col min="174" max="174" width="9" style="22" bestFit="1" customWidth="1"/>
    <col min="175" max="175" width="8.42578125" style="22" bestFit="1" customWidth="1"/>
    <col min="176" max="176" width="8.7109375" style="22" bestFit="1" customWidth="1"/>
    <col min="177" max="177" width="9" style="22" bestFit="1" customWidth="1"/>
    <col min="178" max="178" width="8.42578125" style="22" bestFit="1" customWidth="1"/>
    <col min="179" max="179" width="8.85546875" style="22" bestFit="1" customWidth="1"/>
    <col min="180" max="180" width="8.7109375" style="22" bestFit="1" customWidth="1"/>
    <col min="181" max="181" width="8.42578125" style="22" bestFit="1" customWidth="1"/>
    <col min="182" max="182" width="9" style="22" bestFit="1" customWidth="1"/>
    <col min="183" max="183" width="8.42578125" style="22" bestFit="1" customWidth="1"/>
    <col min="184" max="184" width="7.7109375" style="22" bestFit="1" customWidth="1"/>
    <col min="185" max="185" width="8.85546875" style="22" bestFit="1" customWidth="1"/>
    <col min="186" max="186" width="9" style="22" bestFit="1" customWidth="1"/>
    <col min="187" max="187" width="8.42578125" style="22" bestFit="1" customWidth="1"/>
    <col min="188" max="188" width="8.7109375" style="22" bestFit="1" customWidth="1"/>
    <col min="189" max="189" width="9" style="22" bestFit="1" customWidth="1"/>
    <col min="190" max="190" width="8.42578125" style="22" bestFit="1" customWidth="1"/>
    <col min="191" max="191" width="8.85546875" style="22" bestFit="1" customWidth="1"/>
    <col min="192" max="192" width="8.7109375" style="22" bestFit="1" customWidth="1"/>
    <col min="193" max="193" width="8.42578125" style="22" bestFit="1" customWidth="1"/>
    <col min="194" max="194" width="9" style="22" bestFit="1" customWidth="1"/>
    <col min="195" max="195" width="8.42578125" style="22" bestFit="1" customWidth="1"/>
    <col min="196" max="196" width="7.7109375" style="22" bestFit="1" customWidth="1"/>
    <col min="197" max="197" width="8.85546875" style="22" bestFit="1" customWidth="1"/>
    <col min="198" max="198" width="9" style="22" bestFit="1" customWidth="1"/>
    <col min="199" max="199" width="8.42578125" style="22" bestFit="1" customWidth="1"/>
    <col min="200" max="200" width="8.7109375" style="22" bestFit="1" customWidth="1"/>
    <col min="201" max="201" width="9" style="22" bestFit="1" customWidth="1"/>
    <col min="202" max="202" width="8.42578125" style="22" bestFit="1" customWidth="1"/>
    <col min="203" max="203" width="8.85546875" style="22" bestFit="1" customWidth="1"/>
    <col min="204" max="204" width="8.7109375" style="22" bestFit="1" customWidth="1"/>
    <col min="205" max="205" width="8.42578125" style="22" bestFit="1" customWidth="1"/>
    <col min="206" max="206" width="9" style="22" bestFit="1" customWidth="1"/>
    <col min="207" max="207" width="8.42578125" style="22" bestFit="1" customWidth="1"/>
    <col min="208" max="208" width="7.7109375" style="22" bestFit="1" customWidth="1"/>
    <col min="209" max="209" width="8.85546875" style="22" bestFit="1" customWidth="1"/>
    <col min="210" max="210" width="9" style="22" bestFit="1" customWidth="1"/>
    <col min="211" max="211" width="8.42578125" style="22" bestFit="1" customWidth="1"/>
    <col min="212" max="212" width="8.7109375" style="22" bestFit="1" customWidth="1"/>
    <col min="213" max="213" width="9" style="22" bestFit="1" customWidth="1"/>
    <col min="214" max="214" width="8.42578125" style="22" bestFit="1" customWidth="1"/>
    <col min="215" max="215" width="8.85546875" style="22" bestFit="1" customWidth="1"/>
    <col min="216" max="216" width="8.7109375" style="22" bestFit="1" customWidth="1"/>
    <col min="217" max="217" width="8.42578125" style="22" bestFit="1" customWidth="1"/>
    <col min="218" max="218" width="9" style="22" bestFit="1" customWidth="1"/>
    <col min="219" max="219" width="8.42578125" style="22" bestFit="1" customWidth="1"/>
    <col min="220" max="220" width="7.7109375" style="22" bestFit="1" customWidth="1"/>
    <col min="221" max="221" width="8.85546875" style="22" bestFit="1" customWidth="1"/>
    <col min="222" max="222" width="9" style="22" bestFit="1" customWidth="1"/>
    <col min="223" max="223" width="8.42578125" style="22" bestFit="1" customWidth="1"/>
    <col min="224" max="224" width="8.7109375" style="22" bestFit="1" customWidth="1"/>
    <col min="225" max="225" width="9" style="22" bestFit="1" customWidth="1"/>
    <col min="226" max="226" width="8.42578125" style="22" bestFit="1" customWidth="1"/>
    <col min="227" max="227" width="8.85546875" style="22" bestFit="1" customWidth="1"/>
    <col min="228" max="228" width="8.7109375" style="22" bestFit="1" customWidth="1"/>
    <col min="229" max="229" width="8.42578125" style="22" bestFit="1" customWidth="1"/>
    <col min="230" max="230" width="9" style="22" bestFit="1" customWidth="1"/>
    <col min="231" max="231" width="8.42578125" style="22" bestFit="1" customWidth="1"/>
    <col min="232" max="232" width="7.7109375" style="22" bestFit="1" customWidth="1"/>
    <col min="233" max="233" width="8.85546875" style="22" bestFit="1" customWidth="1"/>
    <col min="234" max="234" width="9" style="22" bestFit="1" customWidth="1"/>
    <col min="235" max="235" width="8.42578125" style="22" bestFit="1" customWidth="1"/>
    <col min="236" max="236" width="8.7109375" style="22" bestFit="1" customWidth="1"/>
    <col min="237" max="237" width="9" style="22" bestFit="1" customWidth="1"/>
    <col min="238" max="238" width="8.42578125" style="22" bestFit="1" customWidth="1"/>
    <col min="239" max="239" width="8.85546875" style="22" bestFit="1" customWidth="1"/>
    <col min="240" max="240" width="8.7109375" style="22" bestFit="1" customWidth="1"/>
    <col min="241" max="241" width="8.42578125" style="22" bestFit="1" customWidth="1"/>
    <col min="242" max="242" width="9" style="22" bestFit="1" customWidth="1"/>
    <col min="243" max="243" width="8.42578125" style="22" bestFit="1" customWidth="1"/>
    <col min="244" max="244" width="7.7109375" style="22" bestFit="1" customWidth="1"/>
    <col min="245" max="245" width="8.85546875" style="22" bestFit="1" customWidth="1"/>
    <col min="246" max="246" width="9" style="22" bestFit="1" customWidth="1"/>
    <col min="247" max="247" width="8.42578125" style="22" bestFit="1" customWidth="1"/>
    <col min="248" max="248" width="8.7109375" style="22" bestFit="1" customWidth="1"/>
    <col min="249" max="249" width="9" style="22" bestFit="1" customWidth="1"/>
    <col min="250" max="16384" width="1.85546875" style="22"/>
  </cols>
  <sheetData>
    <row r="1" spans="1:249" s="27" customFormat="1" ht="26.25" x14ac:dyDescent="0.2">
      <c r="A1" s="27" t="str">
        <f ca="1" xml:space="preserve"> RIGHT(CELL("filename", A1), LEN(CELL("filename", A1)) - SEARCH("]", CELL("filename", A1)))</f>
        <v>Time</v>
      </c>
      <c r="B1" s="7"/>
      <c r="C1" s="28"/>
      <c r="D1" s="3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</row>
    <row r="2" spans="1:249" s="29" customFormat="1" x14ac:dyDescent="0.2">
      <c r="C2" s="48"/>
      <c r="D2" s="31"/>
      <c r="E2" s="20" t="s">
        <v>163</v>
      </c>
      <c r="F2" s="114" t="b">
        <f>Checks!$F$8</f>
        <v>1</v>
      </c>
      <c r="G2" s="20"/>
      <c r="H2" s="33"/>
    </row>
    <row r="3" spans="1:249" s="40" customFormat="1" x14ac:dyDescent="0.2">
      <c r="A3" s="36"/>
      <c r="B3" s="37"/>
      <c r="C3" s="38"/>
      <c r="D3" s="39"/>
      <c r="E3" s="47" t="str">
        <f>E$21</f>
        <v>Model period beginning</v>
      </c>
      <c r="F3" s="20"/>
      <c r="G3" s="20"/>
      <c r="J3" s="104" cm="1">
        <f t="array" ref="J3:IO3">_xlfn.ANCHORARRAY(J21)</f>
        <v>45292</v>
      </c>
      <c r="K3" s="104">
        <v>45323</v>
      </c>
      <c r="L3" s="104">
        <v>45352</v>
      </c>
      <c r="M3" s="104">
        <v>45383</v>
      </c>
      <c r="N3" s="104">
        <v>45413</v>
      </c>
      <c r="O3" s="104">
        <v>45444</v>
      </c>
      <c r="P3" s="104">
        <v>45474</v>
      </c>
      <c r="Q3" s="104">
        <v>45505</v>
      </c>
      <c r="R3" s="104">
        <v>45536</v>
      </c>
      <c r="S3" s="104">
        <v>45566</v>
      </c>
      <c r="T3" s="104">
        <v>45597</v>
      </c>
      <c r="U3" s="104">
        <v>45627</v>
      </c>
      <c r="V3" s="104">
        <v>45658</v>
      </c>
      <c r="W3" s="104">
        <v>45689</v>
      </c>
      <c r="X3" s="104">
        <v>45717</v>
      </c>
      <c r="Y3" s="104">
        <v>45748</v>
      </c>
      <c r="Z3" s="104">
        <v>45778</v>
      </c>
      <c r="AA3" s="104">
        <v>45809</v>
      </c>
      <c r="AB3" s="104">
        <v>45839</v>
      </c>
      <c r="AC3" s="104">
        <v>45870</v>
      </c>
      <c r="AD3" s="104">
        <v>45901</v>
      </c>
      <c r="AE3" s="104">
        <v>45931</v>
      </c>
      <c r="AF3" s="104">
        <v>45962</v>
      </c>
      <c r="AG3" s="104">
        <v>45992</v>
      </c>
      <c r="AH3" s="104">
        <v>46023</v>
      </c>
      <c r="AI3" s="104">
        <v>46054</v>
      </c>
      <c r="AJ3" s="104">
        <v>46082</v>
      </c>
      <c r="AK3" s="104">
        <v>46113</v>
      </c>
      <c r="AL3" s="104">
        <v>46143</v>
      </c>
      <c r="AM3" s="104">
        <v>46174</v>
      </c>
      <c r="AN3" s="104">
        <v>46204</v>
      </c>
      <c r="AO3" s="104">
        <v>46235</v>
      </c>
      <c r="AP3" s="104">
        <v>46266</v>
      </c>
      <c r="AQ3" s="104">
        <v>46296</v>
      </c>
      <c r="AR3" s="104">
        <v>46327</v>
      </c>
      <c r="AS3" s="104">
        <v>46357</v>
      </c>
      <c r="AT3" s="104">
        <v>46388</v>
      </c>
      <c r="AU3" s="104">
        <v>46419</v>
      </c>
      <c r="AV3" s="104">
        <v>46447</v>
      </c>
      <c r="AW3" s="104">
        <v>46478</v>
      </c>
      <c r="AX3" s="104">
        <v>46508</v>
      </c>
      <c r="AY3" s="104">
        <v>46539</v>
      </c>
      <c r="AZ3" s="104">
        <v>46569</v>
      </c>
      <c r="BA3" s="104">
        <v>46600</v>
      </c>
      <c r="BB3" s="104">
        <v>46631</v>
      </c>
      <c r="BC3" s="104">
        <v>46661</v>
      </c>
      <c r="BD3" s="104">
        <v>46692</v>
      </c>
      <c r="BE3" s="104">
        <v>46722</v>
      </c>
      <c r="BF3" s="104">
        <v>46753</v>
      </c>
      <c r="BG3" s="104">
        <v>46784</v>
      </c>
      <c r="BH3" s="104">
        <v>46813</v>
      </c>
      <c r="BI3" s="104">
        <v>46844</v>
      </c>
      <c r="BJ3" s="104">
        <v>46874</v>
      </c>
      <c r="BK3" s="104">
        <v>46905</v>
      </c>
      <c r="BL3" s="104">
        <v>46935</v>
      </c>
      <c r="BM3" s="104">
        <v>46966</v>
      </c>
      <c r="BN3" s="104">
        <v>46997</v>
      </c>
      <c r="BO3" s="104">
        <v>47027</v>
      </c>
      <c r="BP3" s="104">
        <v>47058</v>
      </c>
      <c r="BQ3" s="104">
        <v>47088</v>
      </c>
      <c r="BR3" s="104">
        <v>47119</v>
      </c>
      <c r="BS3" s="104">
        <v>47150</v>
      </c>
      <c r="BT3" s="104">
        <v>47178</v>
      </c>
      <c r="BU3" s="104">
        <v>47209</v>
      </c>
      <c r="BV3" s="104">
        <v>47239</v>
      </c>
      <c r="BW3" s="104">
        <v>47270</v>
      </c>
      <c r="BX3" s="104">
        <v>47300</v>
      </c>
      <c r="BY3" s="104">
        <v>47331</v>
      </c>
      <c r="BZ3" s="104">
        <v>47362</v>
      </c>
      <c r="CA3" s="104">
        <v>47392</v>
      </c>
      <c r="CB3" s="104">
        <v>47423</v>
      </c>
      <c r="CC3" s="104">
        <v>47453</v>
      </c>
      <c r="CD3" s="104">
        <v>47484</v>
      </c>
      <c r="CE3" s="104">
        <v>47515</v>
      </c>
      <c r="CF3" s="104">
        <v>47543</v>
      </c>
      <c r="CG3" s="104">
        <v>47574</v>
      </c>
      <c r="CH3" s="104">
        <v>47604</v>
      </c>
      <c r="CI3" s="104">
        <v>47635</v>
      </c>
      <c r="CJ3" s="104">
        <v>47665</v>
      </c>
      <c r="CK3" s="104">
        <v>47696</v>
      </c>
      <c r="CL3" s="104">
        <v>47727</v>
      </c>
      <c r="CM3" s="104">
        <v>47757</v>
      </c>
      <c r="CN3" s="104">
        <v>47788</v>
      </c>
      <c r="CO3" s="104">
        <v>47818</v>
      </c>
      <c r="CP3" s="104">
        <v>47849</v>
      </c>
      <c r="CQ3" s="104">
        <v>47880</v>
      </c>
      <c r="CR3" s="104">
        <v>47908</v>
      </c>
      <c r="CS3" s="104">
        <v>47939</v>
      </c>
      <c r="CT3" s="104">
        <v>47969</v>
      </c>
      <c r="CU3" s="104">
        <v>48000</v>
      </c>
      <c r="CV3" s="104">
        <v>48030</v>
      </c>
      <c r="CW3" s="104">
        <v>48061</v>
      </c>
      <c r="CX3" s="104">
        <v>48092</v>
      </c>
      <c r="CY3" s="104">
        <v>48122</v>
      </c>
      <c r="CZ3" s="104">
        <v>48153</v>
      </c>
      <c r="DA3" s="104">
        <v>48183</v>
      </c>
      <c r="DB3" s="104">
        <v>48214</v>
      </c>
      <c r="DC3" s="104">
        <v>48245</v>
      </c>
      <c r="DD3" s="104">
        <v>48274</v>
      </c>
      <c r="DE3" s="104">
        <v>48305</v>
      </c>
      <c r="DF3" s="104">
        <v>48335</v>
      </c>
      <c r="DG3" s="104">
        <v>48366</v>
      </c>
      <c r="DH3" s="104">
        <v>48396</v>
      </c>
      <c r="DI3" s="104">
        <v>48427</v>
      </c>
      <c r="DJ3" s="104">
        <v>48458</v>
      </c>
      <c r="DK3" s="104">
        <v>48488</v>
      </c>
      <c r="DL3" s="104">
        <v>48519</v>
      </c>
      <c r="DM3" s="104">
        <v>48549</v>
      </c>
      <c r="DN3" s="104">
        <v>48580</v>
      </c>
      <c r="DO3" s="104">
        <v>48611</v>
      </c>
      <c r="DP3" s="104">
        <v>48639</v>
      </c>
      <c r="DQ3" s="104">
        <v>48670</v>
      </c>
      <c r="DR3" s="104">
        <v>48700</v>
      </c>
      <c r="DS3" s="104">
        <v>48731</v>
      </c>
      <c r="DT3" s="104">
        <v>48761</v>
      </c>
      <c r="DU3" s="104">
        <v>48792</v>
      </c>
      <c r="DV3" s="104">
        <v>48823</v>
      </c>
      <c r="DW3" s="104">
        <v>48853</v>
      </c>
      <c r="DX3" s="104">
        <v>48884</v>
      </c>
      <c r="DY3" s="104">
        <v>48914</v>
      </c>
      <c r="DZ3" s="104">
        <v>48945</v>
      </c>
      <c r="EA3" s="104">
        <v>48976</v>
      </c>
      <c r="EB3" s="104">
        <v>49004</v>
      </c>
      <c r="EC3" s="104">
        <v>49035</v>
      </c>
      <c r="ED3" s="104">
        <v>49065</v>
      </c>
      <c r="EE3" s="104">
        <v>49096</v>
      </c>
      <c r="EF3" s="104">
        <v>49126</v>
      </c>
      <c r="EG3" s="104">
        <v>49157</v>
      </c>
      <c r="EH3" s="104">
        <v>49188</v>
      </c>
      <c r="EI3" s="104">
        <v>49218</v>
      </c>
      <c r="EJ3" s="104">
        <v>49249</v>
      </c>
      <c r="EK3" s="104">
        <v>49279</v>
      </c>
      <c r="EL3" s="104">
        <v>49310</v>
      </c>
      <c r="EM3" s="104">
        <v>49341</v>
      </c>
      <c r="EN3" s="104">
        <v>49369</v>
      </c>
      <c r="EO3" s="104">
        <v>49400</v>
      </c>
      <c r="EP3" s="104">
        <v>49430</v>
      </c>
      <c r="EQ3" s="104">
        <v>49461</v>
      </c>
      <c r="ER3" s="104">
        <v>49491</v>
      </c>
      <c r="ES3" s="104">
        <v>49522</v>
      </c>
      <c r="ET3" s="104">
        <v>49553</v>
      </c>
      <c r="EU3" s="104">
        <v>49583</v>
      </c>
      <c r="EV3" s="104">
        <v>49614</v>
      </c>
      <c r="EW3" s="104">
        <v>49644</v>
      </c>
      <c r="EX3" s="104">
        <v>49675</v>
      </c>
      <c r="EY3" s="104">
        <v>49706</v>
      </c>
      <c r="EZ3" s="104">
        <v>49735</v>
      </c>
      <c r="FA3" s="104">
        <v>49766</v>
      </c>
      <c r="FB3" s="104">
        <v>49796</v>
      </c>
      <c r="FC3" s="104">
        <v>49827</v>
      </c>
      <c r="FD3" s="104">
        <v>49857</v>
      </c>
      <c r="FE3" s="104">
        <v>49888</v>
      </c>
      <c r="FF3" s="104">
        <v>49919</v>
      </c>
      <c r="FG3" s="104">
        <v>49949</v>
      </c>
      <c r="FH3" s="104">
        <v>49980</v>
      </c>
      <c r="FI3" s="104">
        <v>50010</v>
      </c>
      <c r="FJ3" s="104">
        <v>50041</v>
      </c>
      <c r="FK3" s="104">
        <v>50072</v>
      </c>
      <c r="FL3" s="104">
        <v>50100</v>
      </c>
      <c r="FM3" s="104">
        <v>50131</v>
      </c>
      <c r="FN3" s="104">
        <v>50161</v>
      </c>
      <c r="FO3" s="104">
        <v>50192</v>
      </c>
      <c r="FP3" s="104">
        <v>50222</v>
      </c>
      <c r="FQ3" s="104">
        <v>50253</v>
      </c>
      <c r="FR3" s="104">
        <v>50284</v>
      </c>
      <c r="FS3" s="104">
        <v>50314</v>
      </c>
      <c r="FT3" s="104">
        <v>50345</v>
      </c>
      <c r="FU3" s="104">
        <v>50375</v>
      </c>
      <c r="FV3" s="104">
        <v>50406</v>
      </c>
      <c r="FW3" s="104">
        <v>50437</v>
      </c>
      <c r="FX3" s="104">
        <v>50465</v>
      </c>
      <c r="FY3" s="104">
        <v>50496</v>
      </c>
      <c r="FZ3" s="104">
        <v>50526</v>
      </c>
      <c r="GA3" s="104">
        <v>50557</v>
      </c>
      <c r="GB3" s="104">
        <v>50587</v>
      </c>
      <c r="GC3" s="104">
        <v>50618</v>
      </c>
      <c r="GD3" s="104">
        <v>50649</v>
      </c>
      <c r="GE3" s="104">
        <v>50679</v>
      </c>
      <c r="GF3" s="104">
        <v>50710</v>
      </c>
      <c r="GG3" s="104">
        <v>50740</v>
      </c>
      <c r="GH3" s="104">
        <v>50771</v>
      </c>
      <c r="GI3" s="104">
        <v>50802</v>
      </c>
      <c r="GJ3" s="104">
        <v>50830</v>
      </c>
      <c r="GK3" s="104">
        <v>50861</v>
      </c>
      <c r="GL3" s="104">
        <v>50891</v>
      </c>
      <c r="GM3" s="104">
        <v>50922</v>
      </c>
      <c r="GN3" s="104">
        <v>50952</v>
      </c>
      <c r="GO3" s="104">
        <v>50983</v>
      </c>
      <c r="GP3" s="104">
        <v>51014</v>
      </c>
      <c r="GQ3" s="104">
        <v>51044</v>
      </c>
      <c r="GR3" s="104">
        <v>51075</v>
      </c>
      <c r="GS3" s="104">
        <v>51105</v>
      </c>
      <c r="GT3" s="104">
        <v>51136</v>
      </c>
      <c r="GU3" s="104">
        <v>51167</v>
      </c>
      <c r="GV3" s="104">
        <v>51196</v>
      </c>
      <c r="GW3" s="104">
        <v>51227</v>
      </c>
      <c r="GX3" s="104">
        <v>51257</v>
      </c>
      <c r="GY3" s="104">
        <v>51288</v>
      </c>
      <c r="GZ3" s="104">
        <v>51318</v>
      </c>
      <c r="HA3" s="104">
        <v>51349</v>
      </c>
      <c r="HB3" s="104">
        <v>51380</v>
      </c>
      <c r="HC3" s="104">
        <v>51410</v>
      </c>
      <c r="HD3" s="104">
        <v>51441</v>
      </c>
      <c r="HE3" s="104">
        <v>51471</v>
      </c>
      <c r="HF3" s="104">
        <v>51502</v>
      </c>
      <c r="HG3" s="104">
        <v>51533</v>
      </c>
      <c r="HH3" s="104">
        <v>51561</v>
      </c>
      <c r="HI3" s="104">
        <v>51592</v>
      </c>
      <c r="HJ3" s="104">
        <v>51622</v>
      </c>
      <c r="HK3" s="104">
        <v>51653</v>
      </c>
      <c r="HL3" s="104">
        <v>51683</v>
      </c>
      <c r="HM3" s="104">
        <v>51714</v>
      </c>
      <c r="HN3" s="104">
        <v>51745</v>
      </c>
      <c r="HO3" s="104">
        <v>51775</v>
      </c>
      <c r="HP3" s="104">
        <v>51806</v>
      </c>
      <c r="HQ3" s="104">
        <v>51836</v>
      </c>
      <c r="HR3" s="104">
        <v>51867</v>
      </c>
      <c r="HS3" s="104">
        <v>51898</v>
      </c>
      <c r="HT3" s="104">
        <v>51926</v>
      </c>
      <c r="HU3" s="104">
        <v>51957</v>
      </c>
      <c r="HV3" s="104">
        <v>51987</v>
      </c>
      <c r="HW3" s="104">
        <v>52018</v>
      </c>
      <c r="HX3" s="104">
        <v>52048</v>
      </c>
      <c r="HY3" s="104">
        <v>52079</v>
      </c>
      <c r="HZ3" s="104">
        <v>52110</v>
      </c>
      <c r="IA3" s="104">
        <v>52140</v>
      </c>
      <c r="IB3" s="104">
        <v>52171</v>
      </c>
      <c r="IC3" s="104">
        <v>52201</v>
      </c>
      <c r="ID3" s="104">
        <v>52232</v>
      </c>
      <c r="IE3" s="104">
        <v>52263</v>
      </c>
      <c r="IF3" s="104">
        <v>52291</v>
      </c>
      <c r="IG3" s="104">
        <v>52322</v>
      </c>
      <c r="IH3" s="104">
        <v>52352</v>
      </c>
      <c r="II3" s="104">
        <v>52383</v>
      </c>
      <c r="IJ3" s="104">
        <v>52413</v>
      </c>
      <c r="IK3" s="104">
        <v>52444</v>
      </c>
      <c r="IL3" s="104">
        <v>52475</v>
      </c>
      <c r="IM3" s="104">
        <v>52505</v>
      </c>
      <c r="IN3" s="104">
        <v>52536</v>
      </c>
      <c r="IO3" s="104">
        <v>52566</v>
      </c>
    </row>
    <row r="4" spans="1:249" s="32" customFormat="1" x14ac:dyDescent="0.2">
      <c r="A4" s="29"/>
      <c r="B4" s="29"/>
      <c r="C4" s="34"/>
      <c r="D4" s="33"/>
      <c r="E4" s="32" t="str">
        <f xml:space="preserve"> Time!E$12</f>
        <v>Model column counter</v>
      </c>
      <c r="F4" s="31" t="s">
        <v>7</v>
      </c>
      <c r="G4" s="29" t="s">
        <v>8</v>
      </c>
      <c r="H4" s="31" t="s">
        <v>9</v>
      </c>
      <c r="J4" s="32" cm="1">
        <f t="array" ref="J4:IO4">_xlfn.ANCHORARRAY(InpS!J4)</f>
        <v>1</v>
      </c>
      <c r="K4" s="32">
        <v>2</v>
      </c>
      <c r="L4" s="32">
        <v>3</v>
      </c>
      <c r="M4" s="32">
        <v>4</v>
      </c>
      <c r="N4" s="32">
        <v>5</v>
      </c>
      <c r="O4" s="32">
        <v>6</v>
      </c>
      <c r="P4" s="32">
        <v>7</v>
      </c>
      <c r="Q4" s="32">
        <v>8</v>
      </c>
      <c r="R4" s="32">
        <v>9</v>
      </c>
      <c r="S4" s="32">
        <v>10</v>
      </c>
      <c r="T4" s="32">
        <v>11</v>
      </c>
      <c r="U4" s="32">
        <v>12</v>
      </c>
      <c r="V4" s="32">
        <v>13</v>
      </c>
      <c r="W4" s="32">
        <v>14</v>
      </c>
      <c r="X4" s="32">
        <v>15</v>
      </c>
      <c r="Y4" s="32">
        <v>16</v>
      </c>
      <c r="Z4" s="32">
        <v>17</v>
      </c>
      <c r="AA4" s="32">
        <v>18</v>
      </c>
      <c r="AB4" s="32">
        <v>19</v>
      </c>
      <c r="AC4" s="32">
        <v>20</v>
      </c>
      <c r="AD4" s="32">
        <v>21</v>
      </c>
      <c r="AE4" s="32">
        <v>22</v>
      </c>
      <c r="AF4" s="32">
        <v>23</v>
      </c>
      <c r="AG4" s="32">
        <v>24</v>
      </c>
      <c r="AH4" s="32">
        <v>25</v>
      </c>
      <c r="AI4" s="32">
        <v>26</v>
      </c>
      <c r="AJ4" s="32">
        <v>27</v>
      </c>
      <c r="AK4" s="32">
        <v>28</v>
      </c>
      <c r="AL4" s="32">
        <v>29</v>
      </c>
      <c r="AM4" s="32">
        <v>30</v>
      </c>
      <c r="AN4" s="32">
        <v>31</v>
      </c>
      <c r="AO4" s="32">
        <v>32</v>
      </c>
      <c r="AP4" s="32">
        <v>33</v>
      </c>
      <c r="AQ4" s="32">
        <v>34</v>
      </c>
      <c r="AR4" s="32">
        <v>35</v>
      </c>
      <c r="AS4" s="32">
        <v>36</v>
      </c>
      <c r="AT4" s="32">
        <v>37</v>
      </c>
      <c r="AU4" s="32">
        <v>38</v>
      </c>
      <c r="AV4" s="32">
        <v>39</v>
      </c>
      <c r="AW4" s="32">
        <v>40</v>
      </c>
      <c r="AX4" s="32">
        <v>41</v>
      </c>
      <c r="AY4" s="32">
        <v>42</v>
      </c>
      <c r="AZ4" s="32">
        <v>43</v>
      </c>
      <c r="BA4" s="32">
        <v>44</v>
      </c>
      <c r="BB4" s="32">
        <v>45</v>
      </c>
      <c r="BC4" s="32">
        <v>46</v>
      </c>
      <c r="BD4" s="32">
        <v>47</v>
      </c>
      <c r="BE4" s="32">
        <v>48</v>
      </c>
      <c r="BF4" s="32">
        <v>49</v>
      </c>
      <c r="BG4" s="32">
        <v>50</v>
      </c>
      <c r="BH4" s="32">
        <v>51</v>
      </c>
      <c r="BI4" s="32">
        <v>52</v>
      </c>
      <c r="BJ4" s="32">
        <v>53</v>
      </c>
      <c r="BK4" s="32">
        <v>54</v>
      </c>
      <c r="BL4" s="32">
        <v>55</v>
      </c>
      <c r="BM4" s="32">
        <v>56</v>
      </c>
      <c r="BN4" s="32">
        <v>57</v>
      </c>
      <c r="BO4" s="32">
        <v>58</v>
      </c>
      <c r="BP4" s="32">
        <v>59</v>
      </c>
      <c r="BQ4" s="32">
        <v>60</v>
      </c>
      <c r="BR4" s="32">
        <v>61</v>
      </c>
      <c r="BS4" s="32">
        <v>62</v>
      </c>
      <c r="BT4" s="32">
        <v>63</v>
      </c>
      <c r="BU4" s="32">
        <v>64</v>
      </c>
      <c r="BV4" s="32">
        <v>65</v>
      </c>
      <c r="BW4" s="32">
        <v>66</v>
      </c>
      <c r="BX4" s="32">
        <v>67</v>
      </c>
      <c r="BY4" s="32">
        <v>68</v>
      </c>
      <c r="BZ4" s="32">
        <v>69</v>
      </c>
      <c r="CA4" s="32">
        <v>70</v>
      </c>
      <c r="CB4" s="32">
        <v>71</v>
      </c>
      <c r="CC4" s="32">
        <v>72</v>
      </c>
      <c r="CD4" s="32">
        <v>73</v>
      </c>
      <c r="CE4" s="32">
        <v>74</v>
      </c>
      <c r="CF4" s="32">
        <v>75</v>
      </c>
      <c r="CG4" s="32">
        <v>76</v>
      </c>
      <c r="CH4" s="32">
        <v>77</v>
      </c>
      <c r="CI4" s="32">
        <v>78</v>
      </c>
      <c r="CJ4" s="32">
        <v>79</v>
      </c>
      <c r="CK4" s="32">
        <v>80</v>
      </c>
      <c r="CL4" s="32">
        <v>81</v>
      </c>
      <c r="CM4" s="32">
        <v>82</v>
      </c>
      <c r="CN4" s="32">
        <v>83</v>
      </c>
      <c r="CO4" s="32">
        <v>84</v>
      </c>
      <c r="CP4" s="32">
        <v>85</v>
      </c>
      <c r="CQ4" s="32">
        <v>86</v>
      </c>
      <c r="CR4" s="32">
        <v>87</v>
      </c>
      <c r="CS4" s="32">
        <v>88</v>
      </c>
      <c r="CT4" s="32">
        <v>89</v>
      </c>
      <c r="CU4" s="32">
        <v>90</v>
      </c>
      <c r="CV4" s="32">
        <v>91</v>
      </c>
      <c r="CW4" s="32">
        <v>92</v>
      </c>
      <c r="CX4" s="32">
        <v>93</v>
      </c>
      <c r="CY4" s="32">
        <v>94</v>
      </c>
      <c r="CZ4" s="32">
        <v>95</v>
      </c>
      <c r="DA4" s="32">
        <v>96</v>
      </c>
      <c r="DB4" s="32">
        <v>97</v>
      </c>
      <c r="DC4" s="32">
        <v>98</v>
      </c>
      <c r="DD4" s="32">
        <v>99</v>
      </c>
      <c r="DE4" s="32">
        <v>100</v>
      </c>
      <c r="DF4" s="32">
        <v>101</v>
      </c>
      <c r="DG4" s="32">
        <v>102</v>
      </c>
      <c r="DH4" s="32">
        <v>103</v>
      </c>
      <c r="DI4" s="32">
        <v>104</v>
      </c>
      <c r="DJ4" s="32">
        <v>105</v>
      </c>
      <c r="DK4" s="32">
        <v>106</v>
      </c>
      <c r="DL4" s="32">
        <v>107</v>
      </c>
      <c r="DM4" s="32">
        <v>108</v>
      </c>
      <c r="DN4" s="32">
        <v>109</v>
      </c>
      <c r="DO4" s="32">
        <v>110</v>
      </c>
      <c r="DP4" s="32">
        <v>111</v>
      </c>
      <c r="DQ4" s="32">
        <v>112</v>
      </c>
      <c r="DR4" s="32">
        <v>113</v>
      </c>
      <c r="DS4" s="32">
        <v>114</v>
      </c>
      <c r="DT4" s="32">
        <v>115</v>
      </c>
      <c r="DU4" s="32">
        <v>116</v>
      </c>
      <c r="DV4" s="32">
        <v>117</v>
      </c>
      <c r="DW4" s="32">
        <v>118</v>
      </c>
      <c r="DX4" s="32">
        <v>119</v>
      </c>
      <c r="DY4" s="32">
        <v>120</v>
      </c>
      <c r="DZ4" s="32">
        <v>121</v>
      </c>
      <c r="EA4" s="32">
        <v>122</v>
      </c>
      <c r="EB4" s="32">
        <v>123</v>
      </c>
      <c r="EC4" s="32">
        <v>124</v>
      </c>
      <c r="ED4" s="32">
        <v>125</v>
      </c>
      <c r="EE4" s="32">
        <v>126</v>
      </c>
      <c r="EF4" s="32">
        <v>127</v>
      </c>
      <c r="EG4" s="32">
        <v>128</v>
      </c>
      <c r="EH4" s="32">
        <v>129</v>
      </c>
      <c r="EI4" s="32">
        <v>130</v>
      </c>
      <c r="EJ4" s="32">
        <v>131</v>
      </c>
      <c r="EK4" s="32">
        <v>132</v>
      </c>
      <c r="EL4" s="32">
        <v>133</v>
      </c>
      <c r="EM4" s="32">
        <v>134</v>
      </c>
      <c r="EN4" s="32">
        <v>135</v>
      </c>
      <c r="EO4" s="32">
        <v>136</v>
      </c>
      <c r="EP4" s="32">
        <v>137</v>
      </c>
      <c r="EQ4" s="32">
        <v>138</v>
      </c>
      <c r="ER4" s="32">
        <v>139</v>
      </c>
      <c r="ES4" s="32">
        <v>140</v>
      </c>
      <c r="ET4" s="32">
        <v>141</v>
      </c>
      <c r="EU4" s="32">
        <v>142</v>
      </c>
      <c r="EV4" s="32">
        <v>143</v>
      </c>
      <c r="EW4" s="32">
        <v>144</v>
      </c>
      <c r="EX4" s="32">
        <v>145</v>
      </c>
      <c r="EY4" s="32">
        <v>146</v>
      </c>
      <c r="EZ4" s="32">
        <v>147</v>
      </c>
      <c r="FA4" s="32">
        <v>148</v>
      </c>
      <c r="FB4" s="32">
        <v>149</v>
      </c>
      <c r="FC4" s="32">
        <v>150</v>
      </c>
      <c r="FD4" s="32">
        <v>151</v>
      </c>
      <c r="FE4" s="32">
        <v>152</v>
      </c>
      <c r="FF4" s="32">
        <v>153</v>
      </c>
      <c r="FG4" s="32">
        <v>154</v>
      </c>
      <c r="FH4" s="32">
        <v>155</v>
      </c>
      <c r="FI4" s="32">
        <v>156</v>
      </c>
      <c r="FJ4" s="32">
        <v>157</v>
      </c>
      <c r="FK4" s="32">
        <v>158</v>
      </c>
      <c r="FL4" s="32">
        <v>159</v>
      </c>
      <c r="FM4" s="32">
        <v>160</v>
      </c>
      <c r="FN4" s="32">
        <v>161</v>
      </c>
      <c r="FO4" s="32">
        <v>162</v>
      </c>
      <c r="FP4" s="32">
        <v>163</v>
      </c>
      <c r="FQ4" s="32">
        <v>164</v>
      </c>
      <c r="FR4" s="32">
        <v>165</v>
      </c>
      <c r="FS4" s="32">
        <v>166</v>
      </c>
      <c r="FT4" s="32">
        <v>167</v>
      </c>
      <c r="FU4" s="32">
        <v>168</v>
      </c>
      <c r="FV4" s="32">
        <v>169</v>
      </c>
      <c r="FW4" s="32">
        <v>170</v>
      </c>
      <c r="FX4" s="32">
        <v>171</v>
      </c>
      <c r="FY4" s="32">
        <v>172</v>
      </c>
      <c r="FZ4" s="32">
        <v>173</v>
      </c>
      <c r="GA4" s="32">
        <v>174</v>
      </c>
      <c r="GB4" s="32">
        <v>175</v>
      </c>
      <c r="GC4" s="32">
        <v>176</v>
      </c>
      <c r="GD4" s="32">
        <v>177</v>
      </c>
      <c r="GE4" s="32">
        <v>178</v>
      </c>
      <c r="GF4" s="32">
        <v>179</v>
      </c>
      <c r="GG4" s="32">
        <v>180</v>
      </c>
      <c r="GH4" s="32">
        <v>181</v>
      </c>
      <c r="GI4" s="32">
        <v>182</v>
      </c>
      <c r="GJ4" s="32">
        <v>183</v>
      </c>
      <c r="GK4" s="32">
        <v>184</v>
      </c>
      <c r="GL4" s="32">
        <v>185</v>
      </c>
      <c r="GM4" s="32">
        <v>186</v>
      </c>
      <c r="GN4" s="32">
        <v>187</v>
      </c>
      <c r="GO4" s="32">
        <v>188</v>
      </c>
      <c r="GP4" s="32">
        <v>189</v>
      </c>
      <c r="GQ4" s="32">
        <v>190</v>
      </c>
      <c r="GR4" s="32">
        <v>191</v>
      </c>
      <c r="GS4" s="32">
        <v>192</v>
      </c>
      <c r="GT4" s="32">
        <v>193</v>
      </c>
      <c r="GU4" s="32">
        <v>194</v>
      </c>
      <c r="GV4" s="32">
        <v>195</v>
      </c>
      <c r="GW4" s="32">
        <v>196</v>
      </c>
      <c r="GX4" s="32">
        <v>197</v>
      </c>
      <c r="GY4" s="32">
        <v>198</v>
      </c>
      <c r="GZ4" s="32">
        <v>199</v>
      </c>
      <c r="HA4" s="32">
        <v>200</v>
      </c>
      <c r="HB4" s="32">
        <v>201</v>
      </c>
      <c r="HC4" s="32">
        <v>202</v>
      </c>
      <c r="HD4" s="32">
        <v>203</v>
      </c>
      <c r="HE4" s="32">
        <v>204</v>
      </c>
      <c r="HF4" s="32">
        <v>205</v>
      </c>
      <c r="HG4" s="32">
        <v>206</v>
      </c>
      <c r="HH4" s="32">
        <v>207</v>
      </c>
      <c r="HI4" s="32">
        <v>208</v>
      </c>
      <c r="HJ4" s="32">
        <v>209</v>
      </c>
      <c r="HK4" s="32">
        <v>210</v>
      </c>
      <c r="HL4" s="32">
        <v>211</v>
      </c>
      <c r="HM4" s="32">
        <v>212</v>
      </c>
      <c r="HN4" s="32">
        <v>213</v>
      </c>
      <c r="HO4" s="32">
        <v>214</v>
      </c>
      <c r="HP4" s="32">
        <v>215</v>
      </c>
      <c r="HQ4" s="32">
        <v>216</v>
      </c>
      <c r="HR4" s="32">
        <v>217</v>
      </c>
      <c r="HS4" s="32">
        <v>218</v>
      </c>
      <c r="HT4" s="32">
        <v>219</v>
      </c>
      <c r="HU4" s="32">
        <v>220</v>
      </c>
      <c r="HV4" s="32">
        <v>221</v>
      </c>
      <c r="HW4" s="32">
        <v>222</v>
      </c>
      <c r="HX4" s="32">
        <v>223</v>
      </c>
      <c r="HY4" s="32">
        <v>224</v>
      </c>
      <c r="HZ4" s="32">
        <v>225</v>
      </c>
      <c r="IA4" s="32">
        <v>226</v>
      </c>
      <c r="IB4" s="32">
        <v>227</v>
      </c>
      <c r="IC4" s="32">
        <v>228</v>
      </c>
      <c r="ID4" s="32">
        <v>229</v>
      </c>
      <c r="IE4" s="32">
        <v>230</v>
      </c>
      <c r="IF4" s="32">
        <v>231</v>
      </c>
      <c r="IG4" s="32">
        <v>232</v>
      </c>
      <c r="IH4" s="32">
        <v>233</v>
      </c>
      <c r="II4" s="32">
        <v>234</v>
      </c>
      <c r="IJ4" s="32">
        <v>235</v>
      </c>
      <c r="IK4" s="32">
        <v>236</v>
      </c>
      <c r="IL4" s="32">
        <v>237</v>
      </c>
      <c r="IM4" s="32">
        <v>238</v>
      </c>
      <c r="IN4" s="32">
        <v>239</v>
      </c>
      <c r="IO4" s="32">
        <v>240</v>
      </c>
    </row>
    <row r="6" spans="1:249" s="239" customFormat="1" ht="15" x14ac:dyDescent="0.2">
      <c r="A6" s="239" t="s">
        <v>2</v>
      </c>
      <c r="B6" s="240"/>
      <c r="D6" s="241"/>
    </row>
    <row r="7" spans="1:249" s="15" customFormat="1" x14ac:dyDescent="0.2">
      <c r="A7" s="29"/>
      <c r="B7" s="11"/>
      <c r="C7" s="12"/>
      <c r="D7" s="14"/>
      <c r="G7" s="16"/>
    </row>
    <row r="8" spans="1:249" s="128" customFormat="1" x14ac:dyDescent="0.2">
      <c r="A8" s="124"/>
      <c r="B8" s="125"/>
      <c r="C8" s="126"/>
      <c r="D8" s="127"/>
      <c r="E8" s="128" t="str">
        <f>InpC!E$8</f>
        <v>Model start</v>
      </c>
      <c r="F8" s="103">
        <f>InpC!F$8</f>
        <v>45292</v>
      </c>
      <c r="G8" s="128" t="str">
        <f>InpC!G$8</f>
        <v>date</v>
      </c>
    </row>
    <row r="9" spans="1:249" s="15" customFormat="1" x14ac:dyDescent="0.2">
      <c r="A9" s="29"/>
      <c r="B9" s="11"/>
      <c r="C9" s="12"/>
      <c r="D9" s="14"/>
      <c r="E9" s="128" t="str">
        <f>InpC!E$9</f>
        <v>Model duration</v>
      </c>
      <c r="F9" s="129">
        <f>InpC!F$9</f>
        <v>240</v>
      </c>
      <c r="G9" s="128" t="str">
        <f>InpC!G$9</f>
        <v>months</v>
      </c>
    </row>
    <row r="10" spans="1:249" s="132" customFormat="1" x14ac:dyDescent="0.2">
      <c r="A10" s="29"/>
      <c r="B10" s="11"/>
      <c r="C10" s="130"/>
      <c r="D10" s="131"/>
      <c r="E10" s="132" t="s">
        <v>201</v>
      </c>
      <c r="F10" s="104">
        <f>EOMONTH(F8,F9-1)</f>
        <v>52596</v>
      </c>
      <c r="G10" s="132" t="s">
        <v>5</v>
      </c>
    </row>
    <row r="11" spans="1:249" s="15" customFormat="1" x14ac:dyDescent="0.2">
      <c r="A11" s="29"/>
      <c r="B11" s="11"/>
      <c r="C11" s="12"/>
      <c r="D11" s="14"/>
      <c r="G11" s="16"/>
    </row>
    <row r="12" spans="1:249" s="94" customFormat="1" ht="15" x14ac:dyDescent="0.2">
      <c r="A12" s="91"/>
      <c r="B12" s="92"/>
      <c r="C12" s="93"/>
      <c r="E12" s="94" t="s">
        <v>0</v>
      </c>
      <c r="G12" s="94" t="s">
        <v>6</v>
      </c>
      <c r="I12" s="95"/>
      <c r="J12" s="229" cm="1">
        <f t="array" ref="J12:IO12">_xlfn.SEQUENCE(,F9)</f>
        <v>1</v>
      </c>
      <c r="K12" s="94">
        <v>2</v>
      </c>
      <c r="L12" s="94">
        <v>3</v>
      </c>
      <c r="M12" s="94">
        <v>4</v>
      </c>
      <c r="N12" s="94">
        <v>5</v>
      </c>
      <c r="O12" s="94">
        <v>6</v>
      </c>
      <c r="P12" s="94">
        <v>7</v>
      </c>
      <c r="Q12" s="94">
        <v>8</v>
      </c>
      <c r="R12" s="94">
        <v>9</v>
      </c>
      <c r="S12" s="94">
        <v>10</v>
      </c>
      <c r="T12" s="94">
        <v>11</v>
      </c>
      <c r="U12" s="94">
        <v>12</v>
      </c>
      <c r="V12" s="94">
        <v>13</v>
      </c>
      <c r="W12" s="94">
        <v>14</v>
      </c>
      <c r="X12" s="94">
        <v>15</v>
      </c>
      <c r="Y12" s="94">
        <v>16</v>
      </c>
      <c r="Z12" s="94">
        <v>17</v>
      </c>
      <c r="AA12" s="94">
        <v>18</v>
      </c>
      <c r="AB12" s="94">
        <v>19</v>
      </c>
      <c r="AC12" s="94">
        <v>20</v>
      </c>
      <c r="AD12" s="94">
        <v>21</v>
      </c>
      <c r="AE12" s="94">
        <v>22</v>
      </c>
      <c r="AF12" s="94">
        <v>23</v>
      </c>
      <c r="AG12" s="94">
        <v>24</v>
      </c>
      <c r="AH12" s="94">
        <v>25</v>
      </c>
      <c r="AI12" s="94">
        <v>26</v>
      </c>
      <c r="AJ12" s="94">
        <v>27</v>
      </c>
      <c r="AK12" s="94">
        <v>28</v>
      </c>
      <c r="AL12" s="94">
        <v>29</v>
      </c>
      <c r="AM12" s="94">
        <v>30</v>
      </c>
      <c r="AN12" s="94">
        <v>31</v>
      </c>
      <c r="AO12" s="94">
        <v>32</v>
      </c>
      <c r="AP12" s="94">
        <v>33</v>
      </c>
      <c r="AQ12" s="94">
        <v>34</v>
      </c>
      <c r="AR12" s="94">
        <v>35</v>
      </c>
      <c r="AS12" s="94">
        <v>36</v>
      </c>
      <c r="AT12" s="94">
        <v>37</v>
      </c>
      <c r="AU12" s="94">
        <v>38</v>
      </c>
      <c r="AV12" s="94">
        <v>39</v>
      </c>
      <c r="AW12" s="94">
        <v>40</v>
      </c>
      <c r="AX12" s="94">
        <v>41</v>
      </c>
      <c r="AY12" s="94">
        <v>42</v>
      </c>
      <c r="AZ12" s="94">
        <v>43</v>
      </c>
      <c r="BA12" s="94">
        <v>44</v>
      </c>
      <c r="BB12" s="94">
        <v>45</v>
      </c>
      <c r="BC12" s="94">
        <v>46</v>
      </c>
      <c r="BD12" s="94">
        <v>47</v>
      </c>
      <c r="BE12" s="94">
        <v>48</v>
      </c>
      <c r="BF12" s="94">
        <v>49</v>
      </c>
      <c r="BG12" s="94">
        <v>50</v>
      </c>
      <c r="BH12" s="94">
        <v>51</v>
      </c>
      <c r="BI12" s="94">
        <v>52</v>
      </c>
      <c r="BJ12" s="94">
        <v>53</v>
      </c>
      <c r="BK12" s="94">
        <v>54</v>
      </c>
      <c r="BL12" s="94">
        <v>55</v>
      </c>
      <c r="BM12" s="94">
        <v>56</v>
      </c>
      <c r="BN12" s="94">
        <v>57</v>
      </c>
      <c r="BO12" s="94">
        <v>58</v>
      </c>
      <c r="BP12" s="94">
        <v>59</v>
      </c>
      <c r="BQ12" s="94">
        <v>60</v>
      </c>
      <c r="BR12" s="94">
        <v>61</v>
      </c>
      <c r="BS12" s="94">
        <v>62</v>
      </c>
      <c r="BT12" s="94">
        <v>63</v>
      </c>
      <c r="BU12" s="94">
        <v>64</v>
      </c>
      <c r="BV12" s="94">
        <v>65</v>
      </c>
      <c r="BW12" s="94">
        <v>66</v>
      </c>
      <c r="BX12" s="94">
        <v>67</v>
      </c>
      <c r="BY12" s="94">
        <v>68</v>
      </c>
      <c r="BZ12" s="94">
        <v>69</v>
      </c>
      <c r="CA12" s="94">
        <v>70</v>
      </c>
      <c r="CB12" s="94">
        <v>71</v>
      </c>
      <c r="CC12" s="94">
        <v>72</v>
      </c>
      <c r="CD12" s="94">
        <v>73</v>
      </c>
      <c r="CE12" s="94">
        <v>74</v>
      </c>
      <c r="CF12" s="94">
        <v>75</v>
      </c>
      <c r="CG12" s="94">
        <v>76</v>
      </c>
      <c r="CH12" s="94">
        <v>77</v>
      </c>
      <c r="CI12" s="94">
        <v>78</v>
      </c>
      <c r="CJ12" s="94">
        <v>79</v>
      </c>
      <c r="CK12" s="94">
        <v>80</v>
      </c>
      <c r="CL12" s="94">
        <v>81</v>
      </c>
      <c r="CM12" s="94">
        <v>82</v>
      </c>
      <c r="CN12" s="94">
        <v>83</v>
      </c>
      <c r="CO12" s="94">
        <v>84</v>
      </c>
      <c r="CP12" s="94">
        <v>85</v>
      </c>
      <c r="CQ12" s="94">
        <v>86</v>
      </c>
      <c r="CR12" s="94">
        <v>87</v>
      </c>
      <c r="CS12" s="94">
        <v>88</v>
      </c>
      <c r="CT12" s="94">
        <v>89</v>
      </c>
      <c r="CU12" s="94">
        <v>90</v>
      </c>
      <c r="CV12" s="94">
        <v>91</v>
      </c>
      <c r="CW12" s="94">
        <v>92</v>
      </c>
      <c r="CX12" s="94">
        <v>93</v>
      </c>
      <c r="CY12" s="94">
        <v>94</v>
      </c>
      <c r="CZ12" s="94">
        <v>95</v>
      </c>
      <c r="DA12" s="94">
        <v>96</v>
      </c>
      <c r="DB12" s="94">
        <v>97</v>
      </c>
      <c r="DC12" s="94">
        <v>98</v>
      </c>
      <c r="DD12" s="94">
        <v>99</v>
      </c>
      <c r="DE12" s="94">
        <v>100</v>
      </c>
      <c r="DF12" s="94">
        <v>101</v>
      </c>
      <c r="DG12" s="94">
        <v>102</v>
      </c>
      <c r="DH12" s="94">
        <v>103</v>
      </c>
      <c r="DI12" s="94">
        <v>104</v>
      </c>
      <c r="DJ12" s="94">
        <v>105</v>
      </c>
      <c r="DK12" s="94">
        <v>106</v>
      </c>
      <c r="DL12" s="94">
        <v>107</v>
      </c>
      <c r="DM12" s="94">
        <v>108</v>
      </c>
      <c r="DN12" s="94">
        <v>109</v>
      </c>
      <c r="DO12" s="94">
        <v>110</v>
      </c>
      <c r="DP12" s="94">
        <v>111</v>
      </c>
      <c r="DQ12" s="94">
        <v>112</v>
      </c>
      <c r="DR12" s="94">
        <v>113</v>
      </c>
      <c r="DS12" s="94">
        <v>114</v>
      </c>
      <c r="DT12" s="94">
        <v>115</v>
      </c>
      <c r="DU12" s="94">
        <v>116</v>
      </c>
      <c r="DV12" s="94">
        <v>117</v>
      </c>
      <c r="DW12" s="94">
        <v>118</v>
      </c>
      <c r="DX12" s="94">
        <v>119</v>
      </c>
      <c r="DY12" s="94">
        <v>120</v>
      </c>
      <c r="DZ12" s="94">
        <v>121</v>
      </c>
      <c r="EA12" s="94">
        <v>122</v>
      </c>
      <c r="EB12" s="94">
        <v>123</v>
      </c>
      <c r="EC12" s="94">
        <v>124</v>
      </c>
      <c r="ED12" s="94">
        <v>125</v>
      </c>
      <c r="EE12" s="94">
        <v>126</v>
      </c>
      <c r="EF12" s="94">
        <v>127</v>
      </c>
      <c r="EG12" s="94">
        <v>128</v>
      </c>
      <c r="EH12" s="94">
        <v>129</v>
      </c>
      <c r="EI12" s="94">
        <v>130</v>
      </c>
      <c r="EJ12" s="94">
        <v>131</v>
      </c>
      <c r="EK12" s="94">
        <v>132</v>
      </c>
      <c r="EL12" s="94">
        <v>133</v>
      </c>
      <c r="EM12" s="94">
        <v>134</v>
      </c>
      <c r="EN12" s="94">
        <v>135</v>
      </c>
      <c r="EO12" s="94">
        <v>136</v>
      </c>
      <c r="EP12" s="94">
        <v>137</v>
      </c>
      <c r="EQ12" s="94">
        <v>138</v>
      </c>
      <c r="ER12" s="94">
        <v>139</v>
      </c>
      <c r="ES12" s="94">
        <v>140</v>
      </c>
      <c r="ET12" s="94">
        <v>141</v>
      </c>
      <c r="EU12" s="94">
        <v>142</v>
      </c>
      <c r="EV12" s="94">
        <v>143</v>
      </c>
      <c r="EW12" s="94">
        <v>144</v>
      </c>
      <c r="EX12" s="94">
        <v>145</v>
      </c>
      <c r="EY12" s="94">
        <v>146</v>
      </c>
      <c r="EZ12" s="94">
        <v>147</v>
      </c>
      <c r="FA12" s="94">
        <v>148</v>
      </c>
      <c r="FB12" s="94">
        <v>149</v>
      </c>
      <c r="FC12" s="94">
        <v>150</v>
      </c>
      <c r="FD12" s="94">
        <v>151</v>
      </c>
      <c r="FE12" s="94">
        <v>152</v>
      </c>
      <c r="FF12" s="94">
        <v>153</v>
      </c>
      <c r="FG12" s="94">
        <v>154</v>
      </c>
      <c r="FH12" s="94">
        <v>155</v>
      </c>
      <c r="FI12" s="94">
        <v>156</v>
      </c>
      <c r="FJ12" s="94">
        <v>157</v>
      </c>
      <c r="FK12" s="94">
        <v>158</v>
      </c>
      <c r="FL12" s="94">
        <v>159</v>
      </c>
      <c r="FM12" s="94">
        <v>160</v>
      </c>
      <c r="FN12" s="94">
        <v>161</v>
      </c>
      <c r="FO12" s="94">
        <v>162</v>
      </c>
      <c r="FP12" s="94">
        <v>163</v>
      </c>
      <c r="FQ12" s="94">
        <v>164</v>
      </c>
      <c r="FR12" s="94">
        <v>165</v>
      </c>
      <c r="FS12" s="94">
        <v>166</v>
      </c>
      <c r="FT12" s="94">
        <v>167</v>
      </c>
      <c r="FU12" s="94">
        <v>168</v>
      </c>
      <c r="FV12" s="94">
        <v>169</v>
      </c>
      <c r="FW12" s="94">
        <v>170</v>
      </c>
      <c r="FX12" s="94">
        <v>171</v>
      </c>
      <c r="FY12" s="94">
        <v>172</v>
      </c>
      <c r="FZ12" s="94">
        <v>173</v>
      </c>
      <c r="GA12" s="94">
        <v>174</v>
      </c>
      <c r="GB12" s="94">
        <v>175</v>
      </c>
      <c r="GC12" s="94">
        <v>176</v>
      </c>
      <c r="GD12" s="94">
        <v>177</v>
      </c>
      <c r="GE12" s="94">
        <v>178</v>
      </c>
      <c r="GF12" s="94">
        <v>179</v>
      </c>
      <c r="GG12" s="94">
        <v>180</v>
      </c>
      <c r="GH12" s="94">
        <v>181</v>
      </c>
      <c r="GI12" s="94">
        <v>182</v>
      </c>
      <c r="GJ12" s="94">
        <v>183</v>
      </c>
      <c r="GK12" s="94">
        <v>184</v>
      </c>
      <c r="GL12" s="94">
        <v>185</v>
      </c>
      <c r="GM12" s="94">
        <v>186</v>
      </c>
      <c r="GN12" s="94">
        <v>187</v>
      </c>
      <c r="GO12" s="94">
        <v>188</v>
      </c>
      <c r="GP12" s="94">
        <v>189</v>
      </c>
      <c r="GQ12" s="94">
        <v>190</v>
      </c>
      <c r="GR12" s="94">
        <v>191</v>
      </c>
      <c r="GS12" s="94">
        <v>192</v>
      </c>
      <c r="GT12" s="94">
        <v>193</v>
      </c>
      <c r="GU12" s="94">
        <v>194</v>
      </c>
      <c r="GV12" s="94">
        <v>195</v>
      </c>
      <c r="GW12" s="94">
        <v>196</v>
      </c>
      <c r="GX12" s="94">
        <v>197</v>
      </c>
      <c r="GY12" s="94">
        <v>198</v>
      </c>
      <c r="GZ12" s="94">
        <v>199</v>
      </c>
      <c r="HA12" s="94">
        <v>200</v>
      </c>
      <c r="HB12" s="94">
        <v>201</v>
      </c>
      <c r="HC12" s="94">
        <v>202</v>
      </c>
      <c r="HD12" s="94">
        <v>203</v>
      </c>
      <c r="HE12" s="94">
        <v>204</v>
      </c>
      <c r="HF12" s="94">
        <v>205</v>
      </c>
      <c r="HG12" s="94">
        <v>206</v>
      </c>
      <c r="HH12" s="94">
        <v>207</v>
      </c>
      <c r="HI12" s="94">
        <v>208</v>
      </c>
      <c r="HJ12" s="94">
        <v>209</v>
      </c>
      <c r="HK12" s="94">
        <v>210</v>
      </c>
      <c r="HL12" s="94">
        <v>211</v>
      </c>
      <c r="HM12" s="94">
        <v>212</v>
      </c>
      <c r="HN12" s="94">
        <v>213</v>
      </c>
      <c r="HO12" s="94">
        <v>214</v>
      </c>
      <c r="HP12" s="94">
        <v>215</v>
      </c>
      <c r="HQ12" s="94">
        <v>216</v>
      </c>
      <c r="HR12" s="94">
        <v>217</v>
      </c>
      <c r="HS12" s="94">
        <v>218</v>
      </c>
      <c r="HT12" s="94">
        <v>219</v>
      </c>
      <c r="HU12" s="94">
        <v>220</v>
      </c>
      <c r="HV12" s="94">
        <v>221</v>
      </c>
      <c r="HW12" s="94">
        <v>222</v>
      </c>
      <c r="HX12" s="94">
        <v>223</v>
      </c>
      <c r="HY12" s="94">
        <v>224</v>
      </c>
      <c r="HZ12" s="94">
        <v>225</v>
      </c>
      <c r="IA12" s="94">
        <v>226</v>
      </c>
      <c r="IB12" s="94">
        <v>227</v>
      </c>
      <c r="IC12" s="94">
        <v>228</v>
      </c>
      <c r="ID12" s="94">
        <v>229</v>
      </c>
      <c r="IE12" s="94">
        <v>230</v>
      </c>
      <c r="IF12" s="94">
        <v>231</v>
      </c>
      <c r="IG12" s="94">
        <v>232</v>
      </c>
      <c r="IH12" s="94">
        <v>233</v>
      </c>
      <c r="II12" s="94">
        <v>234</v>
      </c>
      <c r="IJ12" s="94">
        <v>235</v>
      </c>
      <c r="IK12" s="94">
        <v>236</v>
      </c>
      <c r="IL12" s="94">
        <v>237</v>
      </c>
      <c r="IM12" s="94">
        <v>238</v>
      </c>
      <c r="IN12" s="94">
        <v>239</v>
      </c>
      <c r="IO12" s="94">
        <v>240</v>
      </c>
    </row>
    <row r="13" spans="1:249" s="10" customFormat="1" x14ac:dyDescent="0.2">
      <c r="A13" s="7"/>
      <c r="B13" s="13"/>
      <c r="C13" s="8"/>
      <c r="D13" s="9"/>
      <c r="E13" s="10" t="s">
        <v>1</v>
      </c>
      <c r="G13" s="10" t="s">
        <v>4</v>
      </c>
      <c r="H13" s="10">
        <f>SUM(_xlfn.ANCHORARRAY(J13))</f>
        <v>1</v>
      </c>
      <c r="J13" s="10" cm="1">
        <f t="array" ref="J13:IO13" xml:space="preserve"> IF(_xlfn.ANCHORARRAY(J12) = 1, 1, 0)</f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s="10" customFormat="1" x14ac:dyDescent="0.2">
      <c r="A14" s="7"/>
      <c r="B14" s="13"/>
      <c r="C14" s="8"/>
      <c r="D14" s="9"/>
    </row>
    <row r="15" spans="1:249" s="10" customFormat="1" x14ac:dyDescent="0.2">
      <c r="A15" s="7"/>
      <c r="B15" s="13"/>
      <c r="C15" s="13" t="s">
        <v>14</v>
      </c>
      <c r="D15" s="9"/>
    </row>
    <row r="16" spans="1:249" s="10" customFormat="1" x14ac:dyDescent="0.2">
      <c r="A16" s="7"/>
      <c r="B16" s="13"/>
      <c r="C16" s="8"/>
      <c r="D16" s="9"/>
      <c r="E16" s="10" t="str">
        <f>E$12</f>
        <v>Model column counter</v>
      </c>
      <c r="F16" s="10">
        <f t="shared" ref="F16:G16" si="0">F$12</f>
        <v>0</v>
      </c>
      <c r="G16" s="10" t="str">
        <f t="shared" si="0"/>
        <v>counter</v>
      </c>
      <c r="J16" s="10" cm="1">
        <f t="array" ref="J16:IO16">_xlfn.ANCHORARRAY(J$12)</f>
        <v>1</v>
      </c>
      <c r="K16" s="10">
        <v>2</v>
      </c>
      <c r="L16" s="10">
        <v>3</v>
      </c>
      <c r="M16" s="10">
        <v>4</v>
      </c>
      <c r="N16" s="10">
        <v>5</v>
      </c>
      <c r="O16" s="10">
        <v>6</v>
      </c>
      <c r="P16" s="10">
        <v>7</v>
      </c>
      <c r="Q16" s="10">
        <v>8</v>
      </c>
      <c r="R16" s="10">
        <v>9</v>
      </c>
      <c r="S16" s="10">
        <v>10</v>
      </c>
      <c r="T16" s="10">
        <v>11</v>
      </c>
      <c r="U16" s="10">
        <v>12</v>
      </c>
      <c r="V16" s="10">
        <v>13</v>
      </c>
      <c r="W16" s="10">
        <v>14</v>
      </c>
      <c r="X16" s="10">
        <v>15</v>
      </c>
      <c r="Y16" s="10">
        <v>16</v>
      </c>
      <c r="Z16" s="10">
        <v>17</v>
      </c>
      <c r="AA16" s="10">
        <v>18</v>
      </c>
      <c r="AB16" s="10">
        <v>19</v>
      </c>
      <c r="AC16" s="10">
        <v>20</v>
      </c>
      <c r="AD16" s="10">
        <v>21</v>
      </c>
      <c r="AE16" s="10">
        <v>22</v>
      </c>
      <c r="AF16" s="10">
        <v>23</v>
      </c>
      <c r="AG16" s="10">
        <v>24</v>
      </c>
      <c r="AH16" s="10">
        <v>25</v>
      </c>
      <c r="AI16" s="10">
        <v>26</v>
      </c>
      <c r="AJ16" s="10">
        <v>27</v>
      </c>
      <c r="AK16" s="10">
        <v>28</v>
      </c>
      <c r="AL16" s="10">
        <v>29</v>
      </c>
      <c r="AM16" s="10">
        <v>30</v>
      </c>
      <c r="AN16" s="10">
        <v>31</v>
      </c>
      <c r="AO16" s="10">
        <v>32</v>
      </c>
      <c r="AP16" s="10">
        <v>33</v>
      </c>
      <c r="AQ16" s="10">
        <v>34</v>
      </c>
      <c r="AR16" s="10">
        <v>35</v>
      </c>
      <c r="AS16" s="10">
        <v>36</v>
      </c>
      <c r="AT16" s="10">
        <v>37</v>
      </c>
      <c r="AU16" s="10">
        <v>38</v>
      </c>
      <c r="AV16" s="10">
        <v>39</v>
      </c>
      <c r="AW16" s="10">
        <v>40</v>
      </c>
      <c r="AX16" s="10">
        <v>41</v>
      </c>
      <c r="AY16" s="10">
        <v>42</v>
      </c>
      <c r="AZ16" s="10">
        <v>43</v>
      </c>
      <c r="BA16" s="10">
        <v>44</v>
      </c>
      <c r="BB16" s="10">
        <v>45</v>
      </c>
      <c r="BC16" s="10">
        <v>46</v>
      </c>
      <c r="BD16" s="10">
        <v>47</v>
      </c>
      <c r="BE16" s="10">
        <v>48</v>
      </c>
      <c r="BF16" s="10">
        <v>49</v>
      </c>
      <c r="BG16" s="10">
        <v>50</v>
      </c>
      <c r="BH16" s="10">
        <v>51</v>
      </c>
      <c r="BI16" s="10">
        <v>52</v>
      </c>
      <c r="BJ16" s="10">
        <v>53</v>
      </c>
      <c r="BK16" s="10">
        <v>54</v>
      </c>
      <c r="BL16" s="10">
        <v>55</v>
      </c>
      <c r="BM16" s="10">
        <v>56</v>
      </c>
      <c r="BN16" s="10">
        <v>57</v>
      </c>
      <c r="BO16" s="10">
        <v>58</v>
      </c>
      <c r="BP16" s="10">
        <v>59</v>
      </c>
      <c r="BQ16" s="10">
        <v>60</v>
      </c>
      <c r="BR16" s="10">
        <v>61</v>
      </c>
      <c r="BS16" s="10">
        <v>62</v>
      </c>
      <c r="BT16" s="10">
        <v>63</v>
      </c>
      <c r="BU16" s="10">
        <v>64</v>
      </c>
      <c r="BV16" s="10">
        <v>65</v>
      </c>
      <c r="BW16" s="10">
        <v>66</v>
      </c>
      <c r="BX16" s="10">
        <v>67</v>
      </c>
      <c r="BY16" s="10">
        <v>68</v>
      </c>
      <c r="BZ16" s="10">
        <v>69</v>
      </c>
      <c r="CA16" s="10">
        <v>70</v>
      </c>
      <c r="CB16" s="10">
        <v>71</v>
      </c>
      <c r="CC16" s="10">
        <v>72</v>
      </c>
      <c r="CD16" s="10">
        <v>73</v>
      </c>
      <c r="CE16" s="10">
        <v>74</v>
      </c>
      <c r="CF16" s="10">
        <v>75</v>
      </c>
      <c r="CG16" s="10">
        <v>76</v>
      </c>
      <c r="CH16" s="10">
        <v>77</v>
      </c>
      <c r="CI16" s="10">
        <v>78</v>
      </c>
      <c r="CJ16" s="10">
        <v>79</v>
      </c>
      <c r="CK16" s="10">
        <v>80</v>
      </c>
      <c r="CL16" s="10">
        <v>81</v>
      </c>
      <c r="CM16" s="10">
        <v>82</v>
      </c>
      <c r="CN16" s="10">
        <v>83</v>
      </c>
      <c r="CO16" s="10">
        <v>84</v>
      </c>
      <c r="CP16" s="10">
        <v>85</v>
      </c>
      <c r="CQ16" s="10">
        <v>86</v>
      </c>
      <c r="CR16" s="10">
        <v>87</v>
      </c>
      <c r="CS16" s="10">
        <v>88</v>
      </c>
      <c r="CT16" s="10">
        <v>89</v>
      </c>
      <c r="CU16" s="10">
        <v>90</v>
      </c>
      <c r="CV16" s="10">
        <v>91</v>
      </c>
      <c r="CW16" s="10">
        <v>92</v>
      </c>
      <c r="CX16" s="10">
        <v>93</v>
      </c>
      <c r="CY16" s="10">
        <v>94</v>
      </c>
      <c r="CZ16" s="10">
        <v>95</v>
      </c>
      <c r="DA16" s="10">
        <v>96</v>
      </c>
      <c r="DB16" s="10">
        <v>97</v>
      </c>
      <c r="DC16" s="10">
        <v>98</v>
      </c>
      <c r="DD16" s="10">
        <v>99</v>
      </c>
      <c r="DE16" s="10">
        <v>100</v>
      </c>
      <c r="DF16" s="10">
        <v>101</v>
      </c>
      <c r="DG16" s="10">
        <v>102</v>
      </c>
      <c r="DH16" s="10">
        <v>103</v>
      </c>
      <c r="DI16" s="10">
        <v>104</v>
      </c>
      <c r="DJ16" s="10">
        <v>105</v>
      </c>
      <c r="DK16" s="10">
        <v>106</v>
      </c>
      <c r="DL16" s="10">
        <v>107</v>
      </c>
      <c r="DM16" s="10">
        <v>108</v>
      </c>
      <c r="DN16" s="10">
        <v>109</v>
      </c>
      <c r="DO16" s="10">
        <v>110</v>
      </c>
      <c r="DP16" s="10">
        <v>111</v>
      </c>
      <c r="DQ16" s="10">
        <v>112</v>
      </c>
      <c r="DR16" s="10">
        <v>113</v>
      </c>
      <c r="DS16" s="10">
        <v>114</v>
      </c>
      <c r="DT16" s="10">
        <v>115</v>
      </c>
      <c r="DU16" s="10">
        <v>116</v>
      </c>
      <c r="DV16" s="10">
        <v>117</v>
      </c>
      <c r="DW16" s="10">
        <v>118</v>
      </c>
      <c r="DX16" s="10">
        <v>119</v>
      </c>
      <c r="DY16" s="10">
        <v>120</v>
      </c>
      <c r="DZ16" s="10">
        <v>121</v>
      </c>
      <c r="EA16" s="10">
        <v>122</v>
      </c>
      <c r="EB16" s="10">
        <v>123</v>
      </c>
      <c r="EC16" s="10">
        <v>124</v>
      </c>
      <c r="ED16" s="10">
        <v>125</v>
      </c>
      <c r="EE16" s="10">
        <v>126</v>
      </c>
      <c r="EF16" s="10">
        <v>127</v>
      </c>
      <c r="EG16" s="10">
        <v>128</v>
      </c>
      <c r="EH16" s="10">
        <v>129</v>
      </c>
      <c r="EI16" s="10">
        <v>130</v>
      </c>
      <c r="EJ16" s="10">
        <v>131</v>
      </c>
      <c r="EK16" s="10">
        <v>132</v>
      </c>
      <c r="EL16" s="10">
        <v>133</v>
      </c>
      <c r="EM16" s="10">
        <v>134</v>
      </c>
      <c r="EN16" s="10">
        <v>135</v>
      </c>
      <c r="EO16" s="10">
        <v>136</v>
      </c>
      <c r="EP16" s="10">
        <v>137</v>
      </c>
      <c r="EQ16" s="10">
        <v>138</v>
      </c>
      <c r="ER16" s="10">
        <v>139</v>
      </c>
      <c r="ES16" s="10">
        <v>140</v>
      </c>
      <c r="ET16" s="10">
        <v>141</v>
      </c>
      <c r="EU16" s="10">
        <v>142</v>
      </c>
      <c r="EV16" s="10">
        <v>143</v>
      </c>
      <c r="EW16" s="10">
        <v>144</v>
      </c>
      <c r="EX16" s="10">
        <v>145</v>
      </c>
      <c r="EY16" s="10">
        <v>146</v>
      </c>
      <c r="EZ16" s="10">
        <v>147</v>
      </c>
      <c r="FA16" s="10">
        <v>148</v>
      </c>
      <c r="FB16" s="10">
        <v>149</v>
      </c>
      <c r="FC16" s="10">
        <v>150</v>
      </c>
      <c r="FD16" s="10">
        <v>151</v>
      </c>
      <c r="FE16" s="10">
        <v>152</v>
      </c>
      <c r="FF16" s="10">
        <v>153</v>
      </c>
      <c r="FG16" s="10">
        <v>154</v>
      </c>
      <c r="FH16" s="10">
        <v>155</v>
      </c>
      <c r="FI16" s="10">
        <v>156</v>
      </c>
      <c r="FJ16" s="10">
        <v>157</v>
      </c>
      <c r="FK16" s="10">
        <v>158</v>
      </c>
      <c r="FL16" s="10">
        <v>159</v>
      </c>
      <c r="FM16" s="10">
        <v>160</v>
      </c>
      <c r="FN16" s="10">
        <v>161</v>
      </c>
      <c r="FO16" s="10">
        <v>162</v>
      </c>
      <c r="FP16" s="10">
        <v>163</v>
      </c>
      <c r="FQ16" s="10">
        <v>164</v>
      </c>
      <c r="FR16" s="10">
        <v>165</v>
      </c>
      <c r="FS16" s="10">
        <v>166</v>
      </c>
      <c r="FT16" s="10">
        <v>167</v>
      </c>
      <c r="FU16" s="10">
        <v>168</v>
      </c>
      <c r="FV16" s="10">
        <v>169</v>
      </c>
      <c r="FW16" s="10">
        <v>170</v>
      </c>
      <c r="FX16" s="10">
        <v>171</v>
      </c>
      <c r="FY16" s="10">
        <v>172</v>
      </c>
      <c r="FZ16" s="10">
        <v>173</v>
      </c>
      <c r="GA16" s="10">
        <v>174</v>
      </c>
      <c r="GB16" s="10">
        <v>175</v>
      </c>
      <c r="GC16" s="10">
        <v>176</v>
      </c>
      <c r="GD16" s="10">
        <v>177</v>
      </c>
      <c r="GE16" s="10">
        <v>178</v>
      </c>
      <c r="GF16" s="10">
        <v>179</v>
      </c>
      <c r="GG16" s="10">
        <v>180</v>
      </c>
      <c r="GH16" s="10">
        <v>181</v>
      </c>
      <c r="GI16" s="10">
        <v>182</v>
      </c>
      <c r="GJ16" s="10">
        <v>183</v>
      </c>
      <c r="GK16" s="10">
        <v>184</v>
      </c>
      <c r="GL16" s="10">
        <v>185</v>
      </c>
      <c r="GM16" s="10">
        <v>186</v>
      </c>
      <c r="GN16" s="10">
        <v>187</v>
      </c>
      <c r="GO16" s="10">
        <v>188</v>
      </c>
      <c r="GP16" s="10">
        <v>189</v>
      </c>
      <c r="GQ16" s="10">
        <v>190</v>
      </c>
      <c r="GR16" s="10">
        <v>191</v>
      </c>
      <c r="GS16" s="10">
        <v>192</v>
      </c>
      <c r="GT16" s="10">
        <v>193</v>
      </c>
      <c r="GU16" s="10">
        <v>194</v>
      </c>
      <c r="GV16" s="10">
        <v>195</v>
      </c>
      <c r="GW16" s="10">
        <v>196</v>
      </c>
      <c r="GX16" s="10">
        <v>197</v>
      </c>
      <c r="GY16" s="10">
        <v>198</v>
      </c>
      <c r="GZ16" s="10">
        <v>199</v>
      </c>
      <c r="HA16" s="10">
        <v>200</v>
      </c>
      <c r="HB16" s="10">
        <v>201</v>
      </c>
      <c r="HC16" s="10">
        <v>202</v>
      </c>
      <c r="HD16" s="10">
        <v>203</v>
      </c>
      <c r="HE16" s="10">
        <v>204</v>
      </c>
      <c r="HF16" s="10">
        <v>205</v>
      </c>
      <c r="HG16" s="10">
        <v>206</v>
      </c>
      <c r="HH16" s="10">
        <v>207</v>
      </c>
      <c r="HI16" s="10">
        <v>208</v>
      </c>
      <c r="HJ16" s="10">
        <v>209</v>
      </c>
      <c r="HK16" s="10">
        <v>210</v>
      </c>
      <c r="HL16" s="10">
        <v>211</v>
      </c>
      <c r="HM16" s="10">
        <v>212</v>
      </c>
      <c r="HN16" s="10">
        <v>213</v>
      </c>
      <c r="HO16" s="10">
        <v>214</v>
      </c>
      <c r="HP16" s="10">
        <v>215</v>
      </c>
      <c r="HQ16" s="10">
        <v>216</v>
      </c>
      <c r="HR16" s="10">
        <v>217</v>
      </c>
      <c r="HS16" s="10">
        <v>218</v>
      </c>
      <c r="HT16" s="10">
        <v>219</v>
      </c>
      <c r="HU16" s="10">
        <v>220</v>
      </c>
      <c r="HV16" s="10">
        <v>221</v>
      </c>
      <c r="HW16" s="10">
        <v>222</v>
      </c>
      <c r="HX16" s="10">
        <v>223</v>
      </c>
      <c r="HY16" s="10">
        <v>224</v>
      </c>
      <c r="HZ16" s="10">
        <v>225</v>
      </c>
      <c r="IA16" s="10">
        <v>226</v>
      </c>
      <c r="IB16" s="10">
        <v>227</v>
      </c>
      <c r="IC16" s="10">
        <v>228</v>
      </c>
      <c r="ID16" s="10">
        <v>229</v>
      </c>
      <c r="IE16" s="10">
        <v>230</v>
      </c>
      <c r="IF16" s="10">
        <v>231</v>
      </c>
      <c r="IG16" s="10">
        <v>232</v>
      </c>
      <c r="IH16" s="10">
        <v>233</v>
      </c>
      <c r="II16" s="10">
        <v>234</v>
      </c>
      <c r="IJ16" s="10">
        <v>235</v>
      </c>
      <c r="IK16" s="10">
        <v>236</v>
      </c>
      <c r="IL16" s="10">
        <v>237</v>
      </c>
      <c r="IM16" s="10">
        <v>238</v>
      </c>
      <c r="IN16" s="10">
        <v>239</v>
      </c>
      <c r="IO16" s="10">
        <v>240</v>
      </c>
    </row>
    <row r="17" spans="1:249" s="67" customFormat="1" x14ac:dyDescent="0.2">
      <c r="A17" s="64"/>
      <c r="B17" s="63"/>
      <c r="C17" s="105"/>
      <c r="D17" s="106"/>
      <c r="E17" s="67" t="s">
        <v>14</v>
      </c>
      <c r="G17" s="67" t="s">
        <v>12</v>
      </c>
      <c r="J17" s="78" cm="1">
        <f t="array" ref="J17:IO17">QUOTIENT(_xlfn.ANCHORARRAY(J16)-1,12) +1</f>
        <v>1</v>
      </c>
      <c r="K17" s="67">
        <v>1</v>
      </c>
      <c r="L17" s="67">
        <v>1</v>
      </c>
      <c r="M17" s="67">
        <v>1</v>
      </c>
      <c r="N17" s="67">
        <v>1</v>
      </c>
      <c r="O17" s="67">
        <v>1</v>
      </c>
      <c r="P17" s="67">
        <v>1</v>
      </c>
      <c r="Q17" s="67">
        <v>1</v>
      </c>
      <c r="R17" s="67">
        <v>1</v>
      </c>
      <c r="S17" s="67">
        <v>1</v>
      </c>
      <c r="T17" s="67">
        <v>1</v>
      </c>
      <c r="U17" s="67">
        <v>1</v>
      </c>
      <c r="V17" s="67">
        <v>2</v>
      </c>
      <c r="W17" s="67">
        <v>2</v>
      </c>
      <c r="X17" s="67">
        <v>2</v>
      </c>
      <c r="Y17" s="67">
        <v>2</v>
      </c>
      <c r="Z17" s="67">
        <v>2</v>
      </c>
      <c r="AA17" s="67">
        <v>2</v>
      </c>
      <c r="AB17" s="67">
        <v>2</v>
      </c>
      <c r="AC17" s="67">
        <v>2</v>
      </c>
      <c r="AD17" s="67">
        <v>2</v>
      </c>
      <c r="AE17" s="67">
        <v>2</v>
      </c>
      <c r="AF17" s="67">
        <v>2</v>
      </c>
      <c r="AG17" s="67">
        <v>2</v>
      </c>
      <c r="AH17" s="67">
        <v>3</v>
      </c>
      <c r="AI17" s="67">
        <v>3</v>
      </c>
      <c r="AJ17" s="67">
        <v>3</v>
      </c>
      <c r="AK17" s="67">
        <v>3</v>
      </c>
      <c r="AL17" s="67">
        <v>3</v>
      </c>
      <c r="AM17" s="67">
        <v>3</v>
      </c>
      <c r="AN17" s="67">
        <v>3</v>
      </c>
      <c r="AO17" s="67">
        <v>3</v>
      </c>
      <c r="AP17" s="67">
        <v>3</v>
      </c>
      <c r="AQ17" s="67">
        <v>3</v>
      </c>
      <c r="AR17" s="67">
        <v>3</v>
      </c>
      <c r="AS17" s="67">
        <v>3</v>
      </c>
      <c r="AT17" s="67">
        <v>4</v>
      </c>
      <c r="AU17" s="67">
        <v>4</v>
      </c>
      <c r="AV17" s="67">
        <v>4</v>
      </c>
      <c r="AW17" s="67">
        <v>4</v>
      </c>
      <c r="AX17" s="67">
        <v>4</v>
      </c>
      <c r="AY17" s="67">
        <v>4</v>
      </c>
      <c r="AZ17" s="67">
        <v>4</v>
      </c>
      <c r="BA17" s="67">
        <v>4</v>
      </c>
      <c r="BB17" s="67">
        <v>4</v>
      </c>
      <c r="BC17" s="67">
        <v>4</v>
      </c>
      <c r="BD17" s="67">
        <v>4</v>
      </c>
      <c r="BE17" s="67">
        <v>4</v>
      </c>
      <c r="BF17" s="67">
        <v>5</v>
      </c>
      <c r="BG17" s="67">
        <v>5</v>
      </c>
      <c r="BH17" s="67">
        <v>5</v>
      </c>
      <c r="BI17" s="67">
        <v>5</v>
      </c>
      <c r="BJ17" s="67">
        <v>5</v>
      </c>
      <c r="BK17" s="67">
        <v>5</v>
      </c>
      <c r="BL17" s="67">
        <v>5</v>
      </c>
      <c r="BM17" s="67">
        <v>5</v>
      </c>
      <c r="BN17" s="67">
        <v>5</v>
      </c>
      <c r="BO17" s="67">
        <v>5</v>
      </c>
      <c r="BP17" s="67">
        <v>5</v>
      </c>
      <c r="BQ17" s="67">
        <v>5</v>
      </c>
      <c r="BR17" s="67">
        <v>6</v>
      </c>
      <c r="BS17" s="67">
        <v>6</v>
      </c>
      <c r="BT17" s="67">
        <v>6</v>
      </c>
      <c r="BU17" s="67">
        <v>6</v>
      </c>
      <c r="BV17" s="67">
        <v>6</v>
      </c>
      <c r="BW17" s="67">
        <v>6</v>
      </c>
      <c r="BX17" s="67">
        <v>6</v>
      </c>
      <c r="BY17" s="67">
        <v>6</v>
      </c>
      <c r="BZ17" s="67">
        <v>6</v>
      </c>
      <c r="CA17" s="67">
        <v>6</v>
      </c>
      <c r="CB17" s="67">
        <v>6</v>
      </c>
      <c r="CC17" s="67">
        <v>6</v>
      </c>
      <c r="CD17" s="67">
        <v>7</v>
      </c>
      <c r="CE17" s="67">
        <v>7</v>
      </c>
      <c r="CF17" s="67">
        <v>7</v>
      </c>
      <c r="CG17" s="67">
        <v>7</v>
      </c>
      <c r="CH17" s="67">
        <v>7</v>
      </c>
      <c r="CI17" s="67">
        <v>7</v>
      </c>
      <c r="CJ17" s="67">
        <v>7</v>
      </c>
      <c r="CK17" s="67">
        <v>7</v>
      </c>
      <c r="CL17" s="67">
        <v>7</v>
      </c>
      <c r="CM17" s="67">
        <v>7</v>
      </c>
      <c r="CN17" s="67">
        <v>7</v>
      </c>
      <c r="CO17" s="67">
        <v>7</v>
      </c>
      <c r="CP17" s="67">
        <v>8</v>
      </c>
      <c r="CQ17" s="67">
        <v>8</v>
      </c>
      <c r="CR17" s="67">
        <v>8</v>
      </c>
      <c r="CS17" s="67">
        <v>8</v>
      </c>
      <c r="CT17" s="67">
        <v>8</v>
      </c>
      <c r="CU17" s="67">
        <v>8</v>
      </c>
      <c r="CV17" s="67">
        <v>8</v>
      </c>
      <c r="CW17" s="67">
        <v>8</v>
      </c>
      <c r="CX17" s="67">
        <v>8</v>
      </c>
      <c r="CY17" s="67">
        <v>8</v>
      </c>
      <c r="CZ17" s="67">
        <v>8</v>
      </c>
      <c r="DA17" s="67">
        <v>8</v>
      </c>
      <c r="DB17" s="67">
        <v>9</v>
      </c>
      <c r="DC17" s="67">
        <v>9</v>
      </c>
      <c r="DD17" s="67">
        <v>9</v>
      </c>
      <c r="DE17" s="67">
        <v>9</v>
      </c>
      <c r="DF17" s="67">
        <v>9</v>
      </c>
      <c r="DG17" s="67">
        <v>9</v>
      </c>
      <c r="DH17" s="67">
        <v>9</v>
      </c>
      <c r="DI17" s="67">
        <v>9</v>
      </c>
      <c r="DJ17" s="67">
        <v>9</v>
      </c>
      <c r="DK17" s="67">
        <v>9</v>
      </c>
      <c r="DL17" s="67">
        <v>9</v>
      </c>
      <c r="DM17" s="67">
        <v>9</v>
      </c>
      <c r="DN17" s="67">
        <v>10</v>
      </c>
      <c r="DO17" s="67">
        <v>10</v>
      </c>
      <c r="DP17" s="67">
        <v>10</v>
      </c>
      <c r="DQ17" s="67">
        <v>10</v>
      </c>
      <c r="DR17" s="67">
        <v>10</v>
      </c>
      <c r="DS17" s="67">
        <v>10</v>
      </c>
      <c r="DT17" s="67">
        <v>10</v>
      </c>
      <c r="DU17" s="67">
        <v>10</v>
      </c>
      <c r="DV17" s="67">
        <v>10</v>
      </c>
      <c r="DW17" s="67">
        <v>10</v>
      </c>
      <c r="DX17" s="67">
        <v>10</v>
      </c>
      <c r="DY17" s="67">
        <v>10</v>
      </c>
      <c r="DZ17" s="67">
        <v>11</v>
      </c>
      <c r="EA17" s="67">
        <v>11</v>
      </c>
      <c r="EB17" s="67">
        <v>11</v>
      </c>
      <c r="EC17" s="67">
        <v>11</v>
      </c>
      <c r="ED17" s="67">
        <v>11</v>
      </c>
      <c r="EE17" s="67">
        <v>11</v>
      </c>
      <c r="EF17" s="67">
        <v>11</v>
      </c>
      <c r="EG17" s="67">
        <v>11</v>
      </c>
      <c r="EH17" s="67">
        <v>11</v>
      </c>
      <c r="EI17" s="67">
        <v>11</v>
      </c>
      <c r="EJ17" s="67">
        <v>11</v>
      </c>
      <c r="EK17" s="67">
        <v>11</v>
      </c>
      <c r="EL17" s="67">
        <v>12</v>
      </c>
      <c r="EM17" s="67">
        <v>12</v>
      </c>
      <c r="EN17" s="67">
        <v>12</v>
      </c>
      <c r="EO17" s="67">
        <v>12</v>
      </c>
      <c r="EP17" s="67">
        <v>12</v>
      </c>
      <c r="EQ17" s="67">
        <v>12</v>
      </c>
      <c r="ER17" s="67">
        <v>12</v>
      </c>
      <c r="ES17" s="67">
        <v>12</v>
      </c>
      <c r="ET17" s="67">
        <v>12</v>
      </c>
      <c r="EU17" s="67">
        <v>12</v>
      </c>
      <c r="EV17" s="67">
        <v>12</v>
      </c>
      <c r="EW17" s="67">
        <v>12</v>
      </c>
      <c r="EX17" s="67">
        <v>13</v>
      </c>
      <c r="EY17" s="67">
        <v>13</v>
      </c>
      <c r="EZ17" s="67">
        <v>13</v>
      </c>
      <c r="FA17" s="67">
        <v>13</v>
      </c>
      <c r="FB17" s="67">
        <v>13</v>
      </c>
      <c r="FC17" s="67">
        <v>13</v>
      </c>
      <c r="FD17" s="67">
        <v>13</v>
      </c>
      <c r="FE17" s="67">
        <v>13</v>
      </c>
      <c r="FF17" s="67">
        <v>13</v>
      </c>
      <c r="FG17" s="67">
        <v>13</v>
      </c>
      <c r="FH17" s="67">
        <v>13</v>
      </c>
      <c r="FI17" s="67">
        <v>13</v>
      </c>
      <c r="FJ17" s="67">
        <v>14</v>
      </c>
      <c r="FK17" s="67">
        <v>14</v>
      </c>
      <c r="FL17" s="67">
        <v>14</v>
      </c>
      <c r="FM17" s="67">
        <v>14</v>
      </c>
      <c r="FN17" s="67">
        <v>14</v>
      </c>
      <c r="FO17" s="67">
        <v>14</v>
      </c>
      <c r="FP17" s="67">
        <v>14</v>
      </c>
      <c r="FQ17" s="67">
        <v>14</v>
      </c>
      <c r="FR17" s="67">
        <v>14</v>
      </c>
      <c r="FS17" s="67">
        <v>14</v>
      </c>
      <c r="FT17" s="67">
        <v>14</v>
      </c>
      <c r="FU17" s="67">
        <v>14</v>
      </c>
      <c r="FV17" s="67">
        <v>15</v>
      </c>
      <c r="FW17" s="67">
        <v>15</v>
      </c>
      <c r="FX17" s="67">
        <v>15</v>
      </c>
      <c r="FY17" s="67">
        <v>15</v>
      </c>
      <c r="FZ17" s="67">
        <v>15</v>
      </c>
      <c r="GA17" s="67">
        <v>15</v>
      </c>
      <c r="GB17" s="67">
        <v>15</v>
      </c>
      <c r="GC17" s="67">
        <v>15</v>
      </c>
      <c r="GD17" s="67">
        <v>15</v>
      </c>
      <c r="GE17" s="67">
        <v>15</v>
      </c>
      <c r="GF17" s="67">
        <v>15</v>
      </c>
      <c r="GG17" s="67">
        <v>15</v>
      </c>
      <c r="GH17" s="67">
        <v>16</v>
      </c>
      <c r="GI17" s="67">
        <v>16</v>
      </c>
      <c r="GJ17" s="67">
        <v>16</v>
      </c>
      <c r="GK17" s="67">
        <v>16</v>
      </c>
      <c r="GL17" s="67">
        <v>16</v>
      </c>
      <c r="GM17" s="67">
        <v>16</v>
      </c>
      <c r="GN17" s="67">
        <v>16</v>
      </c>
      <c r="GO17" s="67">
        <v>16</v>
      </c>
      <c r="GP17" s="67">
        <v>16</v>
      </c>
      <c r="GQ17" s="67">
        <v>16</v>
      </c>
      <c r="GR17" s="67">
        <v>16</v>
      </c>
      <c r="GS17" s="67">
        <v>16</v>
      </c>
      <c r="GT17" s="67">
        <v>17</v>
      </c>
      <c r="GU17" s="67">
        <v>17</v>
      </c>
      <c r="GV17" s="67">
        <v>17</v>
      </c>
      <c r="GW17" s="67">
        <v>17</v>
      </c>
      <c r="GX17" s="67">
        <v>17</v>
      </c>
      <c r="GY17" s="67">
        <v>17</v>
      </c>
      <c r="GZ17" s="67">
        <v>17</v>
      </c>
      <c r="HA17" s="67">
        <v>17</v>
      </c>
      <c r="HB17" s="67">
        <v>17</v>
      </c>
      <c r="HC17" s="67">
        <v>17</v>
      </c>
      <c r="HD17" s="67">
        <v>17</v>
      </c>
      <c r="HE17" s="67">
        <v>17</v>
      </c>
      <c r="HF17" s="67">
        <v>18</v>
      </c>
      <c r="HG17" s="67">
        <v>18</v>
      </c>
      <c r="HH17" s="67">
        <v>18</v>
      </c>
      <c r="HI17" s="67">
        <v>18</v>
      </c>
      <c r="HJ17" s="67">
        <v>18</v>
      </c>
      <c r="HK17" s="67">
        <v>18</v>
      </c>
      <c r="HL17" s="67">
        <v>18</v>
      </c>
      <c r="HM17" s="67">
        <v>18</v>
      </c>
      <c r="HN17" s="67">
        <v>18</v>
      </c>
      <c r="HO17" s="67">
        <v>18</v>
      </c>
      <c r="HP17" s="67">
        <v>18</v>
      </c>
      <c r="HQ17" s="67">
        <v>18</v>
      </c>
      <c r="HR17" s="67">
        <v>19</v>
      </c>
      <c r="HS17" s="67">
        <v>19</v>
      </c>
      <c r="HT17" s="67">
        <v>19</v>
      </c>
      <c r="HU17" s="67">
        <v>19</v>
      </c>
      <c r="HV17" s="67">
        <v>19</v>
      </c>
      <c r="HW17" s="67">
        <v>19</v>
      </c>
      <c r="HX17" s="67">
        <v>19</v>
      </c>
      <c r="HY17" s="67">
        <v>19</v>
      </c>
      <c r="HZ17" s="67">
        <v>19</v>
      </c>
      <c r="IA17" s="67">
        <v>19</v>
      </c>
      <c r="IB17" s="67">
        <v>19</v>
      </c>
      <c r="IC17" s="67">
        <v>19</v>
      </c>
      <c r="ID17" s="67">
        <v>20</v>
      </c>
      <c r="IE17" s="67">
        <v>20</v>
      </c>
      <c r="IF17" s="67">
        <v>20</v>
      </c>
      <c r="IG17" s="67">
        <v>20</v>
      </c>
      <c r="IH17" s="67">
        <v>20</v>
      </c>
      <c r="II17" s="67">
        <v>20</v>
      </c>
      <c r="IJ17" s="67">
        <v>20</v>
      </c>
      <c r="IK17" s="67">
        <v>20</v>
      </c>
      <c r="IL17" s="67">
        <v>20</v>
      </c>
      <c r="IM17" s="67">
        <v>20</v>
      </c>
      <c r="IN17" s="67">
        <v>20</v>
      </c>
      <c r="IO17" s="67">
        <v>20</v>
      </c>
    </row>
    <row r="18" spans="1:249" s="10" customFormat="1" x14ac:dyDescent="0.2">
      <c r="A18" s="7"/>
      <c r="B18" s="13"/>
      <c r="C18" s="8"/>
      <c r="D18" s="9"/>
    </row>
    <row r="19" spans="1:249" s="10" customFormat="1" x14ac:dyDescent="0.2">
      <c r="A19" s="7"/>
      <c r="B19" s="13"/>
      <c r="C19" s="13" t="s">
        <v>202</v>
      </c>
      <c r="D19" s="9"/>
    </row>
    <row r="20" spans="1:249" s="45" customFormat="1" x14ac:dyDescent="0.2">
      <c r="A20" s="41"/>
      <c r="B20" s="42"/>
      <c r="C20" s="43"/>
      <c r="D20" s="44"/>
      <c r="E20" s="45" t="str">
        <f xml:space="preserve"> InpC!E$8</f>
        <v>Model start</v>
      </c>
      <c r="F20" s="103">
        <f xml:space="preserve"> InpC!F$8</f>
        <v>45292</v>
      </c>
      <c r="G20" s="45" t="str">
        <f xml:space="preserve"> InpC!G$8</f>
        <v>date</v>
      </c>
      <c r="I20" s="46"/>
    </row>
    <row r="21" spans="1:249" s="72" customFormat="1" ht="15" x14ac:dyDescent="0.2">
      <c r="A21" s="64"/>
      <c r="B21" s="64"/>
      <c r="C21" s="65"/>
      <c r="D21" s="71"/>
      <c r="E21" s="72" t="s">
        <v>129</v>
      </c>
      <c r="G21" s="72" t="s">
        <v>5</v>
      </c>
      <c r="I21" s="73"/>
      <c r="J21" s="230" cm="1">
        <f t="array" ref="J21:IO21">BXF.CreateStartDatesλ(F8,F10)</f>
        <v>45292</v>
      </c>
      <c r="K21" s="102">
        <v>45323</v>
      </c>
      <c r="L21" s="102">
        <v>45352</v>
      </c>
      <c r="M21" s="102">
        <v>45383</v>
      </c>
      <c r="N21" s="102">
        <v>45413</v>
      </c>
      <c r="O21" s="102">
        <v>45444</v>
      </c>
      <c r="P21" s="102">
        <v>45474</v>
      </c>
      <c r="Q21" s="102">
        <v>45505</v>
      </c>
      <c r="R21" s="102">
        <v>45536</v>
      </c>
      <c r="S21" s="102">
        <v>45566</v>
      </c>
      <c r="T21" s="102">
        <v>45597</v>
      </c>
      <c r="U21" s="102">
        <v>45627</v>
      </c>
      <c r="V21" s="102">
        <v>45658</v>
      </c>
      <c r="W21" s="102">
        <v>45689</v>
      </c>
      <c r="X21" s="102">
        <v>45717</v>
      </c>
      <c r="Y21" s="102">
        <v>45748</v>
      </c>
      <c r="Z21" s="102">
        <v>45778</v>
      </c>
      <c r="AA21" s="102">
        <v>45809</v>
      </c>
      <c r="AB21" s="102">
        <v>45839</v>
      </c>
      <c r="AC21" s="102">
        <v>45870</v>
      </c>
      <c r="AD21" s="102">
        <v>45901</v>
      </c>
      <c r="AE21" s="102">
        <v>45931</v>
      </c>
      <c r="AF21" s="102">
        <v>45962</v>
      </c>
      <c r="AG21" s="102">
        <v>45992</v>
      </c>
      <c r="AH21" s="102">
        <v>46023</v>
      </c>
      <c r="AI21" s="102">
        <v>46054</v>
      </c>
      <c r="AJ21" s="102">
        <v>46082</v>
      </c>
      <c r="AK21" s="102">
        <v>46113</v>
      </c>
      <c r="AL21" s="102">
        <v>46143</v>
      </c>
      <c r="AM21" s="102">
        <v>46174</v>
      </c>
      <c r="AN21" s="102">
        <v>46204</v>
      </c>
      <c r="AO21" s="102">
        <v>46235</v>
      </c>
      <c r="AP21" s="102">
        <v>46266</v>
      </c>
      <c r="AQ21" s="102">
        <v>46296</v>
      </c>
      <c r="AR21" s="102">
        <v>46327</v>
      </c>
      <c r="AS21" s="102">
        <v>46357</v>
      </c>
      <c r="AT21" s="102">
        <v>46388</v>
      </c>
      <c r="AU21" s="102">
        <v>46419</v>
      </c>
      <c r="AV21" s="102">
        <v>46447</v>
      </c>
      <c r="AW21" s="102">
        <v>46478</v>
      </c>
      <c r="AX21" s="102">
        <v>46508</v>
      </c>
      <c r="AY21" s="102">
        <v>46539</v>
      </c>
      <c r="AZ21" s="102">
        <v>46569</v>
      </c>
      <c r="BA21" s="102">
        <v>46600</v>
      </c>
      <c r="BB21" s="102">
        <v>46631</v>
      </c>
      <c r="BC21" s="102">
        <v>46661</v>
      </c>
      <c r="BD21" s="102">
        <v>46692</v>
      </c>
      <c r="BE21" s="102">
        <v>46722</v>
      </c>
      <c r="BF21" s="102">
        <v>46753</v>
      </c>
      <c r="BG21" s="102">
        <v>46784</v>
      </c>
      <c r="BH21" s="102">
        <v>46813</v>
      </c>
      <c r="BI21" s="102">
        <v>46844</v>
      </c>
      <c r="BJ21" s="102">
        <v>46874</v>
      </c>
      <c r="BK21" s="102">
        <v>46905</v>
      </c>
      <c r="BL21" s="102">
        <v>46935</v>
      </c>
      <c r="BM21" s="102">
        <v>46966</v>
      </c>
      <c r="BN21" s="102">
        <v>46997</v>
      </c>
      <c r="BO21" s="102">
        <v>47027</v>
      </c>
      <c r="BP21" s="102">
        <v>47058</v>
      </c>
      <c r="BQ21" s="102">
        <v>47088</v>
      </c>
      <c r="BR21" s="102">
        <v>47119</v>
      </c>
      <c r="BS21" s="72">
        <v>47150</v>
      </c>
      <c r="BT21" s="72">
        <v>47178</v>
      </c>
      <c r="BU21" s="72">
        <v>47209</v>
      </c>
      <c r="BV21" s="72">
        <v>47239</v>
      </c>
      <c r="BW21" s="72">
        <v>47270</v>
      </c>
      <c r="BX21" s="72">
        <v>47300</v>
      </c>
      <c r="BY21" s="72">
        <v>47331</v>
      </c>
      <c r="BZ21" s="72">
        <v>47362</v>
      </c>
      <c r="CA21" s="72">
        <v>47392</v>
      </c>
      <c r="CB21" s="72">
        <v>47423</v>
      </c>
      <c r="CC21" s="72">
        <v>47453</v>
      </c>
      <c r="CD21" s="72">
        <v>47484</v>
      </c>
      <c r="CE21" s="72">
        <v>47515</v>
      </c>
      <c r="CF21" s="72">
        <v>47543</v>
      </c>
      <c r="CG21" s="72">
        <v>47574</v>
      </c>
      <c r="CH21" s="72">
        <v>47604</v>
      </c>
      <c r="CI21" s="72">
        <v>47635</v>
      </c>
      <c r="CJ21" s="72">
        <v>47665</v>
      </c>
      <c r="CK21" s="72">
        <v>47696</v>
      </c>
      <c r="CL21" s="72">
        <v>47727</v>
      </c>
      <c r="CM21" s="72">
        <v>47757</v>
      </c>
      <c r="CN21" s="72">
        <v>47788</v>
      </c>
      <c r="CO21" s="72">
        <v>47818</v>
      </c>
      <c r="CP21" s="72">
        <v>47849</v>
      </c>
      <c r="CQ21" s="72">
        <v>47880</v>
      </c>
      <c r="CR21" s="72">
        <v>47908</v>
      </c>
      <c r="CS21" s="72">
        <v>47939</v>
      </c>
      <c r="CT21" s="72">
        <v>47969</v>
      </c>
      <c r="CU21" s="72">
        <v>48000</v>
      </c>
      <c r="CV21" s="72">
        <v>48030</v>
      </c>
      <c r="CW21" s="72">
        <v>48061</v>
      </c>
      <c r="CX21" s="72">
        <v>48092</v>
      </c>
      <c r="CY21" s="72">
        <v>48122</v>
      </c>
      <c r="CZ21" s="72">
        <v>48153</v>
      </c>
      <c r="DA21" s="72">
        <v>48183</v>
      </c>
      <c r="DB21" s="72">
        <v>48214</v>
      </c>
      <c r="DC21" s="72">
        <v>48245</v>
      </c>
      <c r="DD21" s="72">
        <v>48274</v>
      </c>
      <c r="DE21" s="72">
        <v>48305</v>
      </c>
      <c r="DF21" s="72">
        <v>48335</v>
      </c>
      <c r="DG21" s="72">
        <v>48366</v>
      </c>
      <c r="DH21" s="72">
        <v>48396</v>
      </c>
      <c r="DI21" s="72">
        <v>48427</v>
      </c>
      <c r="DJ21" s="72">
        <v>48458</v>
      </c>
      <c r="DK21" s="72">
        <v>48488</v>
      </c>
      <c r="DL21" s="72">
        <v>48519</v>
      </c>
      <c r="DM21" s="72">
        <v>48549</v>
      </c>
      <c r="DN21" s="72">
        <v>48580</v>
      </c>
      <c r="DO21" s="72">
        <v>48611</v>
      </c>
      <c r="DP21" s="72">
        <v>48639</v>
      </c>
      <c r="DQ21" s="72">
        <v>48670</v>
      </c>
      <c r="DR21" s="72">
        <v>48700</v>
      </c>
      <c r="DS21" s="72">
        <v>48731</v>
      </c>
      <c r="DT21" s="72">
        <v>48761</v>
      </c>
      <c r="DU21" s="72">
        <v>48792</v>
      </c>
      <c r="DV21" s="72">
        <v>48823</v>
      </c>
      <c r="DW21" s="72">
        <v>48853</v>
      </c>
      <c r="DX21" s="72">
        <v>48884</v>
      </c>
      <c r="DY21" s="72">
        <v>48914</v>
      </c>
      <c r="DZ21" s="72">
        <v>48945</v>
      </c>
      <c r="EA21" s="72">
        <v>48976</v>
      </c>
      <c r="EB21" s="72">
        <v>49004</v>
      </c>
      <c r="EC21" s="72">
        <v>49035</v>
      </c>
      <c r="ED21" s="72">
        <v>49065</v>
      </c>
      <c r="EE21" s="72">
        <v>49096</v>
      </c>
      <c r="EF21" s="72">
        <v>49126</v>
      </c>
      <c r="EG21" s="72">
        <v>49157</v>
      </c>
      <c r="EH21" s="72">
        <v>49188</v>
      </c>
      <c r="EI21" s="72">
        <v>49218</v>
      </c>
      <c r="EJ21" s="72">
        <v>49249</v>
      </c>
      <c r="EK21" s="72">
        <v>49279</v>
      </c>
      <c r="EL21" s="72">
        <v>49310</v>
      </c>
      <c r="EM21" s="72">
        <v>49341</v>
      </c>
      <c r="EN21" s="72">
        <v>49369</v>
      </c>
      <c r="EO21" s="72">
        <v>49400</v>
      </c>
      <c r="EP21" s="72">
        <v>49430</v>
      </c>
      <c r="EQ21" s="72">
        <v>49461</v>
      </c>
      <c r="ER21" s="72">
        <v>49491</v>
      </c>
      <c r="ES21" s="72">
        <v>49522</v>
      </c>
      <c r="ET21" s="72">
        <v>49553</v>
      </c>
      <c r="EU21" s="72">
        <v>49583</v>
      </c>
      <c r="EV21" s="72">
        <v>49614</v>
      </c>
      <c r="EW21" s="72">
        <v>49644</v>
      </c>
      <c r="EX21" s="72">
        <v>49675</v>
      </c>
      <c r="EY21" s="72">
        <v>49706</v>
      </c>
      <c r="EZ21" s="72">
        <v>49735</v>
      </c>
      <c r="FA21" s="72">
        <v>49766</v>
      </c>
      <c r="FB21" s="72">
        <v>49796</v>
      </c>
      <c r="FC21" s="72">
        <v>49827</v>
      </c>
      <c r="FD21" s="72">
        <v>49857</v>
      </c>
      <c r="FE21" s="72">
        <v>49888</v>
      </c>
      <c r="FF21" s="72">
        <v>49919</v>
      </c>
      <c r="FG21" s="72">
        <v>49949</v>
      </c>
      <c r="FH21" s="72">
        <v>49980</v>
      </c>
      <c r="FI21" s="72">
        <v>50010</v>
      </c>
      <c r="FJ21" s="72">
        <v>50041</v>
      </c>
      <c r="FK21" s="72">
        <v>50072</v>
      </c>
      <c r="FL21" s="72">
        <v>50100</v>
      </c>
      <c r="FM21" s="72">
        <v>50131</v>
      </c>
      <c r="FN21" s="72">
        <v>50161</v>
      </c>
      <c r="FO21" s="72">
        <v>50192</v>
      </c>
      <c r="FP21" s="72">
        <v>50222</v>
      </c>
      <c r="FQ21" s="72">
        <v>50253</v>
      </c>
      <c r="FR21" s="72">
        <v>50284</v>
      </c>
      <c r="FS21" s="72">
        <v>50314</v>
      </c>
      <c r="FT21" s="72">
        <v>50345</v>
      </c>
      <c r="FU21" s="72">
        <v>50375</v>
      </c>
      <c r="FV21" s="72">
        <v>50406</v>
      </c>
      <c r="FW21" s="72">
        <v>50437</v>
      </c>
      <c r="FX21" s="72">
        <v>50465</v>
      </c>
      <c r="FY21" s="72">
        <v>50496</v>
      </c>
      <c r="FZ21" s="72">
        <v>50526</v>
      </c>
      <c r="GA21" s="72">
        <v>50557</v>
      </c>
      <c r="GB21" s="72">
        <v>50587</v>
      </c>
      <c r="GC21" s="72">
        <v>50618</v>
      </c>
      <c r="GD21" s="72">
        <v>50649</v>
      </c>
      <c r="GE21" s="72">
        <v>50679</v>
      </c>
      <c r="GF21" s="72">
        <v>50710</v>
      </c>
      <c r="GG21" s="72">
        <v>50740</v>
      </c>
      <c r="GH21" s="72">
        <v>50771</v>
      </c>
      <c r="GI21" s="72">
        <v>50802</v>
      </c>
      <c r="GJ21" s="72">
        <v>50830</v>
      </c>
      <c r="GK21" s="72">
        <v>50861</v>
      </c>
      <c r="GL21" s="72">
        <v>50891</v>
      </c>
      <c r="GM21" s="72">
        <v>50922</v>
      </c>
      <c r="GN21" s="72">
        <v>50952</v>
      </c>
      <c r="GO21" s="72">
        <v>50983</v>
      </c>
      <c r="GP21" s="72">
        <v>51014</v>
      </c>
      <c r="GQ21" s="72">
        <v>51044</v>
      </c>
      <c r="GR21" s="72">
        <v>51075</v>
      </c>
      <c r="GS21" s="72">
        <v>51105</v>
      </c>
      <c r="GT21" s="72">
        <v>51136</v>
      </c>
      <c r="GU21" s="72">
        <v>51167</v>
      </c>
      <c r="GV21" s="72">
        <v>51196</v>
      </c>
      <c r="GW21" s="72">
        <v>51227</v>
      </c>
      <c r="GX21" s="72">
        <v>51257</v>
      </c>
      <c r="GY21" s="72">
        <v>51288</v>
      </c>
      <c r="GZ21" s="72">
        <v>51318</v>
      </c>
      <c r="HA21" s="72">
        <v>51349</v>
      </c>
      <c r="HB21" s="72">
        <v>51380</v>
      </c>
      <c r="HC21" s="72">
        <v>51410</v>
      </c>
      <c r="HD21" s="72">
        <v>51441</v>
      </c>
      <c r="HE21" s="72">
        <v>51471</v>
      </c>
      <c r="HF21" s="72">
        <v>51502</v>
      </c>
      <c r="HG21" s="72">
        <v>51533</v>
      </c>
      <c r="HH21" s="72">
        <v>51561</v>
      </c>
      <c r="HI21" s="72">
        <v>51592</v>
      </c>
      <c r="HJ21" s="72">
        <v>51622</v>
      </c>
      <c r="HK21" s="72">
        <v>51653</v>
      </c>
      <c r="HL21" s="72">
        <v>51683</v>
      </c>
      <c r="HM21" s="72">
        <v>51714</v>
      </c>
      <c r="HN21" s="72">
        <v>51745</v>
      </c>
      <c r="HO21" s="72">
        <v>51775</v>
      </c>
      <c r="HP21" s="72">
        <v>51806</v>
      </c>
      <c r="HQ21" s="72">
        <v>51836</v>
      </c>
      <c r="HR21" s="72">
        <v>51867</v>
      </c>
      <c r="HS21" s="72">
        <v>51898</v>
      </c>
      <c r="HT21" s="72">
        <v>51926</v>
      </c>
      <c r="HU21" s="72">
        <v>51957</v>
      </c>
      <c r="HV21" s="72">
        <v>51987</v>
      </c>
      <c r="HW21" s="72">
        <v>52018</v>
      </c>
      <c r="HX21" s="72">
        <v>52048</v>
      </c>
      <c r="HY21" s="72">
        <v>52079</v>
      </c>
      <c r="HZ21" s="72">
        <v>52110</v>
      </c>
      <c r="IA21" s="72">
        <v>52140</v>
      </c>
      <c r="IB21" s="72">
        <v>52171</v>
      </c>
      <c r="IC21" s="72">
        <v>52201</v>
      </c>
      <c r="ID21" s="72">
        <v>52232</v>
      </c>
      <c r="IE21" s="72">
        <v>52263</v>
      </c>
      <c r="IF21" s="72">
        <v>52291</v>
      </c>
      <c r="IG21" s="72">
        <v>52322</v>
      </c>
      <c r="IH21" s="72">
        <v>52352</v>
      </c>
      <c r="II21" s="72">
        <v>52383</v>
      </c>
      <c r="IJ21" s="72">
        <v>52413</v>
      </c>
      <c r="IK21" s="72">
        <v>52444</v>
      </c>
      <c r="IL21" s="72">
        <v>52475</v>
      </c>
      <c r="IM21" s="72">
        <v>52505</v>
      </c>
      <c r="IN21" s="72">
        <v>52536</v>
      </c>
      <c r="IO21" s="72">
        <v>52566</v>
      </c>
    </row>
    <row r="22" spans="1:249" s="19" customFormat="1" ht="15" x14ac:dyDescent="0.2">
      <c r="A22" s="7"/>
      <c r="B22" s="7"/>
      <c r="C22" s="17"/>
      <c r="D22" s="18"/>
      <c r="E22" s="20" t="s">
        <v>130</v>
      </c>
      <c r="F22" s="20"/>
      <c r="G22" s="20" t="s">
        <v>5</v>
      </c>
      <c r="H22" s="20"/>
      <c r="I22" s="20"/>
      <c r="J22" s="230" cm="1">
        <f t="array" ref="J22:IO22">BXF.CreateEndDatesλ(F8,F10)</f>
        <v>45322</v>
      </c>
      <c r="K22" s="104">
        <v>45351</v>
      </c>
      <c r="L22" s="104">
        <v>45382</v>
      </c>
      <c r="M22" s="104">
        <v>45412</v>
      </c>
      <c r="N22" s="104">
        <v>45443</v>
      </c>
      <c r="O22" s="104">
        <v>45473</v>
      </c>
      <c r="P22" s="104">
        <v>45504</v>
      </c>
      <c r="Q22" s="104">
        <v>45535</v>
      </c>
      <c r="R22" s="104">
        <v>45565</v>
      </c>
      <c r="S22" s="104">
        <v>45596</v>
      </c>
      <c r="T22" s="104">
        <v>45626</v>
      </c>
      <c r="U22" s="104">
        <v>45657</v>
      </c>
      <c r="V22" s="104">
        <v>45688</v>
      </c>
      <c r="W22" s="104">
        <v>45716</v>
      </c>
      <c r="X22" s="104">
        <v>45747</v>
      </c>
      <c r="Y22" s="104">
        <v>45777</v>
      </c>
      <c r="Z22" s="104">
        <v>45808</v>
      </c>
      <c r="AA22" s="104">
        <v>45838</v>
      </c>
      <c r="AB22" s="104">
        <v>45869</v>
      </c>
      <c r="AC22" s="104">
        <v>45900</v>
      </c>
      <c r="AD22" s="104">
        <v>45930</v>
      </c>
      <c r="AE22" s="104">
        <v>45961</v>
      </c>
      <c r="AF22" s="104">
        <v>45991</v>
      </c>
      <c r="AG22" s="104">
        <v>46022</v>
      </c>
      <c r="AH22" s="104">
        <v>46053</v>
      </c>
      <c r="AI22" s="104">
        <v>46081</v>
      </c>
      <c r="AJ22" s="104">
        <v>46112</v>
      </c>
      <c r="AK22" s="104">
        <v>46142</v>
      </c>
      <c r="AL22" s="104">
        <v>46173</v>
      </c>
      <c r="AM22" s="104">
        <v>46203</v>
      </c>
      <c r="AN22" s="104">
        <v>46234</v>
      </c>
      <c r="AO22" s="104">
        <v>46265</v>
      </c>
      <c r="AP22" s="104">
        <v>46295</v>
      </c>
      <c r="AQ22" s="104">
        <v>46326</v>
      </c>
      <c r="AR22" s="104">
        <v>46356</v>
      </c>
      <c r="AS22" s="104">
        <v>46387</v>
      </c>
      <c r="AT22" s="104">
        <v>46418</v>
      </c>
      <c r="AU22" s="104">
        <v>46446</v>
      </c>
      <c r="AV22" s="104">
        <v>46477</v>
      </c>
      <c r="AW22" s="104">
        <v>46507</v>
      </c>
      <c r="AX22" s="104">
        <v>46538</v>
      </c>
      <c r="AY22" s="104">
        <v>46568</v>
      </c>
      <c r="AZ22" s="104">
        <v>46599</v>
      </c>
      <c r="BA22" s="104">
        <v>46630</v>
      </c>
      <c r="BB22" s="104">
        <v>46660</v>
      </c>
      <c r="BC22" s="104">
        <v>46691</v>
      </c>
      <c r="BD22" s="104">
        <v>46721</v>
      </c>
      <c r="BE22" s="104">
        <v>46752</v>
      </c>
      <c r="BF22" s="104">
        <v>46783</v>
      </c>
      <c r="BG22" s="104">
        <v>46812</v>
      </c>
      <c r="BH22" s="104">
        <v>46843</v>
      </c>
      <c r="BI22" s="104">
        <v>46873</v>
      </c>
      <c r="BJ22" s="104">
        <v>46904</v>
      </c>
      <c r="BK22" s="104">
        <v>46934</v>
      </c>
      <c r="BL22" s="104">
        <v>46965</v>
      </c>
      <c r="BM22" s="104">
        <v>46996</v>
      </c>
      <c r="BN22" s="104">
        <v>47026</v>
      </c>
      <c r="BO22" s="104">
        <v>47057</v>
      </c>
      <c r="BP22" s="104">
        <v>47087</v>
      </c>
      <c r="BQ22" s="104">
        <v>47118</v>
      </c>
      <c r="BR22" s="104">
        <v>47149</v>
      </c>
      <c r="BS22" s="19">
        <v>47177</v>
      </c>
      <c r="BT22" s="19">
        <v>47208</v>
      </c>
      <c r="BU22" s="19">
        <v>47238</v>
      </c>
      <c r="BV22" s="19">
        <v>47269</v>
      </c>
      <c r="BW22" s="19">
        <v>47299</v>
      </c>
      <c r="BX22" s="19">
        <v>47330</v>
      </c>
      <c r="BY22" s="19">
        <v>47361</v>
      </c>
      <c r="BZ22" s="19">
        <v>47391</v>
      </c>
      <c r="CA22" s="19">
        <v>47422</v>
      </c>
      <c r="CB22" s="19">
        <v>47452</v>
      </c>
      <c r="CC22" s="19">
        <v>47483</v>
      </c>
      <c r="CD22" s="19">
        <v>47514</v>
      </c>
      <c r="CE22" s="19">
        <v>47542</v>
      </c>
      <c r="CF22" s="19">
        <v>47573</v>
      </c>
      <c r="CG22" s="19">
        <v>47603</v>
      </c>
      <c r="CH22" s="19">
        <v>47634</v>
      </c>
      <c r="CI22" s="19">
        <v>47664</v>
      </c>
      <c r="CJ22" s="19">
        <v>47695</v>
      </c>
      <c r="CK22" s="19">
        <v>47726</v>
      </c>
      <c r="CL22" s="19">
        <v>47756</v>
      </c>
      <c r="CM22" s="19">
        <v>47787</v>
      </c>
      <c r="CN22" s="19">
        <v>47817</v>
      </c>
      <c r="CO22" s="19">
        <v>47848</v>
      </c>
      <c r="CP22" s="19">
        <v>47879</v>
      </c>
      <c r="CQ22" s="19">
        <v>47907</v>
      </c>
      <c r="CR22" s="19">
        <v>47938</v>
      </c>
      <c r="CS22" s="19">
        <v>47968</v>
      </c>
      <c r="CT22" s="19">
        <v>47999</v>
      </c>
      <c r="CU22" s="19">
        <v>48029</v>
      </c>
      <c r="CV22" s="19">
        <v>48060</v>
      </c>
      <c r="CW22" s="19">
        <v>48091</v>
      </c>
      <c r="CX22" s="19">
        <v>48121</v>
      </c>
      <c r="CY22" s="19">
        <v>48152</v>
      </c>
      <c r="CZ22" s="19">
        <v>48182</v>
      </c>
      <c r="DA22" s="19">
        <v>48213</v>
      </c>
      <c r="DB22" s="19">
        <v>48244</v>
      </c>
      <c r="DC22" s="19">
        <v>48273</v>
      </c>
      <c r="DD22" s="19">
        <v>48304</v>
      </c>
      <c r="DE22" s="19">
        <v>48334</v>
      </c>
      <c r="DF22" s="19">
        <v>48365</v>
      </c>
      <c r="DG22" s="19">
        <v>48395</v>
      </c>
      <c r="DH22" s="19">
        <v>48426</v>
      </c>
      <c r="DI22" s="19">
        <v>48457</v>
      </c>
      <c r="DJ22" s="19">
        <v>48487</v>
      </c>
      <c r="DK22" s="19">
        <v>48518</v>
      </c>
      <c r="DL22" s="19">
        <v>48548</v>
      </c>
      <c r="DM22" s="19">
        <v>48579</v>
      </c>
      <c r="DN22" s="19">
        <v>48610</v>
      </c>
      <c r="DO22" s="19">
        <v>48638</v>
      </c>
      <c r="DP22" s="19">
        <v>48669</v>
      </c>
      <c r="DQ22" s="19">
        <v>48699</v>
      </c>
      <c r="DR22" s="19">
        <v>48730</v>
      </c>
      <c r="DS22" s="19">
        <v>48760</v>
      </c>
      <c r="DT22" s="19">
        <v>48791</v>
      </c>
      <c r="DU22" s="19">
        <v>48822</v>
      </c>
      <c r="DV22" s="19">
        <v>48852</v>
      </c>
      <c r="DW22" s="19">
        <v>48883</v>
      </c>
      <c r="DX22" s="19">
        <v>48913</v>
      </c>
      <c r="DY22" s="19">
        <v>48944</v>
      </c>
      <c r="DZ22" s="19">
        <v>48975</v>
      </c>
      <c r="EA22" s="19">
        <v>49003</v>
      </c>
      <c r="EB22" s="19">
        <v>49034</v>
      </c>
      <c r="EC22" s="19">
        <v>49064</v>
      </c>
      <c r="ED22" s="19">
        <v>49095</v>
      </c>
      <c r="EE22" s="19">
        <v>49125</v>
      </c>
      <c r="EF22" s="19">
        <v>49156</v>
      </c>
      <c r="EG22" s="19">
        <v>49187</v>
      </c>
      <c r="EH22" s="19">
        <v>49217</v>
      </c>
      <c r="EI22" s="19">
        <v>49248</v>
      </c>
      <c r="EJ22" s="19">
        <v>49278</v>
      </c>
      <c r="EK22" s="19">
        <v>49309</v>
      </c>
      <c r="EL22" s="19">
        <v>49340</v>
      </c>
      <c r="EM22" s="19">
        <v>49368</v>
      </c>
      <c r="EN22" s="19">
        <v>49399</v>
      </c>
      <c r="EO22" s="19">
        <v>49429</v>
      </c>
      <c r="EP22" s="19">
        <v>49460</v>
      </c>
      <c r="EQ22" s="19">
        <v>49490</v>
      </c>
      <c r="ER22" s="19">
        <v>49521</v>
      </c>
      <c r="ES22" s="19">
        <v>49552</v>
      </c>
      <c r="ET22" s="19">
        <v>49582</v>
      </c>
      <c r="EU22" s="19">
        <v>49613</v>
      </c>
      <c r="EV22" s="19">
        <v>49643</v>
      </c>
      <c r="EW22" s="19">
        <v>49674</v>
      </c>
      <c r="EX22" s="19">
        <v>49705</v>
      </c>
      <c r="EY22" s="19">
        <v>49734</v>
      </c>
      <c r="EZ22" s="19">
        <v>49765</v>
      </c>
      <c r="FA22" s="19">
        <v>49795</v>
      </c>
      <c r="FB22" s="19">
        <v>49826</v>
      </c>
      <c r="FC22" s="19">
        <v>49856</v>
      </c>
      <c r="FD22" s="19">
        <v>49887</v>
      </c>
      <c r="FE22" s="19">
        <v>49918</v>
      </c>
      <c r="FF22" s="19">
        <v>49948</v>
      </c>
      <c r="FG22" s="19">
        <v>49979</v>
      </c>
      <c r="FH22" s="19">
        <v>50009</v>
      </c>
      <c r="FI22" s="19">
        <v>50040</v>
      </c>
      <c r="FJ22" s="19">
        <v>50071</v>
      </c>
      <c r="FK22" s="19">
        <v>50099</v>
      </c>
      <c r="FL22" s="19">
        <v>50130</v>
      </c>
      <c r="FM22" s="19">
        <v>50160</v>
      </c>
      <c r="FN22" s="19">
        <v>50191</v>
      </c>
      <c r="FO22" s="19">
        <v>50221</v>
      </c>
      <c r="FP22" s="19">
        <v>50252</v>
      </c>
      <c r="FQ22" s="19">
        <v>50283</v>
      </c>
      <c r="FR22" s="19">
        <v>50313</v>
      </c>
      <c r="FS22" s="19">
        <v>50344</v>
      </c>
      <c r="FT22" s="19">
        <v>50374</v>
      </c>
      <c r="FU22" s="19">
        <v>50405</v>
      </c>
      <c r="FV22" s="19">
        <v>50436</v>
      </c>
      <c r="FW22" s="19">
        <v>50464</v>
      </c>
      <c r="FX22" s="19">
        <v>50495</v>
      </c>
      <c r="FY22" s="19">
        <v>50525</v>
      </c>
      <c r="FZ22" s="19">
        <v>50556</v>
      </c>
      <c r="GA22" s="19">
        <v>50586</v>
      </c>
      <c r="GB22" s="19">
        <v>50617</v>
      </c>
      <c r="GC22" s="19">
        <v>50648</v>
      </c>
      <c r="GD22" s="19">
        <v>50678</v>
      </c>
      <c r="GE22" s="19">
        <v>50709</v>
      </c>
      <c r="GF22" s="19">
        <v>50739</v>
      </c>
      <c r="GG22" s="19">
        <v>50770</v>
      </c>
      <c r="GH22" s="19">
        <v>50801</v>
      </c>
      <c r="GI22" s="19">
        <v>50829</v>
      </c>
      <c r="GJ22" s="19">
        <v>50860</v>
      </c>
      <c r="GK22" s="19">
        <v>50890</v>
      </c>
      <c r="GL22" s="19">
        <v>50921</v>
      </c>
      <c r="GM22" s="19">
        <v>50951</v>
      </c>
      <c r="GN22" s="19">
        <v>50982</v>
      </c>
      <c r="GO22" s="19">
        <v>51013</v>
      </c>
      <c r="GP22" s="19">
        <v>51043</v>
      </c>
      <c r="GQ22" s="19">
        <v>51074</v>
      </c>
      <c r="GR22" s="19">
        <v>51104</v>
      </c>
      <c r="GS22" s="19">
        <v>51135</v>
      </c>
      <c r="GT22" s="19">
        <v>51166</v>
      </c>
      <c r="GU22" s="19">
        <v>51195</v>
      </c>
      <c r="GV22" s="19">
        <v>51226</v>
      </c>
      <c r="GW22" s="19">
        <v>51256</v>
      </c>
      <c r="GX22" s="19">
        <v>51287</v>
      </c>
      <c r="GY22" s="19">
        <v>51317</v>
      </c>
      <c r="GZ22" s="19">
        <v>51348</v>
      </c>
      <c r="HA22" s="19">
        <v>51379</v>
      </c>
      <c r="HB22" s="19">
        <v>51409</v>
      </c>
      <c r="HC22" s="19">
        <v>51440</v>
      </c>
      <c r="HD22" s="19">
        <v>51470</v>
      </c>
      <c r="HE22" s="19">
        <v>51501</v>
      </c>
      <c r="HF22" s="19">
        <v>51532</v>
      </c>
      <c r="HG22" s="19">
        <v>51560</v>
      </c>
      <c r="HH22" s="19">
        <v>51591</v>
      </c>
      <c r="HI22" s="19">
        <v>51621</v>
      </c>
      <c r="HJ22" s="19">
        <v>51652</v>
      </c>
      <c r="HK22" s="19">
        <v>51682</v>
      </c>
      <c r="HL22" s="19">
        <v>51713</v>
      </c>
      <c r="HM22" s="19">
        <v>51744</v>
      </c>
      <c r="HN22" s="19">
        <v>51774</v>
      </c>
      <c r="HO22" s="19">
        <v>51805</v>
      </c>
      <c r="HP22" s="19">
        <v>51835</v>
      </c>
      <c r="HQ22" s="19">
        <v>51866</v>
      </c>
      <c r="HR22" s="19">
        <v>51897</v>
      </c>
      <c r="HS22" s="19">
        <v>51925</v>
      </c>
      <c r="HT22" s="19">
        <v>51956</v>
      </c>
      <c r="HU22" s="19">
        <v>51986</v>
      </c>
      <c r="HV22" s="19">
        <v>52017</v>
      </c>
      <c r="HW22" s="19">
        <v>52047</v>
      </c>
      <c r="HX22" s="19">
        <v>52078</v>
      </c>
      <c r="HY22" s="19">
        <v>52109</v>
      </c>
      <c r="HZ22" s="19">
        <v>52139</v>
      </c>
      <c r="IA22" s="19">
        <v>52170</v>
      </c>
      <c r="IB22" s="19">
        <v>52200</v>
      </c>
      <c r="IC22" s="19">
        <v>52231</v>
      </c>
      <c r="ID22" s="19">
        <v>52262</v>
      </c>
      <c r="IE22" s="19">
        <v>52290</v>
      </c>
      <c r="IF22" s="19">
        <v>52321</v>
      </c>
      <c r="IG22" s="19">
        <v>52351</v>
      </c>
      <c r="IH22" s="19">
        <v>52382</v>
      </c>
      <c r="II22" s="19">
        <v>52412</v>
      </c>
      <c r="IJ22" s="19">
        <v>52443</v>
      </c>
      <c r="IK22" s="19">
        <v>52474</v>
      </c>
      <c r="IL22" s="19">
        <v>52504</v>
      </c>
      <c r="IM22" s="19">
        <v>52535</v>
      </c>
      <c r="IN22" s="19">
        <v>52565</v>
      </c>
      <c r="IO22" s="19">
        <v>52596</v>
      </c>
    </row>
    <row r="23" spans="1:249" s="72" customFormat="1" x14ac:dyDescent="0.2">
      <c r="A23" s="64"/>
      <c r="B23" s="64"/>
      <c r="C23" s="65"/>
      <c r="D23" s="71"/>
      <c r="E23" s="72" t="s">
        <v>131</v>
      </c>
      <c r="G23" s="72" t="s">
        <v>65</v>
      </c>
      <c r="J23" s="72" cm="1">
        <f t="array" ref="J23:IO23">DAY(_xlfn.ANCHORARRAY(J22))</f>
        <v>31</v>
      </c>
      <c r="K23" s="72">
        <v>29</v>
      </c>
      <c r="L23" s="72">
        <v>31</v>
      </c>
      <c r="M23" s="72">
        <v>30</v>
      </c>
      <c r="N23" s="72">
        <v>31</v>
      </c>
      <c r="O23" s="72">
        <v>30</v>
      </c>
      <c r="P23" s="72">
        <v>31</v>
      </c>
      <c r="Q23" s="72">
        <v>31</v>
      </c>
      <c r="R23" s="72">
        <v>30</v>
      </c>
      <c r="S23" s="72">
        <v>31</v>
      </c>
      <c r="T23" s="72">
        <v>30</v>
      </c>
      <c r="U23" s="72">
        <v>31</v>
      </c>
      <c r="V23" s="72">
        <v>31</v>
      </c>
      <c r="W23" s="72">
        <v>28</v>
      </c>
      <c r="X23" s="72">
        <v>31</v>
      </c>
      <c r="Y23" s="72">
        <v>30</v>
      </c>
      <c r="Z23" s="72">
        <v>31</v>
      </c>
      <c r="AA23" s="72">
        <v>30</v>
      </c>
      <c r="AB23" s="72">
        <v>31</v>
      </c>
      <c r="AC23" s="72">
        <v>31</v>
      </c>
      <c r="AD23" s="72">
        <v>30</v>
      </c>
      <c r="AE23" s="72">
        <v>31</v>
      </c>
      <c r="AF23" s="72">
        <v>30</v>
      </c>
      <c r="AG23" s="72">
        <v>31</v>
      </c>
      <c r="AH23" s="72">
        <v>31</v>
      </c>
      <c r="AI23" s="72">
        <v>28</v>
      </c>
      <c r="AJ23" s="72">
        <v>31</v>
      </c>
      <c r="AK23" s="72">
        <v>30</v>
      </c>
      <c r="AL23" s="72">
        <v>31</v>
      </c>
      <c r="AM23" s="72">
        <v>30</v>
      </c>
      <c r="AN23" s="72">
        <v>31</v>
      </c>
      <c r="AO23" s="72">
        <v>31</v>
      </c>
      <c r="AP23" s="72">
        <v>30</v>
      </c>
      <c r="AQ23" s="72">
        <v>31</v>
      </c>
      <c r="AR23" s="72">
        <v>30</v>
      </c>
      <c r="AS23" s="72">
        <v>31</v>
      </c>
      <c r="AT23" s="72">
        <v>31</v>
      </c>
      <c r="AU23" s="72">
        <v>28</v>
      </c>
      <c r="AV23" s="72">
        <v>31</v>
      </c>
      <c r="AW23" s="72">
        <v>30</v>
      </c>
      <c r="AX23" s="72">
        <v>31</v>
      </c>
      <c r="AY23" s="72">
        <v>30</v>
      </c>
      <c r="AZ23" s="72">
        <v>31</v>
      </c>
      <c r="BA23" s="72">
        <v>31</v>
      </c>
      <c r="BB23" s="72">
        <v>30</v>
      </c>
      <c r="BC23" s="72">
        <v>31</v>
      </c>
      <c r="BD23" s="72">
        <v>30</v>
      </c>
      <c r="BE23" s="72">
        <v>31</v>
      </c>
      <c r="BF23" s="72">
        <v>31</v>
      </c>
      <c r="BG23" s="72">
        <v>29</v>
      </c>
      <c r="BH23" s="72">
        <v>31</v>
      </c>
      <c r="BI23" s="72">
        <v>30</v>
      </c>
      <c r="BJ23" s="72">
        <v>31</v>
      </c>
      <c r="BK23" s="72">
        <v>30</v>
      </c>
      <c r="BL23" s="72">
        <v>31</v>
      </c>
      <c r="BM23" s="72">
        <v>31</v>
      </c>
      <c r="BN23" s="72">
        <v>30</v>
      </c>
      <c r="BO23" s="72">
        <v>31</v>
      </c>
      <c r="BP23" s="72">
        <v>30</v>
      </c>
      <c r="BQ23" s="72">
        <v>31</v>
      </c>
      <c r="BR23" s="72">
        <v>31</v>
      </c>
      <c r="BS23" s="72">
        <v>28</v>
      </c>
      <c r="BT23" s="72">
        <v>31</v>
      </c>
      <c r="BU23" s="72">
        <v>30</v>
      </c>
      <c r="BV23" s="72">
        <v>31</v>
      </c>
      <c r="BW23" s="72">
        <v>30</v>
      </c>
      <c r="BX23" s="72">
        <v>31</v>
      </c>
      <c r="BY23" s="72">
        <v>31</v>
      </c>
      <c r="BZ23" s="72">
        <v>30</v>
      </c>
      <c r="CA23" s="72">
        <v>31</v>
      </c>
      <c r="CB23" s="72">
        <v>30</v>
      </c>
      <c r="CC23" s="72">
        <v>31</v>
      </c>
      <c r="CD23" s="72">
        <v>31</v>
      </c>
      <c r="CE23" s="72">
        <v>28</v>
      </c>
      <c r="CF23" s="72">
        <v>31</v>
      </c>
      <c r="CG23" s="72">
        <v>30</v>
      </c>
      <c r="CH23" s="72">
        <v>31</v>
      </c>
      <c r="CI23" s="72">
        <v>30</v>
      </c>
      <c r="CJ23" s="72">
        <v>31</v>
      </c>
      <c r="CK23" s="72">
        <v>31</v>
      </c>
      <c r="CL23" s="72">
        <v>30</v>
      </c>
      <c r="CM23" s="72">
        <v>31</v>
      </c>
      <c r="CN23" s="72">
        <v>30</v>
      </c>
      <c r="CO23" s="72">
        <v>31</v>
      </c>
      <c r="CP23" s="72">
        <v>31</v>
      </c>
      <c r="CQ23" s="72">
        <v>28</v>
      </c>
      <c r="CR23" s="72">
        <v>31</v>
      </c>
      <c r="CS23" s="72">
        <v>30</v>
      </c>
      <c r="CT23" s="72">
        <v>31</v>
      </c>
      <c r="CU23" s="72">
        <v>30</v>
      </c>
      <c r="CV23" s="72">
        <v>31</v>
      </c>
      <c r="CW23" s="72">
        <v>31</v>
      </c>
      <c r="CX23" s="72">
        <v>30</v>
      </c>
      <c r="CY23" s="72">
        <v>31</v>
      </c>
      <c r="CZ23" s="72">
        <v>30</v>
      </c>
      <c r="DA23" s="72">
        <v>31</v>
      </c>
      <c r="DB23" s="72">
        <v>31</v>
      </c>
      <c r="DC23" s="72">
        <v>29</v>
      </c>
      <c r="DD23" s="72">
        <v>31</v>
      </c>
      <c r="DE23" s="72">
        <v>30</v>
      </c>
      <c r="DF23" s="72">
        <v>31</v>
      </c>
      <c r="DG23" s="72">
        <v>30</v>
      </c>
      <c r="DH23" s="72">
        <v>31</v>
      </c>
      <c r="DI23" s="72">
        <v>31</v>
      </c>
      <c r="DJ23" s="72">
        <v>30</v>
      </c>
      <c r="DK23" s="72">
        <v>31</v>
      </c>
      <c r="DL23" s="72">
        <v>30</v>
      </c>
      <c r="DM23" s="72">
        <v>31</v>
      </c>
      <c r="DN23" s="72">
        <v>31</v>
      </c>
      <c r="DO23" s="72">
        <v>28</v>
      </c>
      <c r="DP23" s="72">
        <v>31</v>
      </c>
      <c r="DQ23" s="72">
        <v>30</v>
      </c>
      <c r="DR23" s="72">
        <v>31</v>
      </c>
      <c r="DS23" s="72">
        <v>30</v>
      </c>
      <c r="DT23" s="72">
        <v>31</v>
      </c>
      <c r="DU23" s="72">
        <v>31</v>
      </c>
      <c r="DV23" s="72">
        <v>30</v>
      </c>
      <c r="DW23" s="72">
        <v>31</v>
      </c>
      <c r="DX23" s="72">
        <v>30</v>
      </c>
      <c r="DY23" s="72">
        <v>31</v>
      </c>
      <c r="DZ23" s="72">
        <v>31</v>
      </c>
      <c r="EA23" s="72">
        <v>28</v>
      </c>
      <c r="EB23" s="72">
        <v>31</v>
      </c>
      <c r="EC23" s="72">
        <v>30</v>
      </c>
      <c r="ED23" s="72">
        <v>31</v>
      </c>
      <c r="EE23" s="72">
        <v>30</v>
      </c>
      <c r="EF23" s="72">
        <v>31</v>
      </c>
      <c r="EG23" s="72">
        <v>31</v>
      </c>
      <c r="EH23" s="72">
        <v>30</v>
      </c>
      <c r="EI23" s="72">
        <v>31</v>
      </c>
      <c r="EJ23" s="72">
        <v>30</v>
      </c>
      <c r="EK23" s="72">
        <v>31</v>
      </c>
      <c r="EL23" s="72">
        <v>31</v>
      </c>
      <c r="EM23" s="72">
        <v>28</v>
      </c>
      <c r="EN23" s="72">
        <v>31</v>
      </c>
      <c r="EO23" s="72">
        <v>30</v>
      </c>
      <c r="EP23" s="72">
        <v>31</v>
      </c>
      <c r="EQ23" s="72">
        <v>30</v>
      </c>
      <c r="ER23" s="72">
        <v>31</v>
      </c>
      <c r="ES23" s="72">
        <v>31</v>
      </c>
      <c r="ET23" s="72">
        <v>30</v>
      </c>
      <c r="EU23" s="72">
        <v>31</v>
      </c>
      <c r="EV23" s="72">
        <v>30</v>
      </c>
      <c r="EW23" s="72">
        <v>31</v>
      </c>
      <c r="EX23" s="72">
        <v>31</v>
      </c>
      <c r="EY23" s="72">
        <v>29</v>
      </c>
      <c r="EZ23" s="72">
        <v>31</v>
      </c>
      <c r="FA23" s="72">
        <v>30</v>
      </c>
      <c r="FB23" s="72">
        <v>31</v>
      </c>
      <c r="FC23" s="72">
        <v>30</v>
      </c>
      <c r="FD23" s="72">
        <v>31</v>
      </c>
      <c r="FE23" s="72">
        <v>31</v>
      </c>
      <c r="FF23" s="72">
        <v>30</v>
      </c>
      <c r="FG23" s="72">
        <v>31</v>
      </c>
      <c r="FH23" s="72">
        <v>30</v>
      </c>
      <c r="FI23" s="72">
        <v>31</v>
      </c>
      <c r="FJ23" s="72">
        <v>31</v>
      </c>
      <c r="FK23" s="72">
        <v>28</v>
      </c>
      <c r="FL23" s="72">
        <v>31</v>
      </c>
      <c r="FM23" s="72">
        <v>30</v>
      </c>
      <c r="FN23" s="72">
        <v>31</v>
      </c>
      <c r="FO23" s="72">
        <v>30</v>
      </c>
      <c r="FP23" s="72">
        <v>31</v>
      </c>
      <c r="FQ23" s="72">
        <v>31</v>
      </c>
      <c r="FR23" s="72">
        <v>30</v>
      </c>
      <c r="FS23" s="72">
        <v>31</v>
      </c>
      <c r="FT23" s="72">
        <v>30</v>
      </c>
      <c r="FU23" s="72">
        <v>31</v>
      </c>
      <c r="FV23" s="72">
        <v>31</v>
      </c>
      <c r="FW23" s="72">
        <v>28</v>
      </c>
      <c r="FX23" s="72">
        <v>31</v>
      </c>
      <c r="FY23" s="72">
        <v>30</v>
      </c>
      <c r="FZ23" s="72">
        <v>31</v>
      </c>
      <c r="GA23" s="72">
        <v>30</v>
      </c>
      <c r="GB23" s="72">
        <v>31</v>
      </c>
      <c r="GC23" s="72">
        <v>31</v>
      </c>
      <c r="GD23" s="72">
        <v>30</v>
      </c>
      <c r="GE23" s="72">
        <v>31</v>
      </c>
      <c r="GF23" s="72">
        <v>30</v>
      </c>
      <c r="GG23" s="72">
        <v>31</v>
      </c>
      <c r="GH23" s="72">
        <v>31</v>
      </c>
      <c r="GI23" s="72">
        <v>28</v>
      </c>
      <c r="GJ23" s="72">
        <v>31</v>
      </c>
      <c r="GK23" s="72">
        <v>30</v>
      </c>
      <c r="GL23" s="72">
        <v>31</v>
      </c>
      <c r="GM23" s="72">
        <v>30</v>
      </c>
      <c r="GN23" s="72">
        <v>31</v>
      </c>
      <c r="GO23" s="72">
        <v>31</v>
      </c>
      <c r="GP23" s="72">
        <v>30</v>
      </c>
      <c r="GQ23" s="72">
        <v>31</v>
      </c>
      <c r="GR23" s="72">
        <v>30</v>
      </c>
      <c r="GS23" s="72">
        <v>31</v>
      </c>
      <c r="GT23" s="72">
        <v>31</v>
      </c>
      <c r="GU23" s="72">
        <v>29</v>
      </c>
      <c r="GV23" s="72">
        <v>31</v>
      </c>
      <c r="GW23" s="72">
        <v>30</v>
      </c>
      <c r="GX23" s="72">
        <v>31</v>
      </c>
      <c r="GY23" s="72">
        <v>30</v>
      </c>
      <c r="GZ23" s="72">
        <v>31</v>
      </c>
      <c r="HA23" s="72">
        <v>31</v>
      </c>
      <c r="HB23" s="72">
        <v>30</v>
      </c>
      <c r="HC23" s="72">
        <v>31</v>
      </c>
      <c r="HD23" s="72">
        <v>30</v>
      </c>
      <c r="HE23" s="72">
        <v>31</v>
      </c>
      <c r="HF23" s="72">
        <v>31</v>
      </c>
      <c r="HG23" s="72">
        <v>28</v>
      </c>
      <c r="HH23" s="72">
        <v>31</v>
      </c>
      <c r="HI23" s="72">
        <v>30</v>
      </c>
      <c r="HJ23" s="72">
        <v>31</v>
      </c>
      <c r="HK23" s="72">
        <v>30</v>
      </c>
      <c r="HL23" s="72">
        <v>31</v>
      </c>
      <c r="HM23" s="72">
        <v>31</v>
      </c>
      <c r="HN23" s="72">
        <v>30</v>
      </c>
      <c r="HO23" s="72">
        <v>31</v>
      </c>
      <c r="HP23" s="72">
        <v>30</v>
      </c>
      <c r="HQ23" s="72">
        <v>31</v>
      </c>
      <c r="HR23" s="72">
        <v>31</v>
      </c>
      <c r="HS23" s="72">
        <v>28</v>
      </c>
      <c r="HT23" s="72">
        <v>31</v>
      </c>
      <c r="HU23" s="72">
        <v>30</v>
      </c>
      <c r="HV23" s="72">
        <v>31</v>
      </c>
      <c r="HW23" s="72">
        <v>30</v>
      </c>
      <c r="HX23" s="72">
        <v>31</v>
      </c>
      <c r="HY23" s="72">
        <v>31</v>
      </c>
      <c r="HZ23" s="72">
        <v>30</v>
      </c>
      <c r="IA23" s="72">
        <v>31</v>
      </c>
      <c r="IB23" s="72">
        <v>30</v>
      </c>
      <c r="IC23" s="72">
        <v>31</v>
      </c>
      <c r="ID23" s="72">
        <v>31</v>
      </c>
      <c r="IE23" s="72">
        <v>28</v>
      </c>
      <c r="IF23" s="72">
        <v>31</v>
      </c>
      <c r="IG23" s="72">
        <v>30</v>
      </c>
      <c r="IH23" s="72">
        <v>31</v>
      </c>
      <c r="II23" s="72">
        <v>30</v>
      </c>
      <c r="IJ23" s="72">
        <v>31</v>
      </c>
      <c r="IK23" s="72">
        <v>31</v>
      </c>
      <c r="IL23" s="72">
        <v>30</v>
      </c>
      <c r="IM23" s="72">
        <v>31</v>
      </c>
      <c r="IN23" s="72">
        <v>30</v>
      </c>
      <c r="IO23" s="72">
        <v>31</v>
      </c>
    </row>
    <row r="24" spans="1:249" s="19" customFormat="1" x14ac:dyDescent="0.2">
      <c r="A24" s="7"/>
      <c r="B24" s="7"/>
      <c r="C24" s="17"/>
      <c r="D24" s="18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</row>
    <row r="25" spans="1:249" s="19" customFormat="1" x14ac:dyDescent="0.2">
      <c r="A25" s="7"/>
      <c r="B25" s="7"/>
      <c r="C25" s="13" t="s">
        <v>145</v>
      </c>
      <c r="D25" s="1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</row>
    <row r="26" spans="1:249" s="234" customFormat="1" x14ac:dyDescent="0.2">
      <c r="A26" s="231"/>
      <c r="B26" s="231"/>
      <c r="C26" s="232"/>
      <c r="D26" s="233"/>
      <c r="E26" s="234" t="str">
        <f>E21</f>
        <v>Model period beginning</v>
      </c>
      <c r="G26" s="234" t="str">
        <f>G21</f>
        <v>date</v>
      </c>
      <c r="I26" s="235"/>
      <c r="J26" s="236" cm="1">
        <f t="array" ref="J26:IO26">_xlfn.ANCHORARRAY(J$21)</f>
        <v>45292</v>
      </c>
      <c r="K26" s="236">
        <v>45323</v>
      </c>
      <c r="L26" s="236">
        <v>45352</v>
      </c>
      <c r="M26" s="236">
        <v>45383</v>
      </c>
      <c r="N26" s="236">
        <v>45413</v>
      </c>
      <c r="O26" s="236">
        <v>45444</v>
      </c>
      <c r="P26" s="236">
        <v>45474</v>
      </c>
      <c r="Q26" s="236">
        <v>45505</v>
      </c>
      <c r="R26" s="236">
        <v>45536</v>
      </c>
      <c r="S26" s="236">
        <v>45566</v>
      </c>
      <c r="T26" s="236">
        <v>45597</v>
      </c>
      <c r="U26" s="236">
        <v>45627</v>
      </c>
      <c r="V26" s="236">
        <v>45658</v>
      </c>
      <c r="W26" s="236">
        <v>45689</v>
      </c>
      <c r="X26" s="236">
        <v>45717</v>
      </c>
      <c r="Y26" s="236">
        <v>45748</v>
      </c>
      <c r="Z26" s="236">
        <v>45778</v>
      </c>
      <c r="AA26" s="236">
        <v>45809</v>
      </c>
      <c r="AB26" s="236">
        <v>45839</v>
      </c>
      <c r="AC26" s="236">
        <v>45870</v>
      </c>
      <c r="AD26" s="236">
        <v>45901</v>
      </c>
      <c r="AE26" s="236">
        <v>45931</v>
      </c>
      <c r="AF26" s="236">
        <v>45962</v>
      </c>
      <c r="AG26" s="236">
        <v>45992</v>
      </c>
      <c r="AH26" s="236">
        <v>46023</v>
      </c>
      <c r="AI26" s="236">
        <v>46054</v>
      </c>
      <c r="AJ26" s="236">
        <v>46082</v>
      </c>
      <c r="AK26" s="236">
        <v>46113</v>
      </c>
      <c r="AL26" s="236">
        <v>46143</v>
      </c>
      <c r="AM26" s="236">
        <v>46174</v>
      </c>
      <c r="AN26" s="236">
        <v>46204</v>
      </c>
      <c r="AO26" s="236">
        <v>46235</v>
      </c>
      <c r="AP26" s="236">
        <v>46266</v>
      </c>
      <c r="AQ26" s="236">
        <v>46296</v>
      </c>
      <c r="AR26" s="236">
        <v>46327</v>
      </c>
      <c r="AS26" s="236">
        <v>46357</v>
      </c>
      <c r="AT26" s="236">
        <v>46388</v>
      </c>
      <c r="AU26" s="236">
        <v>46419</v>
      </c>
      <c r="AV26" s="236">
        <v>46447</v>
      </c>
      <c r="AW26" s="236">
        <v>46478</v>
      </c>
      <c r="AX26" s="236">
        <v>46508</v>
      </c>
      <c r="AY26" s="236">
        <v>46539</v>
      </c>
      <c r="AZ26" s="236">
        <v>46569</v>
      </c>
      <c r="BA26" s="236">
        <v>46600</v>
      </c>
      <c r="BB26" s="236">
        <v>46631</v>
      </c>
      <c r="BC26" s="236">
        <v>46661</v>
      </c>
      <c r="BD26" s="236">
        <v>46692</v>
      </c>
      <c r="BE26" s="236">
        <v>46722</v>
      </c>
      <c r="BF26" s="236">
        <v>46753</v>
      </c>
      <c r="BG26" s="236">
        <v>46784</v>
      </c>
      <c r="BH26" s="236">
        <v>46813</v>
      </c>
      <c r="BI26" s="236">
        <v>46844</v>
      </c>
      <c r="BJ26" s="236">
        <v>46874</v>
      </c>
      <c r="BK26" s="236">
        <v>46905</v>
      </c>
      <c r="BL26" s="236">
        <v>46935</v>
      </c>
      <c r="BM26" s="236">
        <v>46966</v>
      </c>
      <c r="BN26" s="236">
        <v>46997</v>
      </c>
      <c r="BO26" s="236">
        <v>47027</v>
      </c>
      <c r="BP26" s="236">
        <v>47058</v>
      </c>
      <c r="BQ26" s="236">
        <v>47088</v>
      </c>
      <c r="BR26" s="236">
        <v>47119</v>
      </c>
      <c r="BS26" s="234">
        <v>47150</v>
      </c>
      <c r="BT26" s="234">
        <v>47178</v>
      </c>
      <c r="BU26" s="234">
        <v>47209</v>
      </c>
      <c r="BV26" s="234">
        <v>47239</v>
      </c>
      <c r="BW26" s="234">
        <v>47270</v>
      </c>
      <c r="BX26" s="234">
        <v>47300</v>
      </c>
      <c r="BY26" s="234">
        <v>47331</v>
      </c>
      <c r="BZ26" s="234">
        <v>47362</v>
      </c>
      <c r="CA26" s="234">
        <v>47392</v>
      </c>
      <c r="CB26" s="234">
        <v>47423</v>
      </c>
      <c r="CC26" s="234">
        <v>47453</v>
      </c>
      <c r="CD26" s="234">
        <v>47484</v>
      </c>
      <c r="CE26" s="234">
        <v>47515</v>
      </c>
      <c r="CF26" s="234">
        <v>47543</v>
      </c>
      <c r="CG26" s="234">
        <v>47574</v>
      </c>
      <c r="CH26" s="234">
        <v>47604</v>
      </c>
      <c r="CI26" s="234">
        <v>47635</v>
      </c>
      <c r="CJ26" s="234">
        <v>47665</v>
      </c>
      <c r="CK26" s="234">
        <v>47696</v>
      </c>
      <c r="CL26" s="234">
        <v>47727</v>
      </c>
      <c r="CM26" s="234">
        <v>47757</v>
      </c>
      <c r="CN26" s="234">
        <v>47788</v>
      </c>
      <c r="CO26" s="234">
        <v>47818</v>
      </c>
      <c r="CP26" s="234">
        <v>47849</v>
      </c>
      <c r="CQ26" s="234">
        <v>47880</v>
      </c>
      <c r="CR26" s="234">
        <v>47908</v>
      </c>
      <c r="CS26" s="234">
        <v>47939</v>
      </c>
      <c r="CT26" s="234">
        <v>47969</v>
      </c>
      <c r="CU26" s="234">
        <v>48000</v>
      </c>
      <c r="CV26" s="234">
        <v>48030</v>
      </c>
      <c r="CW26" s="234">
        <v>48061</v>
      </c>
      <c r="CX26" s="234">
        <v>48092</v>
      </c>
      <c r="CY26" s="234">
        <v>48122</v>
      </c>
      <c r="CZ26" s="234">
        <v>48153</v>
      </c>
      <c r="DA26" s="234">
        <v>48183</v>
      </c>
      <c r="DB26" s="234">
        <v>48214</v>
      </c>
      <c r="DC26" s="234">
        <v>48245</v>
      </c>
      <c r="DD26" s="234">
        <v>48274</v>
      </c>
      <c r="DE26" s="234">
        <v>48305</v>
      </c>
      <c r="DF26" s="234">
        <v>48335</v>
      </c>
      <c r="DG26" s="234">
        <v>48366</v>
      </c>
      <c r="DH26" s="234">
        <v>48396</v>
      </c>
      <c r="DI26" s="234">
        <v>48427</v>
      </c>
      <c r="DJ26" s="234">
        <v>48458</v>
      </c>
      <c r="DK26" s="234">
        <v>48488</v>
      </c>
      <c r="DL26" s="234">
        <v>48519</v>
      </c>
      <c r="DM26" s="234">
        <v>48549</v>
      </c>
      <c r="DN26" s="234">
        <v>48580</v>
      </c>
      <c r="DO26" s="234">
        <v>48611</v>
      </c>
      <c r="DP26" s="234">
        <v>48639</v>
      </c>
      <c r="DQ26" s="234">
        <v>48670</v>
      </c>
      <c r="DR26" s="234">
        <v>48700</v>
      </c>
      <c r="DS26" s="234">
        <v>48731</v>
      </c>
      <c r="DT26" s="234">
        <v>48761</v>
      </c>
      <c r="DU26" s="234">
        <v>48792</v>
      </c>
      <c r="DV26" s="234">
        <v>48823</v>
      </c>
      <c r="DW26" s="234">
        <v>48853</v>
      </c>
      <c r="DX26" s="234">
        <v>48884</v>
      </c>
      <c r="DY26" s="234">
        <v>48914</v>
      </c>
      <c r="DZ26" s="234">
        <v>48945</v>
      </c>
      <c r="EA26" s="234">
        <v>48976</v>
      </c>
      <c r="EB26" s="234">
        <v>49004</v>
      </c>
      <c r="EC26" s="234">
        <v>49035</v>
      </c>
      <c r="ED26" s="234">
        <v>49065</v>
      </c>
      <c r="EE26" s="234">
        <v>49096</v>
      </c>
      <c r="EF26" s="234">
        <v>49126</v>
      </c>
      <c r="EG26" s="234">
        <v>49157</v>
      </c>
      <c r="EH26" s="234">
        <v>49188</v>
      </c>
      <c r="EI26" s="234">
        <v>49218</v>
      </c>
      <c r="EJ26" s="234">
        <v>49249</v>
      </c>
      <c r="EK26" s="234">
        <v>49279</v>
      </c>
      <c r="EL26" s="234">
        <v>49310</v>
      </c>
      <c r="EM26" s="234">
        <v>49341</v>
      </c>
      <c r="EN26" s="234">
        <v>49369</v>
      </c>
      <c r="EO26" s="234">
        <v>49400</v>
      </c>
      <c r="EP26" s="234">
        <v>49430</v>
      </c>
      <c r="EQ26" s="234">
        <v>49461</v>
      </c>
      <c r="ER26" s="234">
        <v>49491</v>
      </c>
      <c r="ES26" s="234">
        <v>49522</v>
      </c>
      <c r="ET26" s="234">
        <v>49553</v>
      </c>
      <c r="EU26" s="234">
        <v>49583</v>
      </c>
      <c r="EV26" s="234">
        <v>49614</v>
      </c>
      <c r="EW26" s="234">
        <v>49644</v>
      </c>
      <c r="EX26" s="234">
        <v>49675</v>
      </c>
      <c r="EY26" s="234">
        <v>49706</v>
      </c>
      <c r="EZ26" s="234">
        <v>49735</v>
      </c>
      <c r="FA26" s="234">
        <v>49766</v>
      </c>
      <c r="FB26" s="234">
        <v>49796</v>
      </c>
      <c r="FC26" s="234">
        <v>49827</v>
      </c>
      <c r="FD26" s="234">
        <v>49857</v>
      </c>
      <c r="FE26" s="234">
        <v>49888</v>
      </c>
      <c r="FF26" s="234">
        <v>49919</v>
      </c>
      <c r="FG26" s="234">
        <v>49949</v>
      </c>
      <c r="FH26" s="234">
        <v>49980</v>
      </c>
      <c r="FI26" s="234">
        <v>50010</v>
      </c>
      <c r="FJ26" s="234">
        <v>50041</v>
      </c>
      <c r="FK26" s="234">
        <v>50072</v>
      </c>
      <c r="FL26" s="234">
        <v>50100</v>
      </c>
      <c r="FM26" s="234">
        <v>50131</v>
      </c>
      <c r="FN26" s="234">
        <v>50161</v>
      </c>
      <c r="FO26" s="234">
        <v>50192</v>
      </c>
      <c r="FP26" s="234">
        <v>50222</v>
      </c>
      <c r="FQ26" s="234">
        <v>50253</v>
      </c>
      <c r="FR26" s="234">
        <v>50284</v>
      </c>
      <c r="FS26" s="234">
        <v>50314</v>
      </c>
      <c r="FT26" s="234">
        <v>50345</v>
      </c>
      <c r="FU26" s="234">
        <v>50375</v>
      </c>
      <c r="FV26" s="234">
        <v>50406</v>
      </c>
      <c r="FW26" s="234">
        <v>50437</v>
      </c>
      <c r="FX26" s="234">
        <v>50465</v>
      </c>
      <c r="FY26" s="234">
        <v>50496</v>
      </c>
      <c r="FZ26" s="234">
        <v>50526</v>
      </c>
      <c r="GA26" s="234">
        <v>50557</v>
      </c>
      <c r="GB26" s="234">
        <v>50587</v>
      </c>
      <c r="GC26" s="234">
        <v>50618</v>
      </c>
      <c r="GD26" s="234">
        <v>50649</v>
      </c>
      <c r="GE26" s="234">
        <v>50679</v>
      </c>
      <c r="GF26" s="234">
        <v>50710</v>
      </c>
      <c r="GG26" s="234">
        <v>50740</v>
      </c>
      <c r="GH26" s="234">
        <v>50771</v>
      </c>
      <c r="GI26" s="234">
        <v>50802</v>
      </c>
      <c r="GJ26" s="234">
        <v>50830</v>
      </c>
      <c r="GK26" s="234">
        <v>50861</v>
      </c>
      <c r="GL26" s="234">
        <v>50891</v>
      </c>
      <c r="GM26" s="234">
        <v>50922</v>
      </c>
      <c r="GN26" s="234">
        <v>50952</v>
      </c>
      <c r="GO26" s="234">
        <v>50983</v>
      </c>
      <c r="GP26" s="234">
        <v>51014</v>
      </c>
      <c r="GQ26" s="234">
        <v>51044</v>
      </c>
      <c r="GR26" s="234">
        <v>51075</v>
      </c>
      <c r="GS26" s="234">
        <v>51105</v>
      </c>
      <c r="GT26" s="234">
        <v>51136</v>
      </c>
      <c r="GU26" s="234">
        <v>51167</v>
      </c>
      <c r="GV26" s="234">
        <v>51196</v>
      </c>
      <c r="GW26" s="234">
        <v>51227</v>
      </c>
      <c r="GX26" s="234">
        <v>51257</v>
      </c>
      <c r="GY26" s="234">
        <v>51288</v>
      </c>
      <c r="GZ26" s="234">
        <v>51318</v>
      </c>
      <c r="HA26" s="234">
        <v>51349</v>
      </c>
      <c r="HB26" s="234">
        <v>51380</v>
      </c>
      <c r="HC26" s="234">
        <v>51410</v>
      </c>
      <c r="HD26" s="234">
        <v>51441</v>
      </c>
      <c r="HE26" s="234">
        <v>51471</v>
      </c>
      <c r="HF26" s="234">
        <v>51502</v>
      </c>
      <c r="HG26" s="234">
        <v>51533</v>
      </c>
      <c r="HH26" s="234">
        <v>51561</v>
      </c>
      <c r="HI26" s="234">
        <v>51592</v>
      </c>
      <c r="HJ26" s="234">
        <v>51622</v>
      </c>
      <c r="HK26" s="234">
        <v>51653</v>
      </c>
      <c r="HL26" s="234">
        <v>51683</v>
      </c>
      <c r="HM26" s="234">
        <v>51714</v>
      </c>
      <c r="HN26" s="234">
        <v>51745</v>
      </c>
      <c r="HO26" s="234">
        <v>51775</v>
      </c>
      <c r="HP26" s="234">
        <v>51806</v>
      </c>
      <c r="HQ26" s="234">
        <v>51836</v>
      </c>
      <c r="HR26" s="234">
        <v>51867</v>
      </c>
      <c r="HS26" s="234">
        <v>51898</v>
      </c>
      <c r="HT26" s="234">
        <v>51926</v>
      </c>
      <c r="HU26" s="234">
        <v>51957</v>
      </c>
      <c r="HV26" s="234">
        <v>51987</v>
      </c>
      <c r="HW26" s="234">
        <v>52018</v>
      </c>
      <c r="HX26" s="234">
        <v>52048</v>
      </c>
      <c r="HY26" s="234">
        <v>52079</v>
      </c>
      <c r="HZ26" s="234">
        <v>52110</v>
      </c>
      <c r="IA26" s="234">
        <v>52140</v>
      </c>
      <c r="IB26" s="234">
        <v>52171</v>
      </c>
      <c r="IC26" s="234">
        <v>52201</v>
      </c>
      <c r="ID26" s="234">
        <v>52232</v>
      </c>
      <c r="IE26" s="234">
        <v>52263</v>
      </c>
      <c r="IF26" s="234">
        <v>52291</v>
      </c>
      <c r="IG26" s="234">
        <v>52322</v>
      </c>
      <c r="IH26" s="234">
        <v>52352</v>
      </c>
      <c r="II26" s="234">
        <v>52383</v>
      </c>
      <c r="IJ26" s="234">
        <v>52413</v>
      </c>
      <c r="IK26" s="234">
        <v>52444</v>
      </c>
      <c r="IL26" s="234">
        <v>52475</v>
      </c>
      <c r="IM26" s="234">
        <v>52505</v>
      </c>
      <c r="IN26" s="234">
        <v>52536</v>
      </c>
      <c r="IO26" s="234">
        <v>52566</v>
      </c>
    </row>
    <row r="27" spans="1:249" s="72" customFormat="1" x14ac:dyDescent="0.2">
      <c r="A27" s="64"/>
      <c r="B27" s="64"/>
      <c r="C27" s="63"/>
      <c r="D27" s="71"/>
      <c r="E27" s="72" t="s">
        <v>151</v>
      </c>
      <c r="G27" s="72" t="s">
        <v>12</v>
      </c>
      <c r="J27" s="110" cm="1">
        <f t="array" ref="J27:IO27">YEAR(_xlfn.ANCHORARRAY(J26))</f>
        <v>2024</v>
      </c>
      <c r="K27" s="110">
        <v>2024</v>
      </c>
      <c r="L27" s="110">
        <v>2024</v>
      </c>
      <c r="M27" s="110">
        <v>2024</v>
      </c>
      <c r="N27" s="110">
        <v>2024</v>
      </c>
      <c r="O27" s="110">
        <v>2024</v>
      </c>
      <c r="P27" s="110">
        <v>2024</v>
      </c>
      <c r="Q27" s="110">
        <v>2024</v>
      </c>
      <c r="R27" s="110">
        <v>2024</v>
      </c>
      <c r="S27" s="110">
        <v>2024</v>
      </c>
      <c r="T27" s="110">
        <v>2024</v>
      </c>
      <c r="U27" s="110">
        <v>2024</v>
      </c>
      <c r="V27" s="110">
        <v>2025</v>
      </c>
      <c r="W27" s="110">
        <v>2025</v>
      </c>
      <c r="X27" s="110">
        <v>2025</v>
      </c>
      <c r="Y27" s="110">
        <v>2025</v>
      </c>
      <c r="Z27" s="110">
        <v>2025</v>
      </c>
      <c r="AA27" s="110">
        <v>2025</v>
      </c>
      <c r="AB27" s="110">
        <v>2025</v>
      </c>
      <c r="AC27" s="110">
        <v>2025</v>
      </c>
      <c r="AD27" s="110">
        <v>2025</v>
      </c>
      <c r="AE27" s="110">
        <v>2025</v>
      </c>
      <c r="AF27" s="110">
        <v>2025</v>
      </c>
      <c r="AG27" s="110">
        <v>2025</v>
      </c>
      <c r="AH27" s="110">
        <v>2026</v>
      </c>
      <c r="AI27" s="110">
        <v>2026</v>
      </c>
      <c r="AJ27" s="110">
        <v>2026</v>
      </c>
      <c r="AK27" s="110">
        <v>2026</v>
      </c>
      <c r="AL27" s="110">
        <v>2026</v>
      </c>
      <c r="AM27" s="110">
        <v>2026</v>
      </c>
      <c r="AN27" s="110">
        <v>2026</v>
      </c>
      <c r="AO27" s="110">
        <v>2026</v>
      </c>
      <c r="AP27" s="110">
        <v>2026</v>
      </c>
      <c r="AQ27" s="110">
        <v>2026</v>
      </c>
      <c r="AR27" s="110">
        <v>2026</v>
      </c>
      <c r="AS27" s="110">
        <v>2026</v>
      </c>
      <c r="AT27" s="110">
        <v>2027</v>
      </c>
      <c r="AU27" s="110">
        <v>2027</v>
      </c>
      <c r="AV27" s="110">
        <v>2027</v>
      </c>
      <c r="AW27" s="110">
        <v>2027</v>
      </c>
      <c r="AX27" s="110">
        <v>2027</v>
      </c>
      <c r="AY27" s="110">
        <v>2027</v>
      </c>
      <c r="AZ27" s="110">
        <v>2027</v>
      </c>
      <c r="BA27" s="110">
        <v>2027</v>
      </c>
      <c r="BB27" s="110">
        <v>2027</v>
      </c>
      <c r="BC27" s="110">
        <v>2027</v>
      </c>
      <c r="BD27" s="110">
        <v>2027</v>
      </c>
      <c r="BE27" s="110">
        <v>2027</v>
      </c>
      <c r="BF27" s="110">
        <v>2028</v>
      </c>
      <c r="BG27" s="110">
        <v>2028</v>
      </c>
      <c r="BH27" s="110">
        <v>2028</v>
      </c>
      <c r="BI27" s="110">
        <v>2028</v>
      </c>
      <c r="BJ27" s="110">
        <v>2028</v>
      </c>
      <c r="BK27" s="110">
        <v>2028</v>
      </c>
      <c r="BL27" s="110">
        <v>2028</v>
      </c>
      <c r="BM27" s="110">
        <v>2028</v>
      </c>
      <c r="BN27" s="110">
        <v>2028</v>
      </c>
      <c r="BO27" s="110">
        <v>2028</v>
      </c>
      <c r="BP27" s="110">
        <v>2028</v>
      </c>
      <c r="BQ27" s="110">
        <v>2028</v>
      </c>
      <c r="BR27" s="110">
        <v>2029</v>
      </c>
      <c r="BS27" s="72">
        <v>2029</v>
      </c>
      <c r="BT27" s="72">
        <v>2029</v>
      </c>
      <c r="BU27" s="72">
        <v>2029</v>
      </c>
      <c r="BV27" s="72">
        <v>2029</v>
      </c>
      <c r="BW27" s="72">
        <v>2029</v>
      </c>
      <c r="BX27" s="72">
        <v>2029</v>
      </c>
      <c r="BY27" s="72">
        <v>2029</v>
      </c>
      <c r="BZ27" s="72">
        <v>2029</v>
      </c>
      <c r="CA27" s="72">
        <v>2029</v>
      </c>
      <c r="CB27" s="72">
        <v>2029</v>
      </c>
      <c r="CC27" s="72">
        <v>2029</v>
      </c>
      <c r="CD27" s="72">
        <v>2030</v>
      </c>
      <c r="CE27" s="72">
        <v>2030</v>
      </c>
      <c r="CF27" s="72">
        <v>2030</v>
      </c>
      <c r="CG27" s="72">
        <v>2030</v>
      </c>
      <c r="CH27" s="72">
        <v>2030</v>
      </c>
      <c r="CI27" s="72">
        <v>2030</v>
      </c>
      <c r="CJ27" s="72">
        <v>2030</v>
      </c>
      <c r="CK27" s="72">
        <v>2030</v>
      </c>
      <c r="CL27" s="72">
        <v>2030</v>
      </c>
      <c r="CM27" s="72">
        <v>2030</v>
      </c>
      <c r="CN27" s="72">
        <v>2030</v>
      </c>
      <c r="CO27" s="72">
        <v>2030</v>
      </c>
      <c r="CP27" s="72">
        <v>2031</v>
      </c>
      <c r="CQ27" s="72">
        <v>2031</v>
      </c>
      <c r="CR27" s="72">
        <v>2031</v>
      </c>
      <c r="CS27" s="72">
        <v>2031</v>
      </c>
      <c r="CT27" s="72">
        <v>2031</v>
      </c>
      <c r="CU27" s="72">
        <v>2031</v>
      </c>
      <c r="CV27" s="72">
        <v>2031</v>
      </c>
      <c r="CW27" s="72">
        <v>2031</v>
      </c>
      <c r="CX27" s="72">
        <v>2031</v>
      </c>
      <c r="CY27" s="72">
        <v>2031</v>
      </c>
      <c r="CZ27" s="72">
        <v>2031</v>
      </c>
      <c r="DA27" s="72">
        <v>2031</v>
      </c>
      <c r="DB27" s="72">
        <v>2032</v>
      </c>
      <c r="DC27" s="72">
        <v>2032</v>
      </c>
      <c r="DD27" s="72">
        <v>2032</v>
      </c>
      <c r="DE27" s="72">
        <v>2032</v>
      </c>
      <c r="DF27" s="72">
        <v>2032</v>
      </c>
      <c r="DG27" s="72">
        <v>2032</v>
      </c>
      <c r="DH27" s="72">
        <v>2032</v>
      </c>
      <c r="DI27" s="72">
        <v>2032</v>
      </c>
      <c r="DJ27" s="72">
        <v>2032</v>
      </c>
      <c r="DK27" s="72">
        <v>2032</v>
      </c>
      <c r="DL27" s="72">
        <v>2032</v>
      </c>
      <c r="DM27" s="72">
        <v>2032</v>
      </c>
      <c r="DN27" s="72">
        <v>2033</v>
      </c>
      <c r="DO27" s="72">
        <v>2033</v>
      </c>
      <c r="DP27" s="72">
        <v>2033</v>
      </c>
      <c r="DQ27" s="72">
        <v>2033</v>
      </c>
      <c r="DR27" s="72">
        <v>2033</v>
      </c>
      <c r="DS27" s="72">
        <v>2033</v>
      </c>
      <c r="DT27" s="72">
        <v>2033</v>
      </c>
      <c r="DU27" s="72">
        <v>2033</v>
      </c>
      <c r="DV27" s="72">
        <v>2033</v>
      </c>
      <c r="DW27" s="72">
        <v>2033</v>
      </c>
      <c r="DX27" s="72">
        <v>2033</v>
      </c>
      <c r="DY27" s="72">
        <v>2033</v>
      </c>
      <c r="DZ27" s="72">
        <v>2034</v>
      </c>
      <c r="EA27" s="72">
        <v>2034</v>
      </c>
      <c r="EB27" s="72">
        <v>2034</v>
      </c>
      <c r="EC27" s="72">
        <v>2034</v>
      </c>
      <c r="ED27" s="72">
        <v>2034</v>
      </c>
      <c r="EE27" s="72">
        <v>2034</v>
      </c>
      <c r="EF27" s="72">
        <v>2034</v>
      </c>
      <c r="EG27" s="72">
        <v>2034</v>
      </c>
      <c r="EH27" s="72">
        <v>2034</v>
      </c>
      <c r="EI27" s="72">
        <v>2034</v>
      </c>
      <c r="EJ27" s="72">
        <v>2034</v>
      </c>
      <c r="EK27" s="72">
        <v>2034</v>
      </c>
      <c r="EL27" s="72">
        <v>2035</v>
      </c>
      <c r="EM27" s="72">
        <v>2035</v>
      </c>
      <c r="EN27" s="72">
        <v>2035</v>
      </c>
      <c r="EO27" s="72">
        <v>2035</v>
      </c>
      <c r="EP27" s="72">
        <v>2035</v>
      </c>
      <c r="EQ27" s="72">
        <v>2035</v>
      </c>
      <c r="ER27" s="72">
        <v>2035</v>
      </c>
      <c r="ES27" s="72">
        <v>2035</v>
      </c>
      <c r="ET27" s="72">
        <v>2035</v>
      </c>
      <c r="EU27" s="72">
        <v>2035</v>
      </c>
      <c r="EV27" s="72">
        <v>2035</v>
      </c>
      <c r="EW27" s="72">
        <v>2035</v>
      </c>
      <c r="EX27" s="72">
        <v>2036</v>
      </c>
      <c r="EY27" s="72">
        <v>2036</v>
      </c>
      <c r="EZ27" s="72">
        <v>2036</v>
      </c>
      <c r="FA27" s="72">
        <v>2036</v>
      </c>
      <c r="FB27" s="72">
        <v>2036</v>
      </c>
      <c r="FC27" s="72">
        <v>2036</v>
      </c>
      <c r="FD27" s="72">
        <v>2036</v>
      </c>
      <c r="FE27" s="72">
        <v>2036</v>
      </c>
      <c r="FF27" s="72">
        <v>2036</v>
      </c>
      <c r="FG27" s="72">
        <v>2036</v>
      </c>
      <c r="FH27" s="72">
        <v>2036</v>
      </c>
      <c r="FI27" s="72">
        <v>2036</v>
      </c>
      <c r="FJ27" s="72">
        <v>2037</v>
      </c>
      <c r="FK27" s="72">
        <v>2037</v>
      </c>
      <c r="FL27" s="72">
        <v>2037</v>
      </c>
      <c r="FM27" s="72">
        <v>2037</v>
      </c>
      <c r="FN27" s="72">
        <v>2037</v>
      </c>
      <c r="FO27" s="72">
        <v>2037</v>
      </c>
      <c r="FP27" s="72">
        <v>2037</v>
      </c>
      <c r="FQ27" s="72">
        <v>2037</v>
      </c>
      <c r="FR27" s="72">
        <v>2037</v>
      </c>
      <c r="FS27" s="72">
        <v>2037</v>
      </c>
      <c r="FT27" s="72">
        <v>2037</v>
      </c>
      <c r="FU27" s="72">
        <v>2037</v>
      </c>
      <c r="FV27" s="72">
        <v>2038</v>
      </c>
      <c r="FW27" s="72">
        <v>2038</v>
      </c>
      <c r="FX27" s="72">
        <v>2038</v>
      </c>
      <c r="FY27" s="72">
        <v>2038</v>
      </c>
      <c r="FZ27" s="72">
        <v>2038</v>
      </c>
      <c r="GA27" s="72">
        <v>2038</v>
      </c>
      <c r="GB27" s="72">
        <v>2038</v>
      </c>
      <c r="GC27" s="72">
        <v>2038</v>
      </c>
      <c r="GD27" s="72">
        <v>2038</v>
      </c>
      <c r="GE27" s="72">
        <v>2038</v>
      </c>
      <c r="GF27" s="72">
        <v>2038</v>
      </c>
      <c r="GG27" s="72">
        <v>2038</v>
      </c>
      <c r="GH27" s="72">
        <v>2039</v>
      </c>
      <c r="GI27" s="72">
        <v>2039</v>
      </c>
      <c r="GJ27" s="72">
        <v>2039</v>
      </c>
      <c r="GK27" s="72">
        <v>2039</v>
      </c>
      <c r="GL27" s="72">
        <v>2039</v>
      </c>
      <c r="GM27" s="72">
        <v>2039</v>
      </c>
      <c r="GN27" s="72">
        <v>2039</v>
      </c>
      <c r="GO27" s="72">
        <v>2039</v>
      </c>
      <c r="GP27" s="72">
        <v>2039</v>
      </c>
      <c r="GQ27" s="72">
        <v>2039</v>
      </c>
      <c r="GR27" s="72">
        <v>2039</v>
      </c>
      <c r="GS27" s="72">
        <v>2039</v>
      </c>
      <c r="GT27" s="72">
        <v>2040</v>
      </c>
      <c r="GU27" s="72">
        <v>2040</v>
      </c>
      <c r="GV27" s="72">
        <v>2040</v>
      </c>
      <c r="GW27" s="72">
        <v>2040</v>
      </c>
      <c r="GX27" s="72">
        <v>2040</v>
      </c>
      <c r="GY27" s="72">
        <v>2040</v>
      </c>
      <c r="GZ27" s="72">
        <v>2040</v>
      </c>
      <c r="HA27" s="72">
        <v>2040</v>
      </c>
      <c r="HB27" s="72">
        <v>2040</v>
      </c>
      <c r="HC27" s="72">
        <v>2040</v>
      </c>
      <c r="HD27" s="72">
        <v>2040</v>
      </c>
      <c r="HE27" s="72">
        <v>2040</v>
      </c>
      <c r="HF27" s="72">
        <v>2041</v>
      </c>
      <c r="HG27" s="72">
        <v>2041</v>
      </c>
      <c r="HH27" s="72">
        <v>2041</v>
      </c>
      <c r="HI27" s="72">
        <v>2041</v>
      </c>
      <c r="HJ27" s="72">
        <v>2041</v>
      </c>
      <c r="HK27" s="72">
        <v>2041</v>
      </c>
      <c r="HL27" s="72">
        <v>2041</v>
      </c>
      <c r="HM27" s="72">
        <v>2041</v>
      </c>
      <c r="HN27" s="72">
        <v>2041</v>
      </c>
      <c r="HO27" s="72">
        <v>2041</v>
      </c>
      <c r="HP27" s="72">
        <v>2041</v>
      </c>
      <c r="HQ27" s="72">
        <v>2041</v>
      </c>
      <c r="HR27" s="72">
        <v>2042</v>
      </c>
      <c r="HS27" s="72">
        <v>2042</v>
      </c>
      <c r="HT27" s="72">
        <v>2042</v>
      </c>
      <c r="HU27" s="72">
        <v>2042</v>
      </c>
      <c r="HV27" s="72">
        <v>2042</v>
      </c>
      <c r="HW27" s="72">
        <v>2042</v>
      </c>
      <c r="HX27" s="72">
        <v>2042</v>
      </c>
      <c r="HY27" s="72">
        <v>2042</v>
      </c>
      <c r="HZ27" s="72">
        <v>2042</v>
      </c>
      <c r="IA27" s="72">
        <v>2042</v>
      </c>
      <c r="IB27" s="72">
        <v>2042</v>
      </c>
      <c r="IC27" s="72">
        <v>2042</v>
      </c>
      <c r="ID27" s="72">
        <v>2043</v>
      </c>
      <c r="IE27" s="72">
        <v>2043</v>
      </c>
      <c r="IF27" s="72">
        <v>2043</v>
      </c>
      <c r="IG27" s="72">
        <v>2043</v>
      </c>
      <c r="IH27" s="72">
        <v>2043</v>
      </c>
      <c r="II27" s="72">
        <v>2043</v>
      </c>
      <c r="IJ27" s="72">
        <v>2043</v>
      </c>
      <c r="IK27" s="72">
        <v>2043</v>
      </c>
      <c r="IL27" s="72">
        <v>2043</v>
      </c>
      <c r="IM27" s="72">
        <v>2043</v>
      </c>
      <c r="IN27" s="72">
        <v>2043</v>
      </c>
      <c r="IO27" s="72">
        <v>2043</v>
      </c>
    </row>
    <row r="28" spans="1:249" s="19" customFormat="1" x14ac:dyDescent="0.2">
      <c r="A28" s="7"/>
      <c r="B28" s="7"/>
      <c r="C28" s="13"/>
      <c r="D28" s="18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</row>
    <row r="29" spans="1:249" s="19" customFormat="1" x14ac:dyDescent="0.2">
      <c r="A29" s="7"/>
      <c r="B29" s="7"/>
      <c r="C29" s="13"/>
      <c r="D29" s="18"/>
      <c r="E29" s="128" t="str">
        <f>InpC!E$8</f>
        <v>Model start</v>
      </c>
      <c r="F29" s="103">
        <f>InpC!F$8</f>
        <v>45292</v>
      </c>
      <c r="G29" s="128" t="str">
        <f>InpC!G$8</f>
        <v>date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</row>
    <row r="30" spans="1:249" s="19" customFormat="1" x14ac:dyDescent="0.2">
      <c r="A30" s="7"/>
      <c r="B30" s="7"/>
      <c r="C30" s="13"/>
      <c r="D30" s="18"/>
      <c r="E30" s="128" t="str">
        <f>InpC!E$9</f>
        <v>Model duration</v>
      </c>
      <c r="F30" s="129">
        <f>InpC!F$9</f>
        <v>240</v>
      </c>
      <c r="G30" s="128" t="str">
        <f>InpC!G$9</f>
        <v>months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</row>
    <row r="31" spans="1:249" s="19" customFormat="1" x14ac:dyDescent="0.2">
      <c r="A31" s="7"/>
      <c r="B31" s="7"/>
      <c r="C31" s="13"/>
      <c r="D31" s="18"/>
      <c r="E31" s="20" t="s">
        <v>333</v>
      </c>
      <c r="F31" s="20">
        <f>F30/12</f>
        <v>20</v>
      </c>
      <c r="G31" s="20" t="s">
        <v>45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</row>
    <row r="32" spans="1:249" s="72" customFormat="1" ht="15" x14ac:dyDescent="0.2">
      <c r="A32" s="64"/>
      <c r="B32" s="64"/>
      <c r="C32" s="65"/>
      <c r="D32" s="71"/>
      <c r="E32" s="72" t="s">
        <v>145</v>
      </c>
      <c r="G32" s="72" t="s">
        <v>12</v>
      </c>
      <c r="J32" s="237" cm="1">
        <f t="array" ref="J32:AC32">_xlfn.SEQUENCE(,F31,YEAR(F29))</f>
        <v>2024</v>
      </c>
      <c r="K32" s="110">
        <v>2025</v>
      </c>
      <c r="L32" s="110">
        <v>2026</v>
      </c>
      <c r="M32" s="110">
        <v>2027</v>
      </c>
      <c r="N32" s="110">
        <v>2028</v>
      </c>
      <c r="O32" s="89">
        <v>2029</v>
      </c>
      <c r="P32" s="89">
        <v>2030</v>
      </c>
      <c r="Q32" s="89">
        <v>2031</v>
      </c>
      <c r="R32" s="89">
        <v>2032</v>
      </c>
      <c r="S32" s="89">
        <v>2033</v>
      </c>
      <c r="T32" s="89">
        <v>2034</v>
      </c>
      <c r="U32" s="89">
        <v>2035</v>
      </c>
      <c r="V32" s="89">
        <v>2036</v>
      </c>
      <c r="W32" s="89">
        <v>2037</v>
      </c>
      <c r="X32" s="89">
        <v>2038</v>
      </c>
      <c r="Y32" s="89">
        <v>2039</v>
      </c>
      <c r="Z32" s="89">
        <v>2040</v>
      </c>
      <c r="AA32" s="89">
        <v>2041</v>
      </c>
      <c r="AB32" s="89">
        <v>2042</v>
      </c>
      <c r="AC32" s="89">
        <v>2043</v>
      </c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</row>
    <row r="33" spans="1:249" s="19" customFormat="1" x14ac:dyDescent="0.2">
      <c r="A33" s="7"/>
      <c r="B33" s="7"/>
      <c r="C33" s="17"/>
      <c r="D33" s="1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</row>
    <row r="34" spans="1:249" s="19" customFormat="1" x14ac:dyDescent="0.2">
      <c r="A34" s="7"/>
      <c r="B34" s="7"/>
      <c r="C34" s="13" t="s">
        <v>148</v>
      </c>
      <c r="D34" s="18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</row>
    <row r="35" spans="1:249" s="19" customFormat="1" x14ac:dyDescent="0.2">
      <c r="A35" s="7"/>
      <c r="B35" s="7"/>
      <c r="C35" s="13"/>
      <c r="D35" s="1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</row>
    <row r="36" spans="1:249" s="45" customFormat="1" x14ac:dyDescent="0.2">
      <c r="A36" s="41"/>
      <c r="B36" s="42"/>
      <c r="C36" s="43"/>
      <c r="D36" s="44"/>
      <c r="E36" s="45" t="str">
        <f xml:space="preserve"> InpC!E$8</f>
        <v>Model start</v>
      </c>
      <c r="F36" s="103">
        <f xml:space="preserve"> InpC!F$8</f>
        <v>45292</v>
      </c>
      <c r="G36" s="45" t="str">
        <f xml:space="preserve"> InpC!G$8</f>
        <v>date</v>
      </c>
      <c r="I36" s="46"/>
    </row>
    <row r="37" spans="1:249" s="20" customFormat="1" x14ac:dyDescent="0.2">
      <c r="A37" s="7"/>
      <c r="B37" s="7"/>
      <c r="C37" s="13"/>
      <c r="D37" s="35"/>
      <c r="E37" s="20" t="s">
        <v>149</v>
      </c>
      <c r="F37" s="104">
        <f>EOMONTH(F36,11)</f>
        <v>45657</v>
      </c>
      <c r="G37" s="20" t="s">
        <v>5</v>
      </c>
    </row>
    <row r="38" spans="1:249" s="19" customFormat="1" x14ac:dyDescent="0.2">
      <c r="A38" s="7"/>
      <c r="B38" s="7"/>
      <c r="C38" s="17"/>
      <c r="D38" s="18"/>
      <c r="E38" s="20" t="str">
        <f>E$22</f>
        <v>Model period ending</v>
      </c>
      <c r="F38" s="20">
        <f>F$22</f>
        <v>0</v>
      </c>
      <c r="G38" s="20" t="str">
        <f>G$22</f>
        <v>date</v>
      </c>
      <c r="H38" s="20"/>
      <c r="I38" s="20"/>
      <c r="J38" s="104" cm="1">
        <f t="array" ref="J38:IO38">_xlfn.ANCHORARRAY(J22)</f>
        <v>45322</v>
      </c>
      <c r="K38" s="104">
        <v>45351</v>
      </c>
      <c r="L38" s="104">
        <v>45382</v>
      </c>
      <c r="M38" s="104">
        <v>45412</v>
      </c>
      <c r="N38" s="104">
        <v>45443</v>
      </c>
      <c r="O38" s="104">
        <v>45473</v>
      </c>
      <c r="P38" s="104">
        <v>45504</v>
      </c>
      <c r="Q38" s="104">
        <v>45535</v>
      </c>
      <c r="R38" s="104">
        <v>45565</v>
      </c>
      <c r="S38" s="104">
        <v>45596</v>
      </c>
      <c r="T38" s="104">
        <v>45626</v>
      </c>
      <c r="U38" s="104">
        <v>45657</v>
      </c>
      <c r="V38" s="104">
        <v>45688</v>
      </c>
      <c r="W38" s="104">
        <v>45716</v>
      </c>
      <c r="X38" s="104">
        <v>45747</v>
      </c>
      <c r="Y38" s="104">
        <v>45777</v>
      </c>
      <c r="Z38" s="104">
        <v>45808</v>
      </c>
      <c r="AA38" s="104">
        <v>45838</v>
      </c>
      <c r="AB38" s="104">
        <v>45869</v>
      </c>
      <c r="AC38" s="104">
        <v>45900</v>
      </c>
      <c r="AD38" s="104">
        <v>45930</v>
      </c>
      <c r="AE38" s="104">
        <v>45961</v>
      </c>
      <c r="AF38" s="104">
        <v>45991</v>
      </c>
      <c r="AG38" s="104">
        <v>46022</v>
      </c>
      <c r="AH38" s="104">
        <v>46053</v>
      </c>
      <c r="AI38" s="104">
        <v>46081</v>
      </c>
      <c r="AJ38" s="104">
        <v>46112</v>
      </c>
      <c r="AK38" s="104">
        <v>46142</v>
      </c>
      <c r="AL38" s="104">
        <v>46173</v>
      </c>
      <c r="AM38" s="104">
        <v>46203</v>
      </c>
      <c r="AN38" s="104">
        <v>46234</v>
      </c>
      <c r="AO38" s="104">
        <v>46265</v>
      </c>
      <c r="AP38" s="104">
        <v>46295</v>
      </c>
      <c r="AQ38" s="104">
        <v>46326</v>
      </c>
      <c r="AR38" s="104">
        <v>46356</v>
      </c>
      <c r="AS38" s="104">
        <v>46387</v>
      </c>
      <c r="AT38" s="104">
        <v>46418</v>
      </c>
      <c r="AU38" s="104">
        <v>46446</v>
      </c>
      <c r="AV38" s="104">
        <v>46477</v>
      </c>
      <c r="AW38" s="104">
        <v>46507</v>
      </c>
      <c r="AX38" s="104">
        <v>46538</v>
      </c>
      <c r="AY38" s="104">
        <v>46568</v>
      </c>
      <c r="AZ38" s="104">
        <v>46599</v>
      </c>
      <c r="BA38" s="104">
        <v>46630</v>
      </c>
      <c r="BB38" s="104">
        <v>46660</v>
      </c>
      <c r="BC38" s="104">
        <v>46691</v>
      </c>
      <c r="BD38" s="104">
        <v>46721</v>
      </c>
      <c r="BE38" s="104">
        <v>46752</v>
      </c>
      <c r="BF38" s="104">
        <v>46783</v>
      </c>
      <c r="BG38" s="104">
        <v>46812</v>
      </c>
      <c r="BH38" s="104">
        <v>46843</v>
      </c>
      <c r="BI38" s="104">
        <v>46873</v>
      </c>
      <c r="BJ38" s="104">
        <v>46904</v>
      </c>
      <c r="BK38" s="104">
        <v>46934</v>
      </c>
      <c r="BL38" s="104">
        <v>46965</v>
      </c>
      <c r="BM38" s="104">
        <v>46996</v>
      </c>
      <c r="BN38" s="104">
        <v>47026</v>
      </c>
      <c r="BO38" s="104">
        <v>47057</v>
      </c>
      <c r="BP38" s="104">
        <v>47087</v>
      </c>
      <c r="BQ38" s="104">
        <v>47118</v>
      </c>
      <c r="BR38" s="19">
        <v>47149</v>
      </c>
      <c r="BS38" s="19">
        <v>47177</v>
      </c>
      <c r="BT38" s="19">
        <v>47208</v>
      </c>
      <c r="BU38" s="19">
        <v>47238</v>
      </c>
      <c r="BV38" s="19">
        <v>47269</v>
      </c>
      <c r="BW38" s="19">
        <v>47299</v>
      </c>
      <c r="BX38" s="19">
        <v>47330</v>
      </c>
      <c r="BY38" s="19">
        <v>47361</v>
      </c>
      <c r="BZ38" s="19">
        <v>47391</v>
      </c>
      <c r="CA38" s="19">
        <v>47422</v>
      </c>
      <c r="CB38" s="19">
        <v>47452</v>
      </c>
      <c r="CC38" s="19">
        <v>47483</v>
      </c>
      <c r="CD38" s="19">
        <v>47514</v>
      </c>
      <c r="CE38" s="19">
        <v>47542</v>
      </c>
      <c r="CF38" s="19">
        <v>47573</v>
      </c>
      <c r="CG38" s="19">
        <v>47603</v>
      </c>
      <c r="CH38" s="19">
        <v>47634</v>
      </c>
      <c r="CI38" s="19">
        <v>47664</v>
      </c>
      <c r="CJ38" s="19">
        <v>47695</v>
      </c>
      <c r="CK38" s="19">
        <v>47726</v>
      </c>
      <c r="CL38" s="19">
        <v>47756</v>
      </c>
      <c r="CM38" s="19">
        <v>47787</v>
      </c>
      <c r="CN38" s="19">
        <v>47817</v>
      </c>
      <c r="CO38" s="19">
        <v>47848</v>
      </c>
      <c r="CP38" s="19">
        <v>47879</v>
      </c>
      <c r="CQ38" s="19">
        <v>47907</v>
      </c>
      <c r="CR38" s="19">
        <v>47938</v>
      </c>
      <c r="CS38" s="19">
        <v>47968</v>
      </c>
      <c r="CT38" s="19">
        <v>47999</v>
      </c>
      <c r="CU38" s="19">
        <v>48029</v>
      </c>
      <c r="CV38" s="19">
        <v>48060</v>
      </c>
      <c r="CW38" s="19">
        <v>48091</v>
      </c>
      <c r="CX38" s="19">
        <v>48121</v>
      </c>
      <c r="CY38" s="19">
        <v>48152</v>
      </c>
      <c r="CZ38" s="19">
        <v>48182</v>
      </c>
      <c r="DA38" s="19">
        <v>48213</v>
      </c>
      <c r="DB38" s="19">
        <v>48244</v>
      </c>
      <c r="DC38" s="19">
        <v>48273</v>
      </c>
      <c r="DD38" s="19">
        <v>48304</v>
      </c>
      <c r="DE38" s="19">
        <v>48334</v>
      </c>
      <c r="DF38" s="19">
        <v>48365</v>
      </c>
      <c r="DG38" s="19">
        <v>48395</v>
      </c>
      <c r="DH38" s="19">
        <v>48426</v>
      </c>
      <c r="DI38" s="19">
        <v>48457</v>
      </c>
      <c r="DJ38" s="19">
        <v>48487</v>
      </c>
      <c r="DK38" s="19">
        <v>48518</v>
      </c>
      <c r="DL38" s="19">
        <v>48548</v>
      </c>
      <c r="DM38" s="19">
        <v>48579</v>
      </c>
      <c r="DN38" s="19">
        <v>48610</v>
      </c>
      <c r="DO38" s="19">
        <v>48638</v>
      </c>
      <c r="DP38" s="19">
        <v>48669</v>
      </c>
      <c r="DQ38" s="19">
        <v>48699</v>
      </c>
      <c r="DR38" s="19">
        <v>48730</v>
      </c>
      <c r="DS38" s="19">
        <v>48760</v>
      </c>
      <c r="DT38" s="19">
        <v>48791</v>
      </c>
      <c r="DU38" s="19">
        <v>48822</v>
      </c>
      <c r="DV38" s="19">
        <v>48852</v>
      </c>
      <c r="DW38" s="19">
        <v>48883</v>
      </c>
      <c r="DX38" s="19">
        <v>48913</v>
      </c>
      <c r="DY38" s="19">
        <v>48944</v>
      </c>
      <c r="DZ38" s="19">
        <v>48975</v>
      </c>
      <c r="EA38" s="19">
        <v>49003</v>
      </c>
      <c r="EB38" s="19">
        <v>49034</v>
      </c>
      <c r="EC38" s="19">
        <v>49064</v>
      </c>
      <c r="ED38" s="19">
        <v>49095</v>
      </c>
      <c r="EE38" s="19">
        <v>49125</v>
      </c>
      <c r="EF38" s="19">
        <v>49156</v>
      </c>
      <c r="EG38" s="19">
        <v>49187</v>
      </c>
      <c r="EH38" s="19">
        <v>49217</v>
      </c>
      <c r="EI38" s="19">
        <v>49248</v>
      </c>
      <c r="EJ38" s="19">
        <v>49278</v>
      </c>
      <c r="EK38" s="19">
        <v>49309</v>
      </c>
      <c r="EL38" s="19">
        <v>49340</v>
      </c>
      <c r="EM38" s="19">
        <v>49368</v>
      </c>
      <c r="EN38" s="19">
        <v>49399</v>
      </c>
      <c r="EO38" s="19">
        <v>49429</v>
      </c>
      <c r="EP38" s="19">
        <v>49460</v>
      </c>
      <c r="EQ38" s="19">
        <v>49490</v>
      </c>
      <c r="ER38" s="19">
        <v>49521</v>
      </c>
      <c r="ES38" s="19">
        <v>49552</v>
      </c>
      <c r="ET38" s="19">
        <v>49582</v>
      </c>
      <c r="EU38" s="19">
        <v>49613</v>
      </c>
      <c r="EV38" s="19">
        <v>49643</v>
      </c>
      <c r="EW38" s="19">
        <v>49674</v>
      </c>
      <c r="EX38" s="19">
        <v>49705</v>
      </c>
      <c r="EY38" s="19">
        <v>49734</v>
      </c>
      <c r="EZ38" s="19">
        <v>49765</v>
      </c>
      <c r="FA38" s="19">
        <v>49795</v>
      </c>
      <c r="FB38" s="19">
        <v>49826</v>
      </c>
      <c r="FC38" s="19">
        <v>49856</v>
      </c>
      <c r="FD38" s="19">
        <v>49887</v>
      </c>
      <c r="FE38" s="19">
        <v>49918</v>
      </c>
      <c r="FF38" s="19">
        <v>49948</v>
      </c>
      <c r="FG38" s="19">
        <v>49979</v>
      </c>
      <c r="FH38" s="19">
        <v>50009</v>
      </c>
      <c r="FI38" s="19">
        <v>50040</v>
      </c>
      <c r="FJ38" s="19">
        <v>50071</v>
      </c>
      <c r="FK38" s="19">
        <v>50099</v>
      </c>
      <c r="FL38" s="19">
        <v>50130</v>
      </c>
      <c r="FM38" s="19">
        <v>50160</v>
      </c>
      <c r="FN38" s="19">
        <v>50191</v>
      </c>
      <c r="FO38" s="19">
        <v>50221</v>
      </c>
      <c r="FP38" s="19">
        <v>50252</v>
      </c>
      <c r="FQ38" s="19">
        <v>50283</v>
      </c>
      <c r="FR38" s="19">
        <v>50313</v>
      </c>
      <c r="FS38" s="19">
        <v>50344</v>
      </c>
      <c r="FT38" s="19">
        <v>50374</v>
      </c>
      <c r="FU38" s="19">
        <v>50405</v>
      </c>
      <c r="FV38" s="19">
        <v>50436</v>
      </c>
      <c r="FW38" s="19">
        <v>50464</v>
      </c>
      <c r="FX38" s="19">
        <v>50495</v>
      </c>
      <c r="FY38" s="19">
        <v>50525</v>
      </c>
      <c r="FZ38" s="19">
        <v>50556</v>
      </c>
      <c r="GA38" s="19">
        <v>50586</v>
      </c>
      <c r="GB38" s="19">
        <v>50617</v>
      </c>
      <c r="GC38" s="19">
        <v>50648</v>
      </c>
      <c r="GD38" s="19">
        <v>50678</v>
      </c>
      <c r="GE38" s="19">
        <v>50709</v>
      </c>
      <c r="GF38" s="19">
        <v>50739</v>
      </c>
      <c r="GG38" s="19">
        <v>50770</v>
      </c>
      <c r="GH38" s="19">
        <v>50801</v>
      </c>
      <c r="GI38" s="19">
        <v>50829</v>
      </c>
      <c r="GJ38" s="19">
        <v>50860</v>
      </c>
      <c r="GK38" s="19">
        <v>50890</v>
      </c>
      <c r="GL38" s="19">
        <v>50921</v>
      </c>
      <c r="GM38" s="19">
        <v>50951</v>
      </c>
      <c r="GN38" s="19">
        <v>50982</v>
      </c>
      <c r="GO38" s="19">
        <v>51013</v>
      </c>
      <c r="GP38" s="19">
        <v>51043</v>
      </c>
      <c r="GQ38" s="19">
        <v>51074</v>
      </c>
      <c r="GR38" s="19">
        <v>51104</v>
      </c>
      <c r="GS38" s="19">
        <v>51135</v>
      </c>
      <c r="GT38" s="19">
        <v>51166</v>
      </c>
      <c r="GU38" s="19">
        <v>51195</v>
      </c>
      <c r="GV38" s="19">
        <v>51226</v>
      </c>
      <c r="GW38" s="19">
        <v>51256</v>
      </c>
      <c r="GX38" s="19">
        <v>51287</v>
      </c>
      <c r="GY38" s="19">
        <v>51317</v>
      </c>
      <c r="GZ38" s="19">
        <v>51348</v>
      </c>
      <c r="HA38" s="19">
        <v>51379</v>
      </c>
      <c r="HB38" s="19">
        <v>51409</v>
      </c>
      <c r="HC38" s="19">
        <v>51440</v>
      </c>
      <c r="HD38" s="19">
        <v>51470</v>
      </c>
      <c r="HE38" s="19">
        <v>51501</v>
      </c>
      <c r="HF38" s="19">
        <v>51532</v>
      </c>
      <c r="HG38" s="19">
        <v>51560</v>
      </c>
      <c r="HH38" s="19">
        <v>51591</v>
      </c>
      <c r="HI38" s="19">
        <v>51621</v>
      </c>
      <c r="HJ38" s="19">
        <v>51652</v>
      </c>
      <c r="HK38" s="19">
        <v>51682</v>
      </c>
      <c r="HL38" s="19">
        <v>51713</v>
      </c>
      <c r="HM38" s="19">
        <v>51744</v>
      </c>
      <c r="HN38" s="19">
        <v>51774</v>
      </c>
      <c r="HO38" s="19">
        <v>51805</v>
      </c>
      <c r="HP38" s="19">
        <v>51835</v>
      </c>
      <c r="HQ38" s="19">
        <v>51866</v>
      </c>
      <c r="HR38" s="19">
        <v>51897</v>
      </c>
      <c r="HS38" s="19">
        <v>51925</v>
      </c>
      <c r="HT38" s="19">
        <v>51956</v>
      </c>
      <c r="HU38" s="19">
        <v>51986</v>
      </c>
      <c r="HV38" s="19">
        <v>52017</v>
      </c>
      <c r="HW38" s="19">
        <v>52047</v>
      </c>
      <c r="HX38" s="19">
        <v>52078</v>
      </c>
      <c r="HY38" s="19">
        <v>52109</v>
      </c>
      <c r="HZ38" s="19">
        <v>52139</v>
      </c>
      <c r="IA38" s="19">
        <v>52170</v>
      </c>
      <c r="IB38" s="19">
        <v>52200</v>
      </c>
      <c r="IC38" s="19">
        <v>52231</v>
      </c>
      <c r="ID38" s="19">
        <v>52262</v>
      </c>
      <c r="IE38" s="19">
        <v>52290</v>
      </c>
      <c r="IF38" s="19">
        <v>52321</v>
      </c>
      <c r="IG38" s="19">
        <v>52351</v>
      </c>
      <c r="IH38" s="19">
        <v>52382</v>
      </c>
      <c r="II38" s="19">
        <v>52412</v>
      </c>
      <c r="IJ38" s="19">
        <v>52443</v>
      </c>
      <c r="IK38" s="19">
        <v>52474</v>
      </c>
      <c r="IL38" s="19">
        <v>52504</v>
      </c>
      <c r="IM38" s="19">
        <v>52535</v>
      </c>
      <c r="IN38" s="19">
        <v>52565</v>
      </c>
      <c r="IO38" s="19">
        <v>52596</v>
      </c>
    </row>
    <row r="39" spans="1:249" s="72" customFormat="1" x14ac:dyDescent="0.2">
      <c r="A39" s="64"/>
      <c r="B39" s="64"/>
      <c r="C39" s="65"/>
      <c r="D39" s="71"/>
      <c r="E39" s="72" t="s">
        <v>150</v>
      </c>
      <c r="G39" s="72" t="s">
        <v>4</v>
      </c>
      <c r="J39" s="112" cm="1">
        <f t="array" ref="J39:IO39">IF(MONTH($F37) = MONTH(_xlfn.ANCHORARRAY(J38)), YEAR(_xlfn.ANCHORARRAY(J38)), 0)</f>
        <v>0</v>
      </c>
      <c r="K39" s="112">
        <v>0</v>
      </c>
      <c r="L39" s="112">
        <v>0</v>
      </c>
      <c r="M39" s="112">
        <v>0</v>
      </c>
      <c r="N39" s="112">
        <v>0</v>
      </c>
      <c r="O39" s="112">
        <v>0</v>
      </c>
      <c r="P39" s="112">
        <v>0</v>
      </c>
      <c r="Q39" s="112">
        <v>0</v>
      </c>
      <c r="R39" s="112">
        <v>0</v>
      </c>
      <c r="S39" s="112">
        <v>0</v>
      </c>
      <c r="T39" s="112">
        <v>0</v>
      </c>
      <c r="U39" s="112">
        <v>2024</v>
      </c>
      <c r="V39" s="112">
        <v>0</v>
      </c>
      <c r="W39" s="112">
        <v>0</v>
      </c>
      <c r="X39" s="112">
        <v>0</v>
      </c>
      <c r="Y39" s="112">
        <v>0</v>
      </c>
      <c r="Z39" s="112">
        <v>0</v>
      </c>
      <c r="AA39" s="112">
        <v>0</v>
      </c>
      <c r="AB39" s="112">
        <v>0</v>
      </c>
      <c r="AC39" s="112">
        <v>0</v>
      </c>
      <c r="AD39" s="112">
        <v>0</v>
      </c>
      <c r="AE39" s="112">
        <v>0</v>
      </c>
      <c r="AF39" s="112">
        <v>0</v>
      </c>
      <c r="AG39" s="112">
        <v>2025</v>
      </c>
      <c r="AH39" s="112">
        <v>0</v>
      </c>
      <c r="AI39" s="112">
        <v>0</v>
      </c>
      <c r="AJ39" s="112">
        <v>0</v>
      </c>
      <c r="AK39" s="112">
        <v>0</v>
      </c>
      <c r="AL39" s="112">
        <v>0</v>
      </c>
      <c r="AM39" s="112">
        <v>0</v>
      </c>
      <c r="AN39" s="112">
        <v>0</v>
      </c>
      <c r="AO39" s="112">
        <v>0</v>
      </c>
      <c r="AP39" s="112">
        <v>0</v>
      </c>
      <c r="AQ39" s="112">
        <v>0</v>
      </c>
      <c r="AR39" s="112">
        <v>0</v>
      </c>
      <c r="AS39" s="112">
        <v>2026</v>
      </c>
      <c r="AT39" s="112">
        <v>0</v>
      </c>
      <c r="AU39" s="112">
        <v>0</v>
      </c>
      <c r="AV39" s="112">
        <v>0</v>
      </c>
      <c r="AW39" s="112">
        <v>0</v>
      </c>
      <c r="AX39" s="112">
        <v>0</v>
      </c>
      <c r="AY39" s="112">
        <v>0</v>
      </c>
      <c r="AZ39" s="112">
        <v>0</v>
      </c>
      <c r="BA39" s="112">
        <v>0</v>
      </c>
      <c r="BB39" s="112">
        <v>0</v>
      </c>
      <c r="BC39" s="112">
        <v>0</v>
      </c>
      <c r="BD39" s="112">
        <v>0</v>
      </c>
      <c r="BE39" s="112">
        <v>2027</v>
      </c>
      <c r="BF39" s="112">
        <v>0</v>
      </c>
      <c r="BG39" s="112">
        <v>0</v>
      </c>
      <c r="BH39" s="112">
        <v>0</v>
      </c>
      <c r="BI39" s="112">
        <v>0</v>
      </c>
      <c r="BJ39" s="112">
        <v>0</v>
      </c>
      <c r="BK39" s="112">
        <v>0</v>
      </c>
      <c r="BL39" s="112">
        <v>0</v>
      </c>
      <c r="BM39" s="112">
        <v>0</v>
      </c>
      <c r="BN39" s="112">
        <v>0</v>
      </c>
      <c r="BO39" s="112">
        <v>0</v>
      </c>
      <c r="BP39" s="112">
        <v>0</v>
      </c>
      <c r="BQ39" s="112">
        <v>2028</v>
      </c>
      <c r="BR39" s="112">
        <v>0</v>
      </c>
      <c r="BS39" s="112">
        <v>0</v>
      </c>
      <c r="BT39" s="112">
        <v>0</v>
      </c>
      <c r="BU39" s="112">
        <v>0</v>
      </c>
      <c r="BV39" s="112">
        <v>0</v>
      </c>
      <c r="BW39" s="112">
        <v>0</v>
      </c>
      <c r="BX39" s="112">
        <v>0</v>
      </c>
      <c r="BY39" s="112">
        <v>0</v>
      </c>
      <c r="BZ39" s="112">
        <v>0</v>
      </c>
      <c r="CA39" s="112">
        <v>0</v>
      </c>
      <c r="CB39" s="112">
        <v>0</v>
      </c>
      <c r="CC39" s="112">
        <v>2029</v>
      </c>
      <c r="CD39" s="112">
        <v>0</v>
      </c>
      <c r="CE39" s="112">
        <v>0</v>
      </c>
      <c r="CF39" s="112">
        <v>0</v>
      </c>
      <c r="CG39" s="112">
        <v>0</v>
      </c>
      <c r="CH39" s="112">
        <v>0</v>
      </c>
      <c r="CI39" s="112">
        <v>0</v>
      </c>
      <c r="CJ39" s="112">
        <v>0</v>
      </c>
      <c r="CK39" s="112">
        <v>0</v>
      </c>
      <c r="CL39" s="112">
        <v>0</v>
      </c>
      <c r="CM39" s="112">
        <v>0</v>
      </c>
      <c r="CN39" s="112">
        <v>0</v>
      </c>
      <c r="CO39" s="112">
        <v>2030</v>
      </c>
      <c r="CP39" s="112">
        <v>0</v>
      </c>
      <c r="CQ39" s="112">
        <v>0</v>
      </c>
      <c r="CR39" s="112">
        <v>0</v>
      </c>
      <c r="CS39" s="112">
        <v>0</v>
      </c>
      <c r="CT39" s="112">
        <v>0</v>
      </c>
      <c r="CU39" s="112">
        <v>0</v>
      </c>
      <c r="CV39" s="112">
        <v>0</v>
      </c>
      <c r="CW39" s="112">
        <v>0</v>
      </c>
      <c r="CX39" s="112">
        <v>0</v>
      </c>
      <c r="CY39" s="112">
        <v>0</v>
      </c>
      <c r="CZ39" s="112">
        <v>0</v>
      </c>
      <c r="DA39" s="112">
        <v>2031</v>
      </c>
      <c r="DB39" s="112">
        <v>0</v>
      </c>
      <c r="DC39" s="112">
        <v>0</v>
      </c>
      <c r="DD39" s="112">
        <v>0</v>
      </c>
      <c r="DE39" s="112">
        <v>0</v>
      </c>
      <c r="DF39" s="112">
        <v>0</v>
      </c>
      <c r="DG39" s="112">
        <v>0</v>
      </c>
      <c r="DH39" s="112">
        <v>0</v>
      </c>
      <c r="DI39" s="112">
        <v>0</v>
      </c>
      <c r="DJ39" s="112">
        <v>0</v>
      </c>
      <c r="DK39" s="112">
        <v>0</v>
      </c>
      <c r="DL39" s="112">
        <v>0</v>
      </c>
      <c r="DM39" s="112">
        <v>2032</v>
      </c>
      <c r="DN39" s="112">
        <v>0</v>
      </c>
      <c r="DO39" s="112">
        <v>0</v>
      </c>
      <c r="DP39" s="112">
        <v>0</v>
      </c>
      <c r="DQ39" s="112">
        <v>0</v>
      </c>
      <c r="DR39" s="112">
        <v>0</v>
      </c>
      <c r="DS39" s="112">
        <v>0</v>
      </c>
      <c r="DT39" s="112">
        <v>0</v>
      </c>
      <c r="DU39" s="112">
        <v>0</v>
      </c>
      <c r="DV39" s="112">
        <v>0</v>
      </c>
      <c r="DW39" s="112">
        <v>0</v>
      </c>
      <c r="DX39" s="112">
        <v>0</v>
      </c>
      <c r="DY39" s="112">
        <v>2033</v>
      </c>
      <c r="DZ39" s="72">
        <v>0</v>
      </c>
      <c r="EA39" s="72">
        <v>0</v>
      </c>
      <c r="EB39" s="72">
        <v>0</v>
      </c>
      <c r="EC39" s="72">
        <v>0</v>
      </c>
      <c r="ED39" s="72">
        <v>0</v>
      </c>
      <c r="EE39" s="72">
        <v>0</v>
      </c>
      <c r="EF39" s="72">
        <v>0</v>
      </c>
      <c r="EG39" s="72">
        <v>0</v>
      </c>
      <c r="EH39" s="72">
        <v>0</v>
      </c>
      <c r="EI39" s="72">
        <v>0</v>
      </c>
      <c r="EJ39" s="72">
        <v>0</v>
      </c>
      <c r="EK39" s="72">
        <v>2034</v>
      </c>
      <c r="EL39" s="72">
        <v>0</v>
      </c>
      <c r="EM39" s="72">
        <v>0</v>
      </c>
      <c r="EN39" s="72">
        <v>0</v>
      </c>
      <c r="EO39" s="72">
        <v>0</v>
      </c>
      <c r="EP39" s="72">
        <v>0</v>
      </c>
      <c r="EQ39" s="72">
        <v>0</v>
      </c>
      <c r="ER39" s="72">
        <v>0</v>
      </c>
      <c r="ES39" s="72">
        <v>0</v>
      </c>
      <c r="ET39" s="72">
        <v>0</v>
      </c>
      <c r="EU39" s="72">
        <v>0</v>
      </c>
      <c r="EV39" s="72">
        <v>0</v>
      </c>
      <c r="EW39" s="72">
        <v>2035</v>
      </c>
      <c r="EX39" s="72">
        <v>0</v>
      </c>
      <c r="EY39" s="72">
        <v>0</v>
      </c>
      <c r="EZ39" s="72">
        <v>0</v>
      </c>
      <c r="FA39" s="72">
        <v>0</v>
      </c>
      <c r="FB39" s="72">
        <v>0</v>
      </c>
      <c r="FC39" s="72">
        <v>0</v>
      </c>
      <c r="FD39" s="72">
        <v>0</v>
      </c>
      <c r="FE39" s="72">
        <v>0</v>
      </c>
      <c r="FF39" s="72">
        <v>0</v>
      </c>
      <c r="FG39" s="72">
        <v>0</v>
      </c>
      <c r="FH39" s="72">
        <v>0</v>
      </c>
      <c r="FI39" s="72">
        <v>2036</v>
      </c>
      <c r="FJ39" s="72">
        <v>0</v>
      </c>
      <c r="FK39" s="72">
        <v>0</v>
      </c>
      <c r="FL39" s="72">
        <v>0</v>
      </c>
      <c r="FM39" s="72">
        <v>0</v>
      </c>
      <c r="FN39" s="72">
        <v>0</v>
      </c>
      <c r="FO39" s="72">
        <v>0</v>
      </c>
      <c r="FP39" s="72">
        <v>0</v>
      </c>
      <c r="FQ39" s="72">
        <v>0</v>
      </c>
      <c r="FR39" s="72">
        <v>0</v>
      </c>
      <c r="FS39" s="72">
        <v>0</v>
      </c>
      <c r="FT39" s="72">
        <v>0</v>
      </c>
      <c r="FU39" s="72">
        <v>2037</v>
      </c>
      <c r="FV39" s="72">
        <v>0</v>
      </c>
      <c r="FW39" s="72">
        <v>0</v>
      </c>
      <c r="FX39" s="72">
        <v>0</v>
      </c>
      <c r="FY39" s="72">
        <v>0</v>
      </c>
      <c r="FZ39" s="72">
        <v>0</v>
      </c>
      <c r="GA39" s="72">
        <v>0</v>
      </c>
      <c r="GB39" s="72">
        <v>0</v>
      </c>
      <c r="GC39" s="72">
        <v>0</v>
      </c>
      <c r="GD39" s="72">
        <v>0</v>
      </c>
      <c r="GE39" s="72">
        <v>0</v>
      </c>
      <c r="GF39" s="72">
        <v>0</v>
      </c>
      <c r="GG39" s="72">
        <v>2038</v>
      </c>
      <c r="GH39" s="72">
        <v>0</v>
      </c>
      <c r="GI39" s="72">
        <v>0</v>
      </c>
      <c r="GJ39" s="72">
        <v>0</v>
      </c>
      <c r="GK39" s="72">
        <v>0</v>
      </c>
      <c r="GL39" s="72">
        <v>0</v>
      </c>
      <c r="GM39" s="72">
        <v>0</v>
      </c>
      <c r="GN39" s="72">
        <v>0</v>
      </c>
      <c r="GO39" s="72">
        <v>0</v>
      </c>
      <c r="GP39" s="72">
        <v>0</v>
      </c>
      <c r="GQ39" s="72">
        <v>0</v>
      </c>
      <c r="GR39" s="72">
        <v>0</v>
      </c>
      <c r="GS39" s="72">
        <v>2039</v>
      </c>
      <c r="GT39" s="72">
        <v>0</v>
      </c>
      <c r="GU39" s="72">
        <v>0</v>
      </c>
      <c r="GV39" s="72">
        <v>0</v>
      </c>
      <c r="GW39" s="72">
        <v>0</v>
      </c>
      <c r="GX39" s="72">
        <v>0</v>
      </c>
      <c r="GY39" s="72">
        <v>0</v>
      </c>
      <c r="GZ39" s="72">
        <v>0</v>
      </c>
      <c r="HA39" s="72">
        <v>0</v>
      </c>
      <c r="HB39" s="72">
        <v>0</v>
      </c>
      <c r="HC39" s="72">
        <v>0</v>
      </c>
      <c r="HD39" s="72">
        <v>0</v>
      </c>
      <c r="HE39" s="72">
        <v>2040</v>
      </c>
      <c r="HF39" s="72">
        <v>0</v>
      </c>
      <c r="HG39" s="72">
        <v>0</v>
      </c>
      <c r="HH39" s="72">
        <v>0</v>
      </c>
      <c r="HI39" s="72">
        <v>0</v>
      </c>
      <c r="HJ39" s="72">
        <v>0</v>
      </c>
      <c r="HK39" s="72">
        <v>0</v>
      </c>
      <c r="HL39" s="72">
        <v>0</v>
      </c>
      <c r="HM39" s="72">
        <v>0</v>
      </c>
      <c r="HN39" s="72">
        <v>0</v>
      </c>
      <c r="HO39" s="72">
        <v>0</v>
      </c>
      <c r="HP39" s="72">
        <v>0</v>
      </c>
      <c r="HQ39" s="72">
        <v>2041</v>
      </c>
      <c r="HR39" s="72">
        <v>0</v>
      </c>
      <c r="HS39" s="72">
        <v>0</v>
      </c>
      <c r="HT39" s="72">
        <v>0</v>
      </c>
      <c r="HU39" s="72">
        <v>0</v>
      </c>
      <c r="HV39" s="72">
        <v>0</v>
      </c>
      <c r="HW39" s="72">
        <v>0</v>
      </c>
      <c r="HX39" s="72">
        <v>0</v>
      </c>
      <c r="HY39" s="72">
        <v>0</v>
      </c>
      <c r="HZ39" s="72">
        <v>0</v>
      </c>
      <c r="IA39" s="72">
        <v>0</v>
      </c>
      <c r="IB39" s="72">
        <v>0</v>
      </c>
      <c r="IC39" s="72">
        <v>2042</v>
      </c>
      <c r="ID39" s="72">
        <v>0</v>
      </c>
      <c r="IE39" s="72">
        <v>0</v>
      </c>
      <c r="IF39" s="72">
        <v>0</v>
      </c>
      <c r="IG39" s="72">
        <v>0</v>
      </c>
      <c r="IH39" s="72">
        <v>0</v>
      </c>
      <c r="II39" s="72">
        <v>0</v>
      </c>
      <c r="IJ39" s="72">
        <v>0</v>
      </c>
      <c r="IK39" s="72">
        <v>0</v>
      </c>
      <c r="IL39" s="72">
        <v>0</v>
      </c>
      <c r="IM39" s="72">
        <v>0</v>
      </c>
      <c r="IN39" s="72">
        <v>0</v>
      </c>
      <c r="IO39" s="72">
        <v>2043</v>
      </c>
    </row>
    <row r="40" spans="1:249" s="19" customFormat="1" x14ac:dyDescent="0.2">
      <c r="A40" s="7"/>
      <c r="B40" s="7"/>
      <c r="C40" s="17"/>
      <c r="D40" s="18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</row>
    <row r="41" spans="1:249" s="239" customFormat="1" ht="15" x14ac:dyDescent="0.2">
      <c r="A41" s="239" t="s">
        <v>56</v>
      </c>
      <c r="B41" s="240"/>
      <c r="D41" s="241"/>
      <c r="K41" s="239" t="s">
        <v>10</v>
      </c>
    </row>
    <row r="43" spans="1:249" x14ac:dyDescent="0.2">
      <c r="D43" s="61" t="s">
        <v>49</v>
      </c>
    </row>
    <row r="44" spans="1:249" x14ac:dyDescent="0.2">
      <c r="D44" s="61"/>
      <c r="E44" s="45" t="str">
        <f>InpC!E$35</f>
        <v>Operating cost inflation - year 1</v>
      </c>
      <c r="F44" s="62">
        <f>InpC!F$35</f>
        <v>0</v>
      </c>
      <c r="G44" s="45" t="str">
        <f>InpC!G$35</f>
        <v>%</v>
      </c>
    </row>
    <row r="45" spans="1:249" x14ac:dyDescent="0.2">
      <c r="D45" s="61"/>
      <c r="E45" s="45" t="str">
        <f>InpC!E$36</f>
        <v>Operating cost inflation - year 2</v>
      </c>
      <c r="F45" s="62">
        <f>InpC!F$36</f>
        <v>0.01</v>
      </c>
      <c r="G45" s="45" t="str">
        <f>InpC!G$36</f>
        <v>%</v>
      </c>
    </row>
    <row r="46" spans="1:249" x14ac:dyDescent="0.2">
      <c r="D46" s="61"/>
      <c r="E46" s="45" t="str">
        <f>InpC!E$37</f>
        <v>Operating cost inflation - year 3</v>
      </c>
      <c r="F46" s="62">
        <f>InpC!F$37</f>
        <v>0.02</v>
      </c>
      <c r="G46" s="45" t="str">
        <f>InpC!G$37</f>
        <v>%</v>
      </c>
    </row>
    <row r="47" spans="1:249" x14ac:dyDescent="0.2">
      <c r="D47" s="61"/>
      <c r="E47" s="45" t="str">
        <f>InpC!E$38</f>
        <v>Operating cost inflation - year 4</v>
      </c>
      <c r="F47" s="62">
        <f>InpC!F$38</f>
        <v>0.05</v>
      </c>
      <c r="G47" s="45" t="str">
        <f>InpC!G$38</f>
        <v>%</v>
      </c>
    </row>
    <row r="48" spans="1:249" x14ac:dyDescent="0.2">
      <c r="D48" s="61"/>
      <c r="E48" s="45" t="str">
        <f>InpC!E$39</f>
        <v>Operating cost inflation - year 5</v>
      </c>
      <c r="F48" s="62">
        <f>InpC!F$39</f>
        <v>0.05</v>
      </c>
      <c r="G48" s="45" t="str">
        <f>InpC!G$39</f>
        <v>%</v>
      </c>
    </row>
    <row r="49" spans="1:249" x14ac:dyDescent="0.2">
      <c r="E49" s="22" t="s">
        <v>132</v>
      </c>
      <c r="F49" s="107">
        <f>IF(ROWS(F$44:F44) = 1, 1 * (1+F44),F48 * (1+F44))</f>
        <v>1</v>
      </c>
      <c r="G49" s="22" t="s">
        <v>137</v>
      </c>
    </row>
    <row r="50" spans="1:249" x14ac:dyDescent="0.2">
      <c r="E50" s="22" t="s">
        <v>133</v>
      </c>
      <c r="F50" s="107">
        <f>IF(ROWS(F$44:F45) = 1, 1 * (1+F45),F49 * (1+F45))</f>
        <v>1.01</v>
      </c>
      <c r="G50" s="22" t="s">
        <v>137</v>
      </c>
    </row>
    <row r="51" spans="1:249" x14ac:dyDescent="0.2">
      <c r="E51" s="22" t="s">
        <v>134</v>
      </c>
      <c r="F51" s="107">
        <f>IF(ROWS(F$44:F46) = 1, 1 * (1+F46),F50 * (1+F46))</f>
        <v>1.0302</v>
      </c>
      <c r="G51" s="22" t="s">
        <v>137</v>
      </c>
    </row>
    <row r="52" spans="1:249" x14ac:dyDescent="0.2">
      <c r="E52" s="22" t="s">
        <v>135</v>
      </c>
      <c r="F52" s="107">
        <f>IF(ROWS(F$44:F47) = 1, 1 * (1+F47),F51 * (1+F47))</f>
        <v>1.0817099999999999</v>
      </c>
      <c r="G52" s="22" t="s">
        <v>137</v>
      </c>
    </row>
    <row r="53" spans="1:249" x14ac:dyDescent="0.2">
      <c r="E53" s="22" t="s">
        <v>136</v>
      </c>
      <c r="F53" s="107">
        <f>IF(ROWS(F$44:F48) = 1, 1 * (1+F48),F52 * (1+F48))</f>
        <v>1.1357955</v>
      </c>
      <c r="G53" s="22" t="s">
        <v>137</v>
      </c>
    </row>
    <row r="55" spans="1:249" s="45" customFormat="1" x14ac:dyDescent="0.2">
      <c r="A55" s="41"/>
      <c r="B55" s="41"/>
      <c r="C55" s="69"/>
      <c r="D55" s="44"/>
      <c r="E55" s="45" t="str">
        <f>E$17</f>
        <v>Model year</v>
      </c>
      <c r="G55" s="45" t="str">
        <f>G$17</f>
        <v>year</v>
      </c>
      <c r="J55" s="45" cm="1">
        <f t="array" ref="J55:IO55">_xlfn.ANCHORARRAY(J$17)</f>
        <v>1</v>
      </c>
      <c r="K55" s="45">
        <v>1</v>
      </c>
      <c r="L55" s="45">
        <v>1</v>
      </c>
      <c r="M55" s="45">
        <v>1</v>
      </c>
      <c r="N55" s="45">
        <v>1</v>
      </c>
      <c r="O55" s="45">
        <v>1</v>
      </c>
      <c r="P55" s="45">
        <v>1</v>
      </c>
      <c r="Q55" s="45">
        <v>1</v>
      </c>
      <c r="R55" s="45">
        <v>1</v>
      </c>
      <c r="S55" s="45">
        <v>1</v>
      </c>
      <c r="T55" s="45">
        <v>1</v>
      </c>
      <c r="U55" s="45">
        <v>1</v>
      </c>
      <c r="V55" s="45">
        <v>2</v>
      </c>
      <c r="W55" s="45">
        <v>2</v>
      </c>
      <c r="X55" s="45">
        <v>2</v>
      </c>
      <c r="Y55" s="45">
        <v>2</v>
      </c>
      <c r="Z55" s="45">
        <v>2</v>
      </c>
      <c r="AA55" s="45">
        <v>2</v>
      </c>
      <c r="AB55" s="45">
        <v>2</v>
      </c>
      <c r="AC55" s="45">
        <v>2</v>
      </c>
      <c r="AD55" s="45">
        <v>2</v>
      </c>
      <c r="AE55" s="45">
        <v>2</v>
      </c>
      <c r="AF55" s="45">
        <v>2</v>
      </c>
      <c r="AG55" s="45">
        <v>2</v>
      </c>
      <c r="AH55" s="45">
        <v>3</v>
      </c>
      <c r="AI55" s="45">
        <v>3</v>
      </c>
      <c r="AJ55" s="45">
        <v>3</v>
      </c>
      <c r="AK55" s="45">
        <v>3</v>
      </c>
      <c r="AL55" s="45">
        <v>3</v>
      </c>
      <c r="AM55" s="45">
        <v>3</v>
      </c>
      <c r="AN55" s="45">
        <v>3</v>
      </c>
      <c r="AO55" s="45">
        <v>3</v>
      </c>
      <c r="AP55" s="45">
        <v>3</v>
      </c>
      <c r="AQ55" s="45">
        <v>3</v>
      </c>
      <c r="AR55" s="45">
        <v>3</v>
      </c>
      <c r="AS55" s="45">
        <v>3</v>
      </c>
      <c r="AT55" s="45">
        <v>4</v>
      </c>
      <c r="AU55" s="45">
        <v>4</v>
      </c>
      <c r="AV55" s="45">
        <v>4</v>
      </c>
      <c r="AW55" s="45">
        <v>4</v>
      </c>
      <c r="AX55" s="45">
        <v>4</v>
      </c>
      <c r="AY55" s="45">
        <v>4</v>
      </c>
      <c r="AZ55" s="45">
        <v>4</v>
      </c>
      <c r="BA55" s="45">
        <v>4</v>
      </c>
      <c r="BB55" s="45">
        <v>4</v>
      </c>
      <c r="BC55" s="45">
        <v>4</v>
      </c>
      <c r="BD55" s="45">
        <v>4</v>
      </c>
      <c r="BE55" s="45">
        <v>4</v>
      </c>
      <c r="BF55" s="45">
        <v>5</v>
      </c>
      <c r="BG55" s="45">
        <v>5</v>
      </c>
      <c r="BH55" s="45">
        <v>5</v>
      </c>
      <c r="BI55" s="45">
        <v>5</v>
      </c>
      <c r="BJ55" s="45">
        <v>5</v>
      </c>
      <c r="BK55" s="45">
        <v>5</v>
      </c>
      <c r="BL55" s="45">
        <v>5</v>
      </c>
      <c r="BM55" s="45">
        <v>5</v>
      </c>
      <c r="BN55" s="45">
        <v>5</v>
      </c>
      <c r="BO55" s="45">
        <v>5</v>
      </c>
      <c r="BP55" s="45">
        <v>5</v>
      </c>
      <c r="BQ55" s="45">
        <v>5</v>
      </c>
      <c r="BR55" s="45">
        <v>6</v>
      </c>
      <c r="BS55" s="45">
        <v>6</v>
      </c>
      <c r="BT55" s="45">
        <v>6</v>
      </c>
      <c r="BU55" s="45">
        <v>6</v>
      </c>
      <c r="BV55" s="45">
        <v>6</v>
      </c>
      <c r="BW55" s="45">
        <v>6</v>
      </c>
      <c r="BX55" s="45">
        <v>6</v>
      </c>
      <c r="BY55" s="45">
        <v>6</v>
      </c>
      <c r="BZ55" s="45">
        <v>6</v>
      </c>
      <c r="CA55" s="45">
        <v>6</v>
      </c>
      <c r="CB55" s="45">
        <v>6</v>
      </c>
      <c r="CC55" s="45">
        <v>6</v>
      </c>
      <c r="CD55" s="45">
        <v>7</v>
      </c>
      <c r="CE55" s="45">
        <v>7</v>
      </c>
      <c r="CF55" s="45">
        <v>7</v>
      </c>
      <c r="CG55" s="45">
        <v>7</v>
      </c>
      <c r="CH55" s="45">
        <v>7</v>
      </c>
      <c r="CI55" s="45">
        <v>7</v>
      </c>
      <c r="CJ55" s="45">
        <v>7</v>
      </c>
      <c r="CK55" s="45">
        <v>7</v>
      </c>
      <c r="CL55" s="45">
        <v>7</v>
      </c>
      <c r="CM55" s="45">
        <v>7</v>
      </c>
      <c r="CN55" s="45">
        <v>7</v>
      </c>
      <c r="CO55" s="45">
        <v>7</v>
      </c>
      <c r="CP55" s="45">
        <v>8</v>
      </c>
      <c r="CQ55" s="45">
        <v>8</v>
      </c>
      <c r="CR55" s="45">
        <v>8</v>
      </c>
      <c r="CS55" s="45">
        <v>8</v>
      </c>
      <c r="CT55" s="45">
        <v>8</v>
      </c>
      <c r="CU55" s="45">
        <v>8</v>
      </c>
      <c r="CV55" s="45">
        <v>8</v>
      </c>
      <c r="CW55" s="45">
        <v>8</v>
      </c>
      <c r="CX55" s="45">
        <v>8</v>
      </c>
      <c r="CY55" s="45">
        <v>8</v>
      </c>
      <c r="CZ55" s="45">
        <v>8</v>
      </c>
      <c r="DA55" s="45">
        <v>8</v>
      </c>
      <c r="DB55" s="45">
        <v>9</v>
      </c>
      <c r="DC55" s="45">
        <v>9</v>
      </c>
      <c r="DD55" s="45">
        <v>9</v>
      </c>
      <c r="DE55" s="45">
        <v>9</v>
      </c>
      <c r="DF55" s="45">
        <v>9</v>
      </c>
      <c r="DG55" s="45">
        <v>9</v>
      </c>
      <c r="DH55" s="45">
        <v>9</v>
      </c>
      <c r="DI55" s="45">
        <v>9</v>
      </c>
      <c r="DJ55" s="45">
        <v>9</v>
      </c>
      <c r="DK55" s="45">
        <v>9</v>
      </c>
      <c r="DL55" s="45">
        <v>9</v>
      </c>
      <c r="DM55" s="45">
        <v>9</v>
      </c>
      <c r="DN55" s="45">
        <v>10</v>
      </c>
      <c r="DO55" s="45">
        <v>10</v>
      </c>
      <c r="DP55" s="45">
        <v>10</v>
      </c>
      <c r="DQ55" s="45">
        <v>10</v>
      </c>
      <c r="DR55" s="45">
        <v>10</v>
      </c>
      <c r="DS55" s="45">
        <v>10</v>
      </c>
      <c r="DT55" s="45">
        <v>10</v>
      </c>
      <c r="DU55" s="45">
        <v>10</v>
      </c>
      <c r="DV55" s="45">
        <v>10</v>
      </c>
      <c r="DW55" s="45">
        <v>10</v>
      </c>
      <c r="DX55" s="45">
        <v>10</v>
      </c>
      <c r="DY55" s="45">
        <v>10</v>
      </c>
      <c r="DZ55" s="45">
        <v>11</v>
      </c>
      <c r="EA55" s="45">
        <v>11</v>
      </c>
      <c r="EB55" s="45">
        <v>11</v>
      </c>
      <c r="EC55" s="45">
        <v>11</v>
      </c>
      <c r="ED55" s="45">
        <v>11</v>
      </c>
      <c r="EE55" s="45">
        <v>11</v>
      </c>
      <c r="EF55" s="45">
        <v>11</v>
      </c>
      <c r="EG55" s="45">
        <v>11</v>
      </c>
      <c r="EH55" s="45">
        <v>11</v>
      </c>
      <c r="EI55" s="45">
        <v>11</v>
      </c>
      <c r="EJ55" s="45">
        <v>11</v>
      </c>
      <c r="EK55" s="45">
        <v>11</v>
      </c>
      <c r="EL55" s="45">
        <v>12</v>
      </c>
      <c r="EM55" s="45">
        <v>12</v>
      </c>
      <c r="EN55" s="45">
        <v>12</v>
      </c>
      <c r="EO55" s="45">
        <v>12</v>
      </c>
      <c r="EP55" s="45">
        <v>12</v>
      </c>
      <c r="EQ55" s="45">
        <v>12</v>
      </c>
      <c r="ER55" s="45">
        <v>12</v>
      </c>
      <c r="ES55" s="45">
        <v>12</v>
      </c>
      <c r="ET55" s="45">
        <v>12</v>
      </c>
      <c r="EU55" s="45">
        <v>12</v>
      </c>
      <c r="EV55" s="45">
        <v>12</v>
      </c>
      <c r="EW55" s="45">
        <v>12</v>
      </c>
      <c r="EX55" s="45">
        <v>13</v>
      </c>
      <c r="EY55" s="45">
        <v>13</v>
      </c>
      <c r="EZ55" s="45">
        <v>13</v>
      </c>
      <c r="FA55" s="45">
        <v>13</v>
      </c>
      <c r="FB55" s="45">
        <v>13</v>
      </c>
      <c r="FC55" s="45">
        <v>13</v>
      </c>
      <c r="FD55" s="45">
        <v>13</v>
      </c>
      <c r="FE55" s="45">
        <v>13</v>
      </c>
      <c r="FF55" s="45">
        <v>13</v>
      </c>
      <c r="FG55" s="45">
        <v>13</v>
      </c>
      <c r="FH55" s="45">
        <v>13</v>
      </c>
      <c r="FI55" s="45">
        <v>13</v>
      </c>
      <c r="FJ55" s="45">
        <v>14</v>
      </c>
      <c r="FK55" s="45">
        <v>14</v>
      </c>
      <c r="FL55" s="45">
        <v>14</v>
      </c>
      <c r="FM55" s="45">
        <v>14</v>
      </c>
      <c r="FN55" s="45">
        <v>14</v>
      </c>
      <c r="FO55" s="45">
        <v>14</v>
      </c>
      <c r="FP55" s="45">
        <v>14</v>
      </c>
      <c r="FQ55" s="45">
        <v>14</v>
      </c>
      <c r="FR55" s="45">
        <v>14</v>
      </c>
      <c r="FS55" s="45">
        <v>14</v>
      </c>
      <c r="FT55" s="45">
        <v>14</v>
      </c>
      <c r="FU55" s="45">
        <v>14</v>
      </c>
      <c r="FV55" s="45">
        <v>15</v>
      </c>
      <c r="FW55" s="45">
        <v>15</v>
      </c>
      <c r="FX55" s="45">
        <v>15</v>
      </c>
      <c r="FY55" s="45">
        <v>15</v>
      </c>
      <c r="FZ55" s="45">
        <v>15</v>
      </c>
      <c r="GA55" s="45">
        <v>15</v>
      </c>
      <c r="GB55" s="45">
        <v>15</v>
      </c>
      <c r="GC55" s="45">
        <v>15</v>
      </c>
      <c r="GD55" s="45">
        <v>15</v>
      </c>
      <c r="GE55" s="45">
        <v>15</v>
      </c>
      <c r="GF55" s="45">
        <v>15</v>
      </c>
      <c r="GG55" s="45">
        <v>15</v>
      </c>
      <c r="GH55" s="45">
        <v>16</v>
      </c>
      <c r="GI55" s="45">
        <v>16</v>
      </c>
      <c r="GJ55" s="45">
        <v>16</v>
      </c>
      <c r="GK55" s="45">
        <v>16</v>
      </c>
      <c r="GL55" s="45">
        <v>16</v>
      </c>
      <c r="GM55" s="45">
        <v>16</v>
      </c>
      <c r="GN55" s="45">
        <v>16</v>
      </c>
      <c r="GO55" s="45">
        <v>16</v>
      </c>
      <c r="GP55" s="45">
        <v>16</v>
      </c>
      <c r="GQ55" s="45">
        <v>16</v>
      </c>
      <c r="GR55" s="45">
        <v>16</v>
      </c>
      <c r="GS55" s="45">
        <v>16</v>
      </c>
      <c r="GT55" s="45">
        <v>17</v>
      </c>
      <c r="GU55" s="45">
        <v>17</v>
      </c>
      <c r="GV55" s="45">
        <v>17</v>
      </c>
      <c r="GW55" s="45">
        <v>17</v>
      </c>
      <c r="GX55" s="45">
        <v>17</v>
      </c>
      <c r="GY55" s="45">
        <v>17</v>
      </c>
      <c r="GZ55" s="45">
        <v>17</v>
      </c>
      <c r="HA55" s="45">
        <v>17</v>
      </c>
      <c r="HB55" s="45">
        <v>17</v>
      </c>
      <c r="HC55" s="45">
        <v>17</v>
      </c>
      <c r="HD55" s="45">
        <v>17</v>
      </c>
      <c r="HE55" s="45">
        <v>17</v>
      </c>
      <c r="HF55" s="45">
        <v>18</v>
      </c>
      <c r="HG55" s="45">
        <v>18</v>
      </c>
      <c r="HH55" s="45">
        <v>18</v>
      </c>
      <c r="HI55" s="45">
        <v>18</v>
      </c>
      <c r="HJ55" s="45">
        <v>18</v>
      </c>
      <c r="HK55" s="45">
        <v>18</v>
      </c>
      <c r="HL55" s="45">
        <v>18</v>
      </c>
      <c r="HM55" s="45">
        <v>18</v>
      </c>
      <c r="HN55" s="45">
        <v>18</v>
      </c>
      <c r="HO55" s="45">
        <v>18</v>
      </c>
      <c r="HP55" s="45">
        <v>18</v>
      </c>
      <c r="HQ55" s="45">
        <v>18</v>
      </c>
      <c r="HR55" s="45">
        <v>19</v>
      </c>
      <c r="HS55" s="45">
        <v>19</v>
      </c>
      <c r="HT55" s="45">
        <v>19</v>
      </c>
      <c r="HU55" s="45">
        <v>19</v>
      </c>
      <c r="HV55" s="45">
        <v>19</v>
      </c>
      <c r="HW55" s="45">
        <v>19</v>
      </c>
      <c r="HX55" s="45">
        <v>19</v>
      </c>
      <c r="HY55" s="45">
        <v>19</v>
      </c>
      <c r="HZ55" s="45">
        <v>19</v>
      </c>
      <c r="IA55" s="45">
        <v>19</v>
      </c>
      <c r="IB55" s="45">
        <v>19</v>
      </c>
      <c r="IC55" s="45">
        <v>19</v>
      </c>
      <c r="ID55" s="45">
        <v>20</v>
      </c>
      <c r="IE55" s="45">
        <v>20</v>
      </c>
      <c r="IF55" s="45">
        <v>20</v>
      </c>
      <c r="IG55" s="45">
        <v>20</v>
      </c>
      <c r="IH55" s="45">
        <v>20</v>
      </c>
      <c r="II55" s="45">
        <v>20</v>
      </c>
      <c r="IJ55" s="45">
        <v>20</v>
      </c>
      <c r="IK55" s="45">
        <v>20</v>
      </c>
      <c r="IL55" s="45">
        <v>20</v>
      </c>
      <c r="IM55" s="45">
        <v>20</v>
      </c>
      <c r="IN55" s="45">
        <v>20</v>
      </c>
      <c r="IO55" s="45">
        <v>20</v>
      </c>
    </row>
    <row r="56" spans="1:249" s="67" customFormat="1" x14ac:dyDescent="0.2">
      <c r="A56" s="64"/>
      <c r="B56" s="64"/>
      <c r="C56" s="65"/>
      <c r="D56" s="106"/>
      <c r="E56" s="67" t="s">
        <v>138</v>
      </c>
      <c r="G56" s="67" t="s">
        <v>137</v>
      </c>
      <c r="J56" s="109" cm="1">
        <f t="array" ref="J56:IO56">IFERROR(INDEX($F49:$F53,_xlfn.ANCHORARRAY(J55)),$F$53)</f>
        <v>1</v>
      </c>
      <c r="K56" s="109">
        <v>1</v>
      </c>
      <c r="L56" s="109">
        <v>1</v>
      </c>
      <c r="M56" s="109">
        <v>1</v>
      </c>
      <c r="N56" s="109">
        <v>1</v>
      </c>
      <c r="O56" s="109">
        <v>1</v>
      </c>
      <c r="P56" s="109">
        <v>1</v>
      </c>
      <c r="Q56" s="109">
        <v>1</v>
      </c>
      <c r="R56" s="109">
        <v>1</v>
      </c>
      <c r="S56" s="109">
        <v>1</v>
      </c>
      <c r="T56" s="109">
        <v>1</v>
      </c>
      <c r="U56" s="109">
        <v>1</v>
      </c>
      <c r="V56" s="109">
        <v>1.01</v>
      </c>
      <c r="W56" s="109">
        <v>1.01</v>
      </c>
      <c r="X56" s="109">
        <v>1.01</v>
      </c>
      <c r="Y56" s="109">
        <v>1.01</v>
      </c>
      <c r="Z56" s="109">
        <v>1.01</v>
      </c>
      <c r="AA56" s="109">
        <v>1.01</v>
      </c>
      <c r="AB56" s="109">
        <v>1.01</v>
      </c>
      <c r="AC56" s="109">
        <v>1.01</v>
      </c>
      <c r="AD56" s="109">
        <v>1.01</v>
      </c>
      <c r="AE56" s="109">
        <v>1.01</v>
      </c>
      <c r="AF56" s="109">
        <v>1.01</v>
      </c>
      <c r="AG56" s="109">
        <v>1.01</v>
      </c>
      <c r="AH56" s="109">
        <v>1.0302</v>
      </c>
      <c r="AI56" s="109">
        <v>1.0302</v>
      </c>
      <c r="AJ56" s="109">
        <v>1.0302</v>
      </c>
      <c r="AK56" s="109">
        <v>1.0302</v>
      </c>
      <c r="AL56" s="109">
        <v>1.0302</v>
      </c>
      <c r="AM56" s="109">
        <v>1.0302</v>
      </c>
      <c r="AN56" s="109">
        <v>1.0302</v>
      </c>
      <c r="AO56" s="109">
        <v>1.0302</v>
      </c>
      <c r="AP56" s="109">
        <v>1.0302</v>
      </c>
      <c r="AQ56" s="109">
        <v>1.0302</v>
      </c>
      <c r="AR56" s="109">
        <v>1.0302</v>
      </c>
      <c r="AS56" s="109">
        <v>1.0302</v>
      </c>
      <c r="AT56" s="109">
        <v>1.0817099999999999</v>
      </c>
      <c r="AU56" s="109">
        <v>1.0817099999999999</v>
      </c>
      <c r="AV56" s="109">
        <v>1.0817099999999999</v>
      </c>
      <c r="AW56" s="109">
        <v>1.0817099999999999</v>
      </c>
      <c r="AX56" s="109">
        <v>1.0817099999999999</v>
      </c>
      <c r="AY56" s="109">
        <v>1.0817099999999999</v>
      </c>
      <c r="AZ56" s="109">
        <v>1.0817099999999999</v>
      </c>
      <c r="BA56" s="109">
        <v>1.0817099999999999</v>
      </c>
      <c r="BB56" s="109">
        <v>1.0817099999999999</v>
      </c>
      <c r="BC56" s="109">
        <v>1.0817099999999999</v>
      </c>
      <c r="BD56" s="109">
        <v>1.0817099999999999</v>
      </c>
      <c r="BE56" s="109">
        <v>1.0817099999999999</v>
      </c>
      <c r="BF56" s="109">
        <v>1.1357955</v>
      </c>
      <c r="BG56" s="109">
        <v>1.1357955</v>
      </c>
      <c r="BH56" s="109">
        <v>1.1357955</v>
      </c>
      <c r="BI56" s="109">
        <v>1.1357955</v>
      </c>
      <c r="BJ56" s="109">
        <v>1.1357955</v>
      </c>
      <c r="BK56" s="109">
        <v>1.1357955</v>
      </c>
      <c r="BL56" s="109">
        <v>1.1357955</v>
      </c>
      <c r="BM56" s="109">
        <v>1.1357955</v>
      </c>
      <c r="BN56" s="109">
        <v>1.1357955</v>
      </c>
      <c r="BO56" s="109">
        <v>1.1357955</v>
      </c>
      <c r="BP56" s="109">
        <v>1.1357955</v>
      </c>
      <c r="BQ56" s="109">
        <v>1.1357955</v>
      </c>
      <c r="BR56" s="109">
        <v>1.1357955</v>
      </c>
      <c r="BS56" s="67">
        <v>1.1357955</v>
      </c>
      <c r="BT56" s="67">
        <v>1.1357955</v>
      </c>
      <c r="BU56" s="67">
        <v>1.1357955</v>
      </c>
      <c r="BV56" s="67">
        <v>1.1357955</v>
      </c>
      <c r="BW56" s="67">
        <v>1.1357955</v>
      </c>
      <c r="BX56" s="67">
        <v>1.1357955</v>
      </c>
      <c r="BY56" s="67">
        <v>1.1357955</v>
      </c>
      <c r="BZ56" s="67">
        <v>1.1357955</v>
      </c>
      <c r="CA56" s="67">
        <v>1.1357955</v>
      </c>
      <c r="CB56" s="67">
        <v>1.1357955</v>
      </c>
      <c r="CC56" s="67">
        <v>1.1357955</v>
      </c>
      <c r="CD56" s="67">
        <v>1.1357955</v>
      </c>
      <c r="CE56" s="67">
        <v>1.1357955</v>
      </c>
      <c r="CF56" s="67">
        <v>1.1357955</v>
      </c>
      <c r="CG56" s="67">
        <v>1.1357955</v>
      </c>
      <c r="CH56" s="67">
        <v>1.1357955</v>
      </c>
      <c r="CI56" s="67">
        <v>1.1357955</v>
      </c>
      <c r="CJ56" s="67">
        <v>1.1357955</v>
      </c>
      <c r="CK56" s="67">
        <v>1.1357955</v>
      </c>
      <c r="CL56" s="67">
        <v>1.1357955</v>
      </c>
      <c r="CM56" s="67">
        <v>1.1357955</v>
      </c>
      <c r="CN56" s="67">
        <v>1.1357955</v>
      </c>
      <c r="CO56" s="67">
        <v>1.1357955</v>
      </c>
      <c r="CP56" s="67">
        <v>1.1357955</v>
      </c>
      <c r="CQ56" s="67">
        <v>1.1357955</v>
      </c>
      <c r="CR56" s="67">
        <v>1.1357955</v>
      </c>
      <c r="CS56" s="67">
        <v>1.1357955</v>
      </c>
      <c r="CT56" s="67">
        <v>1.1357955</v>
      </c>
      <c r="CU56" s="67">
        <v>1.1357955</v>
      </c>
      <c r="CV56" s="67">
        <v>1.1357955</v>
      </c>
      <c r="CW56" s="67">
        <v>1.1357955</v>
      </c>
      <c r="CX56" s="67">
        <v>1.1357955</v>
      </c>
      <c r="CY56" s="67">
        <v>1.1357955</v>
      </c>
      <c r="CZ56" s="67">
        <v>1.1357955</v>
      </c>
      <c r="DA56" s="67">
        <v>1.1357955</v>
      </c>
      <c r="DB56" s="67">
        <v>1.1357955</v>
      </c>
      <c r="DC56" s="67">
        <v>1.1357955</v>
      </c>
      <c r="DD56" s="67">
        <v>1.1357955</v>
      </c>
      <c r="DE56" s="67">
        <v>1.1357955</v>
      </c>
      <c r="DF56" s="67">
        <v>1.1357955</v>
      </c>
      <c r="DG56" s="67">
        <v>1.1357955</v>
      </c>
      <c r="DH56" s="67">
        <v>1.1357955</v>
      </c>
      <c r="DI56" s="67">
        <v>1.1357955</v>
      </c>
      <c r="DJ56" s="67">
        <v>1.1357955</v>
      </c>
      <c r="DK56" s="67">
        <v>1.1357955</v>
      </c>
      <c r="DL56" s="67">
        <v>1.1357955</v>
      </c>
      <c r="DM56" s="67">
        <v>1.1357955</v>
      </c>
      <c r="DN56" s="67">
        <v>1.1357955</v>
      </c>
      <c r="DO56" s="67">
        <v>1.1357955</v>
      </c>
      <c r="DP56" s="67">
        <v>1.1357955</v>
      </c>
      <c r="DQ56" s="67">
        <v>1.1357955</v>
      </c>
      <c r="DR56" s="67">
        <v>1.1357955</v>
      </c>
      <c r="DS56" s="67">
        <v>1.1357955</v>
      </c>
      <c r="DT56" s="67">
        <v>1.1357955</v>
      </c>
      <c r="DU56" s="67">
        <v>1.1357955</v>
      </c>
      <c r="DV56" s="67">
        <v>1.1357955</v>
      </c>
      <c r="DW56" s="67">
        <v>1.1357955</v>
      </c>
      <c r="DX56" s="67">
        <v>1.1357955</v>
      </c>
      <c r="DY56" s="67">
        <v>1.1357955</v>
      </c>
      <c r="DZ56" s="67">
        <v>1.1357955</v>
      </c>
      <c r="EA56" s="67">
        <v>1.1357955</v>
      </c>
      <c r="EB56" s="67">
        <v>1.1357955</v>
      </c>
      <c r="EC56" s="67">
        <v>1.1357955</v>
      </c>
      <c r="ED56" s="67">
        <v>1.1357955</v>
      </c>
      <c r="EE56" s="67">
        <v>1.1357955</v>
      </c>
      <c r="EF56" s="67">
        <v>1.1357955</v>
      </c>
      <c r="EG56" s="67">
        <v>1.1357955</v>
      </c>
      <c r="EH56" s="67">
        <v>1.1357955</v>
      </c>
      <c r="EI56" s="67">
        <v>1.1357955</v>
      </c>
      <c r="EJ56" s="67">
        <v>1.1357955</v>
      </c>
      <c r="EK56" s="67">
        <v>1.1357955</v>
      </c>
      <c r="EL56" s="67">
        <v>1.1357955</v>
      </c>
      <c r="EM56" s="67">
        <v>1.1357955</v>
      </c>
      <c r="EN56" s="67">
        <v>1.1357955</v>
      </c>
      <c r="EO56" s="67">
        <v>1.1357955</v>
      </c>
      <c r="EP56" s="67">
        <v>1.1357955</v>
      </c>
      <c r="EQ56" s="67">
        <v>1.1357955</v>
      </c>
      <c r="ER56" s="67">
        <v>1.1357955</v>
      </c>
      <c r="ES56" s="67">
        <v>1.1357955</v>
      </c>
      <c r="ET56" s="67">
        <v>1.1357955</v>
      </c>
      <c r="EU56" s="67">
        <v>1.1357955</v>
      </c>
      <c r="EV56" s="67">
        <v>1.1357955</v>
      </c>
      <c r="EW56" s="67">
        <v>1.1357955</v>
      </c>
      <c r="EX56" s="67">
        <v>1.1357955</v>
      </c>
      <c r="EY56" s="67">
        <v>1.1357955</v>
      </c>
      <c r="EZ56" s="67">
        <v>1.1357955</v>
      </c>
      <c r="FA56" s="67">
        <v>1.1357955</v>
      </c>
      <c r="FB56" s="67">
        <v>1.1357955</v>
      </c>
      <c r="FC56" s="67">
        <v>1.1357955</v>
      </c>
      <c r="FD56" s="67">
        <v>1.1357955</v>
      </c>
      <c r="FE56" s="67">
        <v>1.1357955</v>
      </c>
      <c r="FF56" s="67">
        <v>1.1357955</v>
      </c>
      <c r="FG56" s="67">
        <v>1.1357955</v>
      </c>
      <c r="FH56" s="67">
        <v>1.1357955</v>
      </c>
      <c r="FI56" s="67">
        <v>1.1357955</v>
      </c>
      <c r="FJ56" s="67">
        <v>1.1357955</v>
      </c>
      <c r="FK56" s="67">
        <v>1.1357955</v>
      </c>
      <c r="FL56" s="67">
        <v>1.1357955</v>
      </c>
      <c r="FM56" s="67">
        <v>1.1357955</v>
      </c>
      <c r="FN56" s="67">
        <v>1.1357955</v>
      </c>
      <c r="FO56" s="67">
        <v>1.1357955</v>
      </c>
      <c r="FP56" s="67">
        <v>1.1357955</v>
      </c>
      <c r="FQ56" s="67">
        <v>1.1357955</v>
      </c>
      <c r="FR56" s="67">
        <v>1.1357955</v>
      </c>
      <c r="FS56" s="67">
        <v>1.1357955</v>
      </c>
      <c r="FT56" s="67">
        <v>1.1357955</v>
      </c>
      <c r="FU56" s="67">
        <v>1.1357955</v>
      </c>
      <c r="FV56" s="67">
        <v>1.1357955</v>
      </c>
      <c r="FW56" s="67">
        <v>1.1357955</v>
      </c>
      <c r="FX56" s="67">
        <v>1.1357955</v>
      </c>
      <c r="FY56" s="67">
        <v>1.1357955</v>
      </c>
      <c r="FZ56" s="67">
        <v>1.1357955</v>
      </c>
      <c r="GA56" s="67">
        <v>1.1357955</v>
      </c>
      <c r="GB56" s="67">
        <v>1.1357955</v>
      </c>
      <c r="GC56" s="67">
        <v>1.1357955</v>
      </c>
      <c r="GD56" s="67">
        <v>1.1357955</v>
      </c>
      <c r="GE56" s="67">
        <v>1.1357955</v>
      </c>
      <c r="GF56" s="67">
        <v>1.1357955</v>
      </c>
      <c r="GG56" s="67">
        <v>1.1357955</v>
      </c>
      <c r="GH56" s="67">
        <v>1.1357955</v>
      </c>
      <c r="GI56" s="67">
        <v>1.1357955</v>
      </c>
      <c r="GJ56" s="67">
        <v>1.1357955</v>
      </c>
      <c r="GK56" s="67">
        <v>1.1357955</v>
      </c>
      <c r="GL56" s="67">
        <v>1.1357955</v>
      </c>
      <c r="GM56" s="67">
        <v>1.1357955</v>
      </c>
      <c r="GN56" s="67">
        <v>1.1357955</v>
      </c>
      <c r="GO56" s="67">
        <v>1.1357955</v>
      </c>
      <c r="GP56" s="67">
        <v>1.1357955</v>
      </c>
      <c r="GQ56" s="67">
        <v>1.1357955</v>
      </c>
      <c r="GR56" s="67">
        <v>1.1357955</v>
      </c>
      <c r="GS56" s="67">
        <v>1.1357955</v>
      </c>
      <c r="GT56" s="67">
        <v>1.1357955</v>
      </c>
      <c r="GU56" s="67">
        <v>1.1357955</v>
      </c>
      <c r="GV56" s="67">
        <v>1.1357955</v>
      </c>
      <c r="GW56" s="67">
        <v>1.1357955</v>
      </c>
      <c r="GX56" s="67">
        <v>1.1357955</v>
      </c>
      <c r="GY56" s="67">
        <v>1.1357955</v>
      </c>
      <c r="GZ56" s="67">
        <v>1.1357955</v>
      </c>
      <c r="HA56" s="67">
        <v>1.1357955</v>
      </c>
      <c r="HB56" s="67">
        <v>1.1357955</v>
      </c>
      <c r="HC56" s="67">
        <v>1.1357955</v>
      </c>
      <c r="HD56" s="67">
        <v>1.1357955</v>
      </c>
      <c r="HE56" s="67">
        <v>1.1357955</v>
      </c>
      <c r="HF56" s="67">
        <v>1.1357955</v>
      </c>
      <c r="HG56" s="67">
        <v>1.1357955</v>
      </c>
      <c r="HH56" s="67">
        <v>1.1357955</v>
      </c>
      <c r="HI56" s="67">
        <v>1.1357955</v>
      </c>
      <c r="HJ56" s="67">
        <v>1.1357955</v>
      </c>
      <c r="HK56" s="67">
        <v>1.1357955</v>
      </c>
      <c r="HL56" s="67">
        <v>1.1357955</v>
      </c>
      <c r="HM56" s="67">
        <v>1.1357955</v>
      </c>
      <c r="HN56" s="67">
        <v>1.1357955</v>
      </c>
      <c r="HO56" s="67">
        <v>1.1357955</v>
      </c>
      <c r="HP56" s="67">
        <v>1.1357955</v>
      </c>
      <c r="HQ56" s="67">
        <v>1.1357955</v>
      </c>
      <c r="HR56" s="67">
        <v>1.1357955</v>
      </c>
      <c r="HS56" s="67">
        <v>1.1357955</v>
      </c>
      <c r="HT56" s="67">
        <v>1.1357955</v>
      </c>
      <c r="HU56" s="67">
        <v>1.1357955</v>
      </c>
      <c r="HV56" s="67">
        <v>1.1357955</v>
      </c>
      <c r="HW56" s="67">
        <v>1.1357955</v>
      </c>
      <c r="HX56" s="67">
        <v>1.1357955</v>
      </c>
      <c r="HY56" s="67">
        <v>1.1357955</v>
      </c>
      <c r="HZ56" s="67">
        <v>1.1357955</v>
      </c>
      <c r="IA56" s="67">
        <v>1.1357955</v>
      </c>
      <c r="IB56" s="67">
        <v>1.1357955</v>
      </c>
      <c r="IC56" s="67">
        <v>1.1357955</v>
      </c>
      <c r="ID56" s="67">
        <v>1.1357955</v>
      </c>
      <c r="IE56" s="67">
        <v>1.1357955</v>
      </c>
      <c r="IF56" s="67">
        <v>1.1357955</v>
      </c>
      <c r="IG56" s="67">
        <v>1.1357955</v>
      </c>
      <c r="IH56" s="67">
        <v>1.1357955</v>
      </c>
      <c r="II56" s="67">
        <v>1.1357955</v>
      </c>
      <c r="IJ56" s="67">
        <v>1.1357955</v>
      </c>
      <c r="IK56" s="67">
        <v>1.1357955</v>
      </c>
      <c r="IL56" s="67">
        <v>1.1357955</v>
      </c>
      <c r="IM56" s="67">
        <v>1.1357955</v>
      </c>
      <c r="IN56" s="67">
        <v>1.1357955</v>
      </c>
      <c r="IO56" s="67">
        <v>1.1357955</v>
      </c>
    </row>
    <row r="59" spans="1:249" s="239" customFormat="1" ht="15" x14ac:dyDescent="0.2">
      <c r="A59" s="239" t="s">
        <v>188</v>
      </c>
      <c r="B59" s="240"/>
      <c r="D59" s="241"/>
      <c r="K59" s="239" t="s">
        <v>10</v>
      </c>
    </row>
    <row r="61" spans="1:249" x14ac:dyDescent="0.2">
      <c r="E61" s="45" t="str">
        <f>E$12</f>
        <v>Model column counter</v>
      </c>
      <c r="F61" s="45">
        <f t="shared" ref="F61:G61" si="1">F$12</f>
        <v>0</v>
      </c>
      <c r="G61" s="45" t="str">
        <f t="shared" si="1"/>
        <v>counter</v>
      </c>
      <c r="J61" s="22" cm="1">
        <f t="array" ref="J61:IO61">_xlfn.ANCHORARRAY(J12)</f>
        <v>1</v>
      </c>
      <c r="K61" s="22">
        <v>2</v>
      </c>
      <c r="L61" s="22">
        <v>3</v>
      </c>
      <c r="M61" s="22">
        <v>4</v>
      </c>
      <c r="N61" s="22">
        <v>5</v>
      </c>
      <c r="O61" s="22">
        <v>6</v>
      </c>
      <c r="P61" s="22">
        <v>7</v>
      </c>
      <c r="Q61" s="22">
        <v>8</v>
      </c>
      <c r="R61" s="22">
        <v>9</v>
      </c>
      <c r="S61" s="22">
        <v>10</v>
      </c>
      <c r="T61" s="22">
        <v>11</v>
      </c>
      <c r="U61" s="22">
        <v>12</v>
      </c>
      <c r="V61" s="22">
        <v>13</v>
      </c>
      <c r="W61" s="22">
        <v>14</v>
      </c>
      <c r="X61" s="22">
        <v>15</v>
      </c>
      <c r="Y61" s="22">
        <v>16</v>
      </c>
      <c r="Z61" s="22">
        <v>17</v>
      </c>
      <c r="AA61" s="22">
        <v>18</v>
      </c>
      <c r="AB61" s="22">
        <v>19</v>
      </c>
      <c r="AC61" s="22">
        <v>20</v>
      </c>
      <c r="AD61" s="22">
        <v>21</v>
      </c>
      <c r="AE61" s="22">
        <v>22</v>
      </c>
      <c r="AF61" s="22">
        <v>23</v>
      </c>
      <c r="AG61" s="22">
        <v>24</v>
      </c>
      <c r="AH61" s="22">
        <v>25</v>
      </c>
      <c r="AI61" s="22">
        <v>26</v>
      </c>
      <c r="AJ61" s="22">
        <v>27</v>
      </c>
      <c r="AK61" s="22">
        <v>28</v>
      </c>
      <c r="AL61" s="22">
        <v>29</v>
      </c>
      <c r="AM61" s="22">
        <v>30</v>
      </c>
      <c r="AN61" s="22">
        <v>31</v>
      </c>
      <c r="AO61" s="22">
        <v>32</v>
      </c>
      <c r="AP61" s="22">
        <v>33</v>
      </c>
      <c r="AQ61" s="22">
        <v>34</v>
      </c>
      <c r="AR61" s="22">
        <v>35</v>
      </c>
      <c r="AS61" s="22">
        <v>36</v>
      </c>
      <c r="AT61" s="22">
        <v>37</v>
      </c>
      <c r="AU61" s="22">
        <v>38</v>
      </c>
      <c r="AV61" s="22">
        <v>39</v>
      </c>
      <c r="AW61" s="22">
        <v>40</v>
      </c>
      <c r="AX61" s="22">
        <v>41</v>
      </c>
      <c r="AY61" s="22">
        <v>42</v>
      </c>
      <c r="AZ61" s="22">
        <v>43</v>
      </c>
      <c r="BA61" s="22">
        <v>44</v>
      </c>
      <c r="BB61" s="22">
        <v>45</v>
      </c>
      <c r="BC61" s="22">
        <v>46</v>
      </c>
      <c r="BD61" s="22">
        <v>47</v>
      </c>
      <c r="BE61" s="22">
        <v>48</v>
      </c>
      <c r="BF61" s="22">
        <v>49</v>
      </c>
      <c r="BG61" s="22">
        <v>50</v>
      </c>
      <c r="BH61" s="22">
        <v>51</v>
      </c>
      <c r="BI61" s="22">
        <v>52</v>
      </c>
      <c r="BJ61" s="22">
        <v>53</v>
      </c>
      <c r="BK61" s="22">
        <v>54</v>
      </c>
      <c r="BL61" s="22">
        <v>55</v>
      </c>
      <c r="BM61" s="22">
        <v>56</v>
      </c>
      <c r="BN61" s="22">
        <v>57</v>
      </c>
      <c r="BO61" s="22">
        <v>58</v>
      </c>
      <c r="BP61" s="22">
        <v>59</v>
      </c>
      <c r="BQ61" s="22">
        <v>60</v>
      </c>
      <c r="BR61" s="22">
        <v>61</v>
      </c>
      <c r="BS61" s="22">
        <v>62</v>
      </c>
      <c r="BT61" s="22">
        <v>63</v>
      </c>
      <c r="BU61" s="22">
        <v>64</v>
      </c>
      <c r="BV61" s="22">
        <v>65</v>
      </c>
      <c r="BW61" s="22">
        <v>66</v>
      </c>
      <c r="BX61" s="22">
        <v>67</v>
      </c>
      <c r="BY61" s="22">
        <v>68</v>
      </c>
      <c r="BZ61" s="22">
        <v>69</v>
      </c>
      <c r="CA61" s="22">
        <v>70</v>
      </c>
      <c r="CB61" s="22">
        <v>71</v>
      </c>
      <c r="CC61" s="22">
        <v>72</v>
      </c>
      <c r="CD61" s="22">
        <v>73</v>
      </c>
      <c r="CE61" s="22">
        <v>74</v>
      </c>
      <c r="CF61" s="22">
        <v>75</v>
      </c>
      <c r="CG61" s="22">
        <v>76</v>
      </c>
      <c r="CH61" s="22">
        <v>77</v>
      </c>
      <c r="CI61" s="22">
        <v>78</v>
      </c>
      <c r="CJ61" s="22">
        <v>79</v>
      </c>
      <c r="CK61" s="22">
        <v>80</v>
      </c>
      <c r="CL61" s="22">
        <v>81</v>
      </c>
      <c r="CM61" s="22">
        <v>82</v>
      </c>
      <c r="CN61" s="22">
        <v>83</v>
      </c>
      <c r="CO61" s="22">
        <v>84</v>
      </c>
      <c r="CP61" s="22">
        <v>85</v>
      </c>
      <c r="CQ61" s="22">
        <v>86</v>
      </c>
      <c r="CR61" s="22">
        <v>87</v>
      </c>
      <c r="CS61" s="22">
        <v>88</v>
      </c>
      <c r="CT61" s="22">
        <v>89</v>
      </c>
      <c r="CU61" s="22">
        <v>90</v>
      </c>
      <c r="CV61" s="22">
        <v>91</v>
      </c>
      <c r="CW61" s="22">
        <v>92</v>
      </c>
      <c r="CX61" s="22">
        <v>93</v>
      </c>
      <c r="CY61" s="22">
        <v>94</v>
      </c>
      <c r="CZ61" s="22">
        <v>95</v>
      </c>
      <c r="DA61" s="22">
        <v>96</v>
      </c>
      <c r="DB61" s="22">
        <v>97</v>
      </c>
      <c r="DC61" s="22">
        <v>98</v>
      </c>
      <c r="DD61" s="22">
        <v>99</v>
      </c>
      <c r="DE61" s="22">
        <v>100</v>
      </c>
      <c r="DF61" s="22">
        <v>101</v>
      </c>
      <c r="DG61" s="22">
        <v>102</v>
      </c>
      <c r="DH61" s="22">
        <v>103</v>
      </c>
      <c r="DI61" s="22">
        <v>104</v>
      </c>
      <c r="DJ61" s="22">
        <v>105</v>
      </c>
      <c r="DK61" s="22">
        <v>106</v>
      </c>
      <c r="DL61" s="22">
        <v>107</v>
      </c>
      <c r="DM61" s="22">
        <v>108</v>
      </c>
      <c r="DN61" s="22">
        <v>109</v>
      </c>
      <c r="DO61" s="22">
        <v>110</v>
      </c>
      <c r="DP61" s="22">
        <v>111</v>
      </c>
      <c r="DQ61" s="22">
        <v>112</v>
      </c>
      <c r="DR61" s="22">
        <v>113</v>
      </c>
      <c r="DS61" s="22">
        <v>114</v>
      </c>
      <c r="DT61" s="22">
        <v>115</v>
      </c>
      <c r="DU61" s="22">
        <v>116</v>
      </c>
      <c r="DV61" s="22">
        <v>117</v>
      </c>
      <c r="DW61" s="22">
        <v>118</v>
      </c>
      <c r="DX61" s="22">
        <v>119</v>
      </c>
      <c r="DY61" s="22">
        <v>120</v>
      </c>
      <c r="DZ61" s="22">
        <v>121</v>
      </c>
      <c r="EA61" s="22">
        <v>122</v>
      </c>
      <c r="EB61" s="22">
        <v>123</v>
      </c>
      <c r="EC61" s="22">
        <v>124</v>
      </c>
      <c r="ED61" s="22">
        <v>125</v>
      </c>
      <c r="EE61" s="22">
        <v>126</v>
      </c>
      <c r="EF61" s="22">
        <v>127</v>
      </c>
      <c r="EG61" s="22">
        <v>128</v>
      </c>
      <c r="EH61" s="22">
        <v>129</v>
      </c>
      <c r="EI61" s="22">
        <v>130</v>
      </c>
      <c r="EJ61" s="22">
        <v>131</v>
      </c>
      <c r="EK61" s="22">
        <v>132</v>
      </c>
      <c r="EL61" s="22">
        <v>133</v>
      </c>
      <c r="EM61" s="22">
        <v>134</v>
      </c>
      <c r="EN61" s="22">
        <v>135</v>
      </c>
      <c r="EO61" s="22">
        <v>136</v>
      </c>
      <c r="EP61" s="22">
        <v>137</v>
      </c>
      <c r="EQ61" s="22">
        <v>138</v>
      </c>
      <c r="ER61" s="22">
        <v>139</v>
      </c>
      <c r="ES61" s="22">
        <v>140</v>
      </c>
      <c r="ET61" s="22">
        <v>141</v>
      </c>
      <c r="EU61" s="22">
        <v>142</v>
      </c>
      <c r="EV61" s="22">
        <v>143</v>
      </c>
      <c r="EW61" s="22">
        <v>144</v>
      </c>
      <c r="EX61" s="22">
        <v>145</v>
      </c>
      <c r="EY61" s="22">
        <v>146</v>
      </c>
      <c r="EZ61" s="22">
        <v>147</v>
      </c>
      <c r="FA61" s="22">
        <v>148</v>
      </c>
      <c r="FB61" s="22">
        <v>149</v>
      </c>
      <c r="FC61" s="22">
        <v>150</v>
      </c>
      <c r="FD61" s="22">
        <v>151</v>
      </c>
      <c r="FE61" s="22">
        <v>152</v>
      </c>
      <c r="FF61" s="22">
        <v>153</v>
      </c>
      <c r="FG61" s="22">
        <v>154</v>
      </c>
      <c r="FH61" s="22">
        <v>155</v>
      </c>
      <c r="FI61" s="22">
        <v>156</v>
      </c>
      <c r="FJ61" s="22">
        <v>157</v>
      </c>
      <c r="FK61" s="22">
        <v>158</v>
      </c>
      <c r="FL61" s="22">
        <v>159</v>
      </c>
      <c r="FM61" s="22">
        <v>160</v>
      </c>
      <c r="FN61" s="22">
        <v>161</v>
      </c>
      <c r="FO61" s="22">
        <v>162</v>
      </c>
      <c r="FP61" s="22">
        <v>163</v>
      </c>
      <c r="FQ61" s="22">
        <v>164</v>
      </c>
      <c r="FR61" s="22">
        <v>165</v>
      </c>
      <c r="FS61" s="22">
        <v>166</v>
      </c>
      <c r="FT61" s="22">
        <v>167</v>
      </c>
      <c r="FU61" s="22">
        <v>168</v>
      </c>
      <c r="FV61" s="22">
        <v>169</v>
      </c>
      <c r="FW61" s="22">
        <v>170</v>
      </c>
      <c r="FX61" s="22">
        <v>171</v>
      </c>
      <c r="FY61" s="22">
        <v>172</v>
      </c>
      <c r="FZ61" s="22">
        <v>173</v>
      </c>
      <c r="GA61" s="22">
        <v>174</v>
      </c>
      <c r="GB61" s="22">
        <v>175</v>
      </c>
      <c r="GC61" s="22">
        <v>176</v>
      </c>
      <c r="GD61" s="22">
        <v>177</v>
      </c>
      <c r="GE61" s="22">
        <v>178</v>
      </c>
      <c r="GF61" s="22">
        <v>179</v>
      </c>
      <c r="GG61" s="22">
        <v>180</v>
      </c>
      <c r="GH61" s="22">
        <v>181</v>
      </c>
      <c r="GI61" s="22">
        <v>182</v>
      </c>
      <c r="GJ61" s="22">
        <v>183</v>
      </c>
      <c r="GK61" s="22">
        <v>184</v>
      </c>
      <c r="GL61" s="22">
        <v>185</v>
      </c>
      <c r="GM61" s="22">
        <v>186</v>
      </c>
      <c r="GN61" s="22">
        <v>187</v>
      </c>
      <c r="GO61" s="22">
        <v>188</v>
      </c>
      <c r="GP61" s="22">
        <v>189</v>
      </c>
      <c r="GQ61" s="22">
        <v>190</v>
      </c>
      <c r="GR61" s="22">
        <v>191</v>
      </c>
      <c r="GS61" s="22">
        <v>192</v>
      </c>
      <c r="GT61" s="22">
        <v>193</v>
      </c>
      <c r="GU61" s="22">
        <v>194</v>
      </c>
      <c r="GV61" s="22">
        <v>195</v>
      </c>
      <c r="GW61" s="22">
        <v>196</v>
      </c>
      <c r="GX61" s="22">
        <v>197</v>
      </c>
      <c r="GY61" s="22">
        <v>198</v>
      </c>
      <c r="GZ61" s="22">
        <v>199</v>
      </c>
      <c r="HA61" s="22">
        <v>200</v>
      </c>
      <c r="HB61" s="22">
        <v>201</v>
      </c>
      <c r="HC61" s="22">
        <v>202</v>
      </c>
      <c r="HD61" s="22">
        <v>203</v>
      </c>
      <c r="HE61" s="22">
        <v>204</v>
      </c>
      <c r="HF61" s="22">
        <v>205</v>
      </c>
      <c r="HG61" s="22">
        <v>206</v>
      </c>
      <c r="HH61" s="22">
        <v>207</v>
      </c>
      <c r="HI61" s="22">
        <v>208</v>
      </c>
      <c r="HJ61" s="22">
        <v>209</v>
      </c>
      <c r="HK61" s="22">
        <v>210</v>
      </c>
      <c r="HL61" s="22">
        <v>211</v>
      </c>
      <c r="HM61" s="22">
        <v>212</v>
      </c>
      <c r="HN61" s="22">
        <v>213</v>
      </c>
      <c r="HO61" s="22">
        <v>214</v>
      </c>
      <c r="HP61" s="22">
        <v>215</v>
      </c>
      <c r="HQ61" s="22">
        <v>216</v>
      </c>
      <c r="HR61" s="22">
        <v>217</v>
      </c>
      <c r="HS61" s="22">
        <v>218</v>
      </c>
      <c r="HT61" s="22">
        <v>219</v>
      </c>
      <c r="HU61" s="22">
        <v>220</v>
      </c>
      <c r="HV61" s="22">
        <v>221</v>
      </c>
      <c r="HW61" s="22">
        <v>222</v>
      </c>
      <c r="HX61" s="22">
        <v>223</v>
      </c>
      <c r="HY61" s="22">
        <v>224</v>
      </c>
      <c r="HZ61" s="22">
        <v>225</v>
      </c>
      <c r="IA61" s="22">
        <v>226</v>
      </c>
      <c r="IB61" s="22">
        <v>227</v>
      </c>
      <c r="IC61" s="22">
        <v>228</v>
      </c>
      <c r="ID61" s="22">
        <v>229</v>
      </c>
      <c r="IE61" s="22">
        <v>230</v>
      </c>
      <c r="IF61" s="22">
        <v>231</v>
      </c>
      <c r="IG61" s="22">
        <v>232</v>
      </c>
      <c r="IH61" s="22">
        <v>233</v>
      </c>
      <c r="II61" s="22">
        <v>234</v>
      </c>
      <c r="IJ61" s="22">
        <v>235</v>
      </c>
      <c r="IK61" s="22">
        <v>236</v>
      </c>
      <c r="IL61" s="22">
        <v>237</v>
      </c>
      <c r="IM61" s="22">
        <v>238</v>
      </c>
      <c r="IN61" s="22">
        <v>239</v>
      </c>
      <c r="IO61" s="22">
        <v>240</v>
      </c>
    </row>
    <row r="62" spans="1:249" x14ac:dyDescent="0.2">
      <c r="E62" s="120" t="str">
        <f>InpC!E43</f>
        <v>Loan Month Start</v>
      </c>
      <c r="F62" s="120">
        <f>InpC!F43</f>
        <v>1</v>
      </c>
      <c r="G62" s="120" t="str">
        <f>InpC!G43</f>
        <v>month#</v>
      </c>
    </row>
    <row r="63" spans="1:249" s="67" customFormat="1" x14ac:dyDescent="0.2">
      <c r="A63" s="64"/>
      <c r="B63" s="64"/>
      <c r="C63" s="65"/>
      <c r="D63" s="106"/>
      <c r="E63" s="67" t="s">
        <v>198</v>
      </c>
      <c r="G63" s="72" t="s">
        <v>4</v>
      </c>
      <c r="J63" s="67" cm="1">
        <f t="array" ref="J63:IO63">N($F$62=_xlfn.ANCHORARRAY(J61))</f>
        <v>1</v>
      </c>
      <c r="K63" s="67">
        <v>0</v>
      </c>
      <c r="L63" s="67">
        <v>0</v>
      </c>
      <c r="M63" s="67">
        <v>0</v>
      </c>
      <c r="N63" s="67">
        <v>0</v>
      </c>
      <c r="O63" s="67">
        <v>0</v>
      </c>
      <c r="P63" s="67">
        <v>0</v>
      </c>
      <c r="Q63" s="67">
        <v>0</v>
      </c>
      <c r="R63" s="67">
        <v>0</v>
      </c>
      <c r="S63" s="67">
        <v>0</v>
      </c>
      <c r="T63" s="67">
        <v>0</v>
      </c>
      <c r="U63" s="67">
        <v>0</v>
      </c>
      <c r="V63" s="67">
        <v>0</v>
      </c>
      <c r="W63" s="67">
        <v>0</v>
      </c>
      <c r="X63" s="67">
        <v>0</v>
      </c>
      <c r="Y63" s="67">
        <v>0</v>
      </c>
      <c r="Z63" s="67">
        <v>0</v>
      </c>
      <c r="AA63" s="67">
        <v>0</v>
      </c>
      <c r="AB63" s="67">
        <v>0</v>
      </c>
      <c r="AC63" s="67">
        <v>0</v>
      </c>
      <c r="AD63" s="67">
        <v>0</v>
      </c>
      <c r="AE63" s="67">
        <v>0</v>
      </c>
      <c r="AF63" s="67">
        <v>0</v>
      </c>
      <c r="AG63" s="67">
        <v>0</v>
      </c>
      <c r="AH63" s="67">
        <v>0</v>
      </c>
      <c r="AI63" s="67">
        <v>0</v>
      </c>
      <c r="AJ63" s="67">
        <v>0</v>
      </c>
      <c r="AK63" s="67">
        <v>0</v>
      </c>
      <c r="AL63" s="67">
        <v>0</v>
      </c>
      <c r="AM63" s="67">
        <v>0</v>
      </c>
      <c r="AN63" s="67">
        <v>0</v>
      </c>
      <c r="AO63" s="67">
        <v>0</v>
      </c>
      <c r="AP63" s="67">
        <v>0</v>
      </c>
      <c r="AQ63" s="67">
        <v>0</v>
      </c>
      <c r="AR63" s="67">
        <v>0</v>
      </c>
      <c r="AS63" s="67">
        <v>0</v>
      </c>
      <c r="AT63" s="67">
        <v>0</v>
      </c>
      <c r="AU63" s="67">
        <v>0</v>
      </c>
      <c r="AV63" s="67">
        <v>0</v>
      </c>
      <c r="AW63" s="67">
        <v>0</v>
      </c>
      <c r="AX63" s="67">
        <v>0</v>
      </c>
      <c r="AY63" s="67">
        <v>0</v>
      </c>
      <c r="AZ63" s="67">
        <v>0</v>
      </c>
      <c r="BA63" s="67">
        <v>0</v>
      </c>
      <c r="BB63" s="67">
        <v>0</v>
      </c>
      <c r="BC63" s="67">
        <v>0</v>
      </c>
      <c r="BD63" s="67">
        <v>0</v>
      </c>
      <c r="BE63" s="67">
        <v>0</v>
      </c>
      <c r="BF63" s="67">
        <v>0</v>
      </c>
      <c r="BG63" s="67">
        <v>0</v>
      </c>
      <c r="BH63" s="67">
        <v>0</v>
      </c>
      <c r="BI63" s="67">
        <v>0</v>
      </c>
      <c r="BJ63" s="67">
        <v>0</v>
      </c>
      <c r="BK63" s="67">
        <v>0</v>
      </c>
      <c r="BL63" s="67">
        <v>0</v>
      </c>
      <c r="BM63" s="67">
        <v>0</v>
      </c>
      <c r="BN63" s="67">
        <v>0</v>
      </c>
      <c r="BO63" s="67">
        <v>0</v>
      </c>
      <c r="BP63" s="67">
        <v>0</v>
      </c>
      <c r="BQ63" s="67">
        <v>0</v>
      </c>
      <c r="BR63" s="67">
        <v>0</v>
      </c>
      <c r="BS63" s="67">
        <v>0</v>
      </c>
      <c r="BT63" s="67">
        <v>0</v>
      </c>
      <c r="BU63" s="67">
        <v>0</v>
      </c>
      <c r="BV63" s="67">
        <v>0</v>
      </c>
      <c r="BW63" s="67">
        <v>0</v>
      </c>
      <c r="BX63" s="67">
        <v>0</v>
      </c>
      <c r="BY63" s="67">
        <v>0</v>
      </c>
      <c r="BZ63" s="67">
        <v>0</v>
      </c>
      <c r="CA63" s="67">
        <v>0</v>
      </c>
      <c r="CB63" s="67">
        <v>0</v>
      </c>
      <c r="CC63" s="67">
        <v>0</v>
      </c>
      <c r="CD63" s="67">
        <v>0</v>
      </c>
      <c r="CE63" s="67">
        <v>0</v>
      </c>
      <c r="CF63" s="67">
        <v>0</v>
      </c>
      <c r="CG63" s="67">
        <v>0</v>
      </c>
      <c r="CH63" s="67">
        <v>0</v>
      </c>
      <c r="CI63" s="67">
        <v>0</v>
      </c>
      <c r="CJ63" s="67">
        <v>0</v>
      </c>
      <c r="CK63" s="67">
        <v>0</v>
      </c>
      <c r="CL63" s="67">
        <v>0</v>
      </c>
      <c r="CM63" s="67">
        <v>0</v>
      </c>
      <c r="CN63" s="67">
        <v>0</v>
      </c>
      <c r="CO63" s="67">
        <v>0</v>
      </c>
      <c r="CP63" s="67">
        <v>0</v>
      </c>
      <c r="CQ63" s="67">
        <v>0</v>
      </c>
      <c r="CR63" s="67">
        <v>0</v>
      </c>
      <c r="CS63" s="67">
        <v>0</v>
      </c>
      <c r="CT63" s="67">
        <v>0</v>
      </c>
      <c r="CU63" s="67">
        <v>0</v>
      </c>
      <c r="CV63" s="67">
        <v>0</v>
      </c>
      <c r="CW63" s="67">
        <v>0</v>
      </c>
      <c r="CX63" s="67">
        <v>0</v>
      </c>
      <c r="CY63" s="67">
        <v>0</v>
      </c>
      <c r="CZ63" s="67">
        <v>0</v>
      </c>
      <c r="DA63" s="67">
        <v>0</v>
      </c>
      <c r="DB63" s="67">
        <v>0</v>
      </c>
      <c r="DC63" s="67">
        <v>0</v>
      </c>
      <c r="DD63" s="67">
        <v>0</v>
      </c>
      <c r="DE63" s="67">
        <v>0</v>
      </c>
      <c r="DF63" s="67">
        <v>0</v>
      </c>
      <c r="DG63" s="67">
        <v>0</v>
      </c>
      <c r="DH63" s="67">
        <v>0</v>
      </c>
      <c r="DI63" s="67">
        <v>0</v>
      </c>
      <c r="DJ63" s="67">
        <v>0</v>
      </c>
      <c r="DK63" s="67">
        <v>0</v>
      </c>
      <c r="DL63" s="67">
        <v>0</v>
      </c>
      <c r="DM63" s="67">
        <v>0</v>
      </c>
      <c r="DN63" s="67">
        <v>0</v>
      </c>
      <c r="DO63" s="67">
        <v>0</v>
      </c>
      <c r="DP63" s="67">
        <v>0</v>
      </c>
      <c r="DQ63" s="67">
        <v>0</v>
      </c>
      <c r="DR63" s="67">
        <v>0</v>
      </c>
      <c r="DS63" s="67">
        <v>0</v>
      </c>
      <c r="DT63" s="67">
        <v>0</v>
      </c>
      <c r="DU63" s="67">
        <v>0</v>
      </c>
      <c r="DV63" s="67">
        <v>0</v>
      </c>
      <c r="DW63" s="67">
        <v>0</v>
      </c>
      <c r="DX63" s="67">
        <v>0</v>
      </c>
      <c r="DY63" s="67">
        <v>0</v>
      </c>
      <c r="DZ63" s="67">
        <v>0</v>
      </c>
      <c r="EA63" s="67">
        <v>0</v>
      </c>
      <c r="EB63" s="67">
        <v>0</v>
      </c>
      <c r="EC63" s="67">
        <v>0</v>
      </c>
      <c r="ED63" s="67">
        <v>0</v>
      </c>
      <c r="EE63" s="67">
        <v>0</v>
      </c>
      <c r="EF63" s="67">
        <v>0</v>
      </c>
      <c r="EG63" s="67">
        <v>0</v>
      </c>
      <c r="EH63" s="67">
        <v>0</v>
      </c>
      <c r="EI63" s="67">
        <v>0</v>
      </c>
      <c r="EJ63" s="67">
        <v>0</v>
      </c>
      <c r="EK63" s="67">
        <v>0</v>
      </c>
      <c r="EL63" s="67">
        <v>0</v>
      </c>
      <c r="EM63" s="67">
        <v>0</v>
      </c>
      <c r="EN63" s="67">
        <v>0</v>
      </c>
      <c r="EO63" s="67">
        <v>0</v>
      </c>
      <c r="EP63" s="67">
        <v>0</v>
      </c>
      <c r="EQ63" s="67">
        <v>0</v>
      </c>
      <c r="ER63" s="67">
        <v>0</v>
      </c>
      <c r="ES63" s="67">
        <v>0</v>
      </c>
      <c r="ET63" s="67">
        <v>0</v>
      </c>
      <c r="EU63" s="67">
        <v>0</v>
      </c>
      <c r="EV63" s="67">
        <v>0</v>
      </c>
      <c r="EW63" s="67">
        <v>0</v>
      </c>
      <c r="EX63" s="67">
        <v>0</v>
      </c>
      <c r="EY63" s="67">
        <v>0</v>
      </c>
      <c r="EZ63" s="67">
        <v>0</v>
      </c>
      <c r="FA63" s="67">
        <v>0</v>
      </c>
      <c r="FB63" s="67">
        <v>0</v>
      </c>
      <c r="FC63" s="67">
        <v>0</v>
      </c>
      <c r="FD63" s="67">
        <v>0</v>
      </c>
      <c r="FE63" s="67">
        <v>0</v>
      </c>
      <c r="FF63" s="67">
        <v>0</v>
      </c>
      <c r="FG63" s="67">
        <v>0</v>
      </c>
      <c r="FH63" s="67">
        <v>0</v>
      </c>
      <c r="FI63" s="67">
        <v>0</v>
      </c>
      <c r="FJ63" s="67">
        <v>0</v>
      </c>
      <c r="FK63" s="67">
        <v>0</v>
      </c>
      <c r="FL63" s="67">
        <v>0</v>
      </c>
      <c r="FM63" s="67">
        <v>0</v>
      </c>
      <c r="FN63" s="67">
        <v>0</v>
      </c>
      <c r="FO63" s="67">
        <v>0</v>
      </c>
      <c r="FP63" s="67">
        <v>0</v>
      </c>
      <c r="FQ63" s="67">
        <v>0</v>
      </c>
      <c r="FR63" s="67">
        <v>0</v>
      </c>
      <c r="FS63" s="67">
        <v>0</v>
      </c>
      <c r="FT63" s="67">
        <v>0</v>
      </c>
      <c r="FU63" s="67">
        <v>0</v>
      </c>
      <c r="FV63" s="67">
        <v>0</v>
      </c>
      <c r="FW63" s="67">
        <v>0</v>
      </c>
      <c r="FX63" s="67">
        <v>0</v>
      </c>
      <c r="FY63" s="67">
        <v>0</v>
      </c>
      <c r="FZ63" s="67">
        <v>0</v>
      </c>
      <c r="GA63" s="67">
        <v>0</v>
      </c>
      <c r="GB63" s="67">
        <v>0</v>
      </c>
      <c r="GC63" s="67">
        <v>0</v>
      </c>
      <c r="GD63" s="67">
        <v>0</v>
      </c>
      <c r="GE63" s="67">
        <v>0</v>
      </c>
      <c r="GF63" s="67">
        <v>0</v>
      </c>
      <c r="GG63" s="67">
        <v>0</v>
      </c>
      <c r="GH63" s="67">
        <v>0</v>
      </c>
      <c r="GI63" s="67">
        <v>0</v>
      </c>
      <c r="GJ63" s="67">
        <v>0</v>
      </c>
      <c r="GK63" s="67">
        <v>0</v>
      </c>
      <c r="GL63" s="67">
        <v>0</v>
      </c>
      <c r="GM63" s="67">
        <v>0</v>
      </c>
      <c r="GN63" s="67">
        <v>0</v>
      </c>
      <c r="GO63" s="67">
        <v>0</v>
      </c>
      <c r="GP63" s="67">
        <v>0</v>
      </c>
      <c r="GQ63" s="67">
        <v>0</v>
      </c>
      <c r="GR63" s="67">
        <v>0</v>
      </c>
      <c r="GS63" s="67">
        <v>0</v>
      </c>
      <c r="GT63" s="67">
        <v>0</v>
      </c>
      <c r="GU63" s="67">
        <v>0</v>
      </c>
      <c r="GV63" s="67">
        <v>0</v>
      </c>
      <c r="GW63" s="67">
        <v>0</v>
      </c>
      <c r="GX63" s="67">
        <v>0</v>
      </c>
      <c r="GY63" s="67">
        <v>0</v>
      </c>
      <c r="GZ63" s="67">
        <v>0</v>
      </c>
      <c r="HA63" s="67">
        <v>0</v>
      </c>
      <c r="HB63" s="67">
        <v>0</v>
      </c>
      <c r="HC63" s="67">
        <v>0</v>
      </c>
      <c r="HD63" s="67">
        <v>0</v>
      </c>
      <c r="HE63" s="67">
        <v>0</v>
      </c>
      <c r="HF63" s="67">
        <v>0</v>
      </c>
      <c r="HG63" s="67">
        <v>0</v>
      </c>
      <c r="HH63" s="67">
        <v>0</v>
      </c>
      <c r="HI63" s="67">
        <v>0</v>
      </c>
      <c r="HJ63" s="67">
        <v>0</v>
      </c>
      <c r="HK63" s="67">
        <v>0</v>
      </c>
      <c r="HL63" s="67">
        <v>0</v>
      </c>
      <c r="HM63" s="67">
        <v>0</v>
      </c>
      <c r="HN63" s="67">
        <v>0</v>
      </c>
      <c r="HO63" s="67">
        <v>0</v>
      </c>
      <c r="HP63" s="67">
        <v>0</v>
      </c>
      <c r="HQ63" s="67">
        <v>0</v>
      </c>
      <c r="HR63" s="67">
        <v>0</v>
      </c>
      <c r="HS63" s="67">
        <v>0</v>
      </c>
      <c r="HT63" s="67">
        <v>0</v>
      </c>
      <c r="HU63" s="67">
        <v>0</v>
      </c>
      <c r="HV63" s="67">
        <v>0</v>
      </c>
      <c r="HW63" s="67">
        <v>0</v>
      </c>
      <c r="HX63" s="67">
        <v>0</v>
      </c>
      <c r="HY63" s="67">
        <v>0</v>
      </c>
      <c r="HZ63" s="67">
        <v>0</v>
      </c>
      <c r="IA63" s="67">
        <v>0</v>
      </c>
      <c r="IB63" s="67">
        <v>0</v>
      </c>
      <c r="IC63" s="67">
        <v>0</v>
      </c>
      <c r="ID63" s="67">
        <v>0</v>
      </c>
      <c r="IE63" s="67">
        <v>0</v>
      </c>
      <c r="IF63" s="67">
        <v>0</v>
      </c>
      <c r="IG63" s="67">
        <v>0</v>
      </c>
      <c r="IH63" s="67">
        <v>0</v>
      </c>
      <c r="II63" s="67">
        <v>0</v>
      </c>
      <c r="IJ63" s="67">
        <v>0</v>
      </c>
      <c r="IK63" s="67">
        <v>0</v>
      </c>
      <c r="IL63" s="67">
        <v>0</v>
      </c>
      <c r="IM63" s="67">
        <v>0</v>
      </c>
      <c r="IN63" s="67">
        <v>0</v>
      </c>
      <c r="IO63" s="67">
        <v>0</v>
      </c>
    </row>
    <row r="65" spans="3:249" x14ac:dyDescent="0.2">
      <c r="E65" s="120" t="str">
        <f>InpC!E43</f>
        <v>Loan Month Start</v>
      </c>
      <c r="F65" s="120">
        <f>InpC!F43</f>
        <v>1</v>
      </c>
      <c r="G65" s="120" t="str">
        <f>InpC!G43</f>
        <v>month#</v>
      </c>
    </row>
    <row r="66" spans="3:249" x14ac:dyDescent="0.2">
      <c r="E66" s="120" t="str">
        <f>InpC!E45</f>
        <v>Term</v>
      </c>
      <c r="F66" s="120">
        <f>InpC!F45</f>
        <v>48</v>
      </c>
      <c r="G66" s="120" t="str">
        <f>InpC!G45</f>
        <v>months</v>
      </c>
    </row>
    <row r="67" spans="3:249" x14ac:dyDescent="0.2">
      <c r="C67" s="28"/>
      <c r="E67" s="22" t="s">
        <v>196</v>
      </c>
      <c r="F67" s="22">
        <f>F62+F66-1</f>
        <v>48</v>
      </c>
      <c r="G67" s="22" t="s">
        <v>195</v>
      </c>
    </row>
    <row r="68" spans="3:249" x14ac:dyDescent="0.2">
      <c r="E68" s="45" t="str">
        <f>E$12</f>
        <v>Model column counter</v>
      </c>
      <c r="F68" s="45">
        <f t="shared" ref="F68:G68" si="2">F$12</f>
        <v>0</v>
      </c>
      <c r="G68" s="45" t="str">
        <f t="shared" si="2"/>
        <v>counter</v>
      </c>
      <c r="J68" s="22" cm="1">
        <f t="array" ref="J68:IO68">_xlfn.ANCHORARRAY(J16)</f>
        <v>1</v>
      </c>
      <c r="K68" s="22">
        <v>2</v>
      </c>
      <c r="L68" s="22">
        <v>3</v>
      </c>
      <c r="M68" s="22">
        <v>4</v>
      </c>
      <c r="N68" s="22">
        <v>5</v>
      </c>
      <c r="O68" s="22">
        <v>6</v>
      </c>
      <c r="P68" s="22">
        <v>7</v>
      </c>
      <c r="Q68" s="22">
        <v>8</v>
      </c>
      <c r="R68" s="22">
        <v>9</v>
      </c>
      <c r="S68" s="22">
        <v>10</v>
      </c>
      <c r="T68" s="22">
        <v>11</v>
      </c>
      <c r="U68" s="22">
        <v>12</v>
      </c>
      <c r="V68" s="22">
        <v>13</v>
      </c>
      <c r="W68" s="22">
        <v>14</v>
      </c>
      <c r="X68" s="22">
        <v>15</v>
      </c>
      <c r="Y68" s="22">
        <v>16</v>
      </c>
      <c r="Z68" s="22">
        <v>17</v>
      </c>
      <c r="AA68" s="22">
        <v>18</v>
      </c>
      <c r="AB68" s="22">
        <v>19</v>
      </c>
      <c r="AC68" s="22">
        <v>20</v>
      </c>
      <c r="AD68" s="22">
        <v>21</v>
      </c>
      <c r="AE68" s="22">
        <v>22</v>
      </c>
      <c r="AF68" s="22">
        <v>23</v>
      </c>
      <c r="AG68" s="22">
        <v>24</v>
      </c>
      <c r="AH68" s="22">
        <v>25</v>
      </c>
      <c r="AI68" s="22">
        <v>26</v>
      </c>
      <c r="AJ68" s="22">
        <v>27</v>
      </c>
      <c r="AK68" s="22">
        <v>28</v>
      </c>
      <c r="AL68" s="22">
        <v>29</v>
      </c>
      <c r="AM68" s="22">
        <v>30</v>
      </c>
      <c r="AN68" s="22">
        <v>31</v>
      </c>
      <c r="AO68" s="22">
        <v>32</v>
      </c>
      <c r="AP68" s="22">
        <v>33</v>
      </c>
      <c r="AQ68" s="22">
        <v>34</v>
      </c>
      <c r="AR68" s="22">
        <v>35</v>
      </c>
      <c r="AS68" s="22">
        <v>36</v>
      </c>
      <c r="AT68" s="22">
        <v>37</v>
      </c>
      <c r="AU68" s="22">
        <v>38</v>
      </c>
      <c r="AV68" s="22">
        <v>39</v>
      </c>
      <c r="AW68" s="22">
        <v>40</v>
      </c>
      <c r="AX68" s="22">
        <v>41</v>
      </c>
      <c r="AY68" s="22">
        <v>42</v>
      </c>
      <c r="AZ68" s="22">
        <v>43</v>
      </c>
      <c r="BA68" s="22">
        <v>44</v>
      </c>
      <c r="BB68" s="22">
        <v>45</v>
      </c>
      <c r="BC68" s="22">
        <v>46</v>
      </c>
      <c r="BD68" s="22">
        <v>47</v>
      </c>
      <c r="BE68" s="22">
        <v>48</v>
      </c>
      <c r="BF68" s="22">
        <v>49</v>
      </c>
      <c r="BG68" s="22">
        <v>50</v>
      </c>
      <c r="BH68" s="22">
        <v>51</v>
      </c>
      <c r="BI68" s="22">
        <v>52</v>
      </c>
      <c r="BJ68" s="22">
        <v>53</v>
      </c>
      <c r="BK68" s="22">
        <v>54</v>
      </c>
      <c r="BL68" s="22">
        <v>55</v>
      </c>
      <c r="BM68" s="22">
        <v>56</v>
      </c>
      <c r="BN68" s="22">
        <v>57</v>
      </c>
      <c r="BO68" s="22">
        <v>58</v>
      </c>
      <c r="BP68" s="22">
        <v>59</v>
      </c>
      <c r="BQ68" s="22">
        <v>60</v>
      </c>
      <c r="BR68" s="22">
        <v>61</v>
      </c>
      <c r="BS68" s="22">
        <v>62</v>
      </c>
      <c r="BT68" s="22">
        <v>63</v>
      </c>
      <c r="BU68" s="22">
        <v>64</v>
      </c>
      <c r="BV68" s="22">
        <v>65</v>
      </c>
      <c r="BW68" s="22">
        <v>66</v>
      </c>
      <c r="BX68" s="22">
        <v>67</v>
      </c>
      <c r="BY68" s="22">
        <v>68</v>
      </c>
      <c r="BZ68" s="22">
        <v>69</v>
      </c>
      <c r="CA68" s="22">
        <v>70</v>
      </c>
      <c r="CB68" s="22">
        <v>71</v>
      </c>
      <c r="CC68" s="22">
        <v>72</v>
      </c>
      <c r="CD68" s="22">
        <v>73</v>
      </c>
      <c r="CE68" s="22">
        <v>74</v>
      </c>
      <c r="CF68" s="22">
        <v>75</v>
      </c>
      <c r="CG68" s="22">
        <v>76</v>
      </c>
      <c r="CH68" s="22">
        <v>77</v>
      </c>
      <c r="CI68" s="22">
        <v>78</v>
      </c>
      <c r="CJ68" s="22">
        <v>79</v>
      </c>
      <c r="CK68" s="22">
        <v>80</v>
      </c>
      <c r="CL68" s="22">
        <v>81</v>
      </c>
      <c r="CM68" s="22">
        <v>82</v>
      </c>
      <c r="CN68" s="22">
        <v>83</v>
      </c>
      <c r="CO68" s="22">
        <v>84</v>
      </c>
      <c r="CP68" s="22">
        <v>85</v>
      </c>
      <c r="CQ68" s="22">
        <v>86</v>
      </c>
      <c r="CR68" s="22">
        <v>87</v>
      </c>
      <c r="CS68" s="22">
        <v>88</v>
      </c>
      <c r="CT68" s="22">
        <v>89</v>
      </c>
      <c r="CU68" s="22">
        <v>90</v>
      </c>
      <c r="CV68" s="22">
        <v>91</v>
      </c>
      <c r="CW68" s="22">
        <v>92</v>
      </c>
      <c r="CX68" s="22">
        <v>93</v>
      </c>
      <c r="CY68" s="22">
        <v>94</v>
      </c>
      <c r="CZ68" s="22">
        <v>95</v>
      </c>
      <c r="DA68" s="22">
        <v>96</v>
      </c>
      <c r="DB68" s="22">
        <v>97</v>
      </c>
      <c r="DC68" s="22">
        <v>98</v>
      </c>
      <c r="DD68" s="22">
        <v>99</v>
      </c>
      <c r="DE68" s="22">
        <v>100</v>
      </c>
      <c r="DF68" s="22">
        <v>101</v>
      </c>
      <c r="DG68" s="22">
        <v>102</v>
      </c>
      <c r="DH68" s="22">
        <v>103</v>
      </c>
      <c r="DI68" s="22">
        <v>104</v>
      </c>
      <c r="DJ68" s="22">
        <v>105</v>
      </c>
      <c r="DK68" s="22">
        <v>106</v>
      </c>
      <c r="DL68" s="22">
        <v>107</v>
      </c>
      <c r="DM68" s="22">
        <v>108</v>
      </c>
      <c r="DN68" s="22">
        <v>109</v>
      </c>
      <c r="DO68" s="22">
        <v>110</v>
      </c>
      <c r="DP68" s="22">
        <v>111</v>
      </c>
      <c r="DQ68" s="22">
        <v>112</v>
      </c>
      <c r="DR68" s="22">
        <v>113</v>
      </c>
      <c r="DS68" s="22">
        <v>114</v>
      </c>
      <c r="DT68" s="22">
        <v>115</v>
      </c>
      <c r="DU68" s="22">
        <v>116</v>
      </c>
      <c r="DV68" s="22">
        <v>117</v>
      </c>
      <c r="DW68" s="22">
        <v>118</v>
      </c>
      <c r="DX68" s="22">
        <v>119</v>
      </c>
      <c r="DY68" s="22">
        <v>120</v>
      </c>
      <c r="DZ68" s="22">
        <v>121</v>
      </c>
      <c r="EA68" s="22">
        <v>122</v>
      </c>
      <c r="EB68" s="22">
        <v>123</v>
      </c>
      <c r="EC68" s="22">
        <v>124</v>
      </c>
      <c r="ED68" s="22">
        <v>125</v>
      </c>
      <c r="EE68" s="22">
        <v>126</v>
      </c>
      <c r="EF68" s="22">
        <v>127</v>
      </c>
      <c r="EG68" s="22">
        <v>128</v>
      </c>
      <c r="EH68" s="22">
        <v>129</v>
      </c>
      <c r="EI68" s="22">
        <v>130</v>
      </c>
      <c r="EJ68" s="22">
        <v>131</v>
      </c>
      <c r="EK68" s="22">
        <v>132</v>
      </c>
      <c r="EL68" s="22">
        <v>133</v>
      </c>
      <c r="EM68" s="22">
        <v>134</v>
      </c>
      <c r="EN68" s="22">
        <v>135</v>
      </c>
      <c r="EO68" s="22">
        <v>136</v>
      </c>
      <c r="EP68" s="22">
        <v>137</v>
      </c>
      <c r="EQ68" s="22">
        <v>138</v>
      </c>
      <c r="ER68" s="22">
        <v>139</v>
      </c>
      <c r="ES68" s="22">
        <v>140</v>
      </c>
      <c r="ET68" s="22">
        <v>141</v>
      </c>
      <c r="EU68" s="22">
        <v>142</v>
      </c>
      <c r="EV68" s="22">
        <v>143</v>
      </c>
      <c r="EW68" s="22">
        <v>144</v>
      </c>
      <c r="EX68" s="22">
        <v>145</v>
      </c>
      <c r="EY68" s="22">
        <v>146</v>
      </c>
      <c r="EZ68" s="22">
        <v>147</v>
      </c>
      <c r="FA68" s="22">
        <v>148</v>
      </c>
      <c r="FB68" s="22">
        <v>149</v>
      </c>
      <c r="FC68" s="22">
        <v>150</v>
      </c>
      <c r="FD68" s="22">
        <v>151</v>
      </c>
      <c r="FE68" s="22">
        <v>152</v>
      </c>
      <c r="FF68" s="22">
        <v>153</v>
      </c>
      <c r="FG68" s="22">
        <v>154</v>
      </c>
      <c r="FH68" s="22">
        <v>155</v>
      </c>
      <c r="FI68" s="22">
        <v>156</v>
      </c>
      <c r="FJ68" s="22">
        <v>157</v>
      </c>
      <c r="FK68" s="22">
        <v>158</v>
      </c>
      <c r="FL68" s="22">
        <v>159</v>
      </c>
      <c r="FM68" s="22">
        <v>160</v>
      </c>
      <c r="FN68" s="22">
        <v>161</v>
      </c>
      <c r="FO68" s="22">
        <v>162</v>
      </c>
      <c r="FP68" s="22">
        <v>163</v>
      </c>
      <c r="FQ68" s="22">
        <v>164</v>
      </c>
      <c r="FR68" s="22">
        <v>165</v>
      </c>
      <c r="FS68" s="22">
        <v>166</v>
      </c>
      <c r="FT68" s="22">
        <v>167</v>
      </c>
      <c r="FU68" s="22">
        <v>168</v>
      </c>
      <c r="FV68" s="22">
        <v>169</v>
      </c>
      <c r="FW68" s="22">
        <v>170</v>
      </c>
      <c r="FX68" s="22">
        <v>171</v>
      </c>
      <c r="FY68" s="22">
        <v>172</v>
      </c>
      <c r="FZ68" s="22">
        <v>173</v>
      </c>
      <c r="GA68" s="22">
        <v>174</v>
      </c>
      <c r="GB68" s="22">
        <v>175</v>
      </c>
      <c r="GC68" s="22">
        <v>176</v>
      </c>
      <c r="GD68" s="22">
        <v>177</v>
      </c>
      <c r="GE68" s="22">
        <v>178</v>
      </c>
      <c r="GF68" s="22">
        <v>179</v>
      </c>
      <c r="GG68" s="22">
        <v>180</v>
      </c>
      <c r="GH68" s="22">
        <v>181</v>
      </c>
      <c r="GI68" s="22">
        <v>182</v>
      </c>
      <c r="GJ68" s="22">
        <v>183</v>
      </c>
      <c r="GK68" s="22">
        <v>184</v>
      </c>
      <c r="GL68" s="22">
        <v>185</v>
      </c>
      <c r="GM68" s="22">
        <v>186</v>
      </c>
      <c r="GN68" s="22">
        <v>187</v>
      </c>
      <c r="GO68" s="22">
        <v>188</v>
      </c>
      <c r="GP68" s="22">
        <v>189</v>
      </c>
      <c r="GQ68" s="22">
        <v>190</v>
      </c>
      <c r="GR68" s="22">
        <v>191</v>
      </c>
      <c r="GS68" s="22">
        <v>192</v>
      </c>
      <c r="GT68" s="22">
        <v>193</v>
      </c>
      <c r="GU68" s="22">
        <v>194</v>
      </c>
      <c r="GV68" s="22">
        <v>195</v>
      </c>
      <c r="GW68" s="22">
        <v>196</v>
      </c>
      <c r="GX68" s="22">
        <v>197</v>
      </c>
      <c r="GY68" s="22">
        <v>198</v>
      </c>
      <c r="GZ68" s="22">
        <v>199</v>
      </c>
      <c r="HA68" s="22">
        <v>200</v>
      </c>
      <c r="HB68" s="22">
        <v>201</v>
      </c>
      <c r="HC68" s="22">
        <v>202</v>
      </c>
      <c r="HD68" s="22">
        <v>203</v>
      </c>
      <c r="HE68" s="22">
        <v>204</v>
      </c>
      <c r="HF68" s="22">
        <v>205</v>
      </c>
      <c r="HG68" s="22">
        <v>206</v>
      </c>
      <c r="HH68" s="22">
        <v>207</v>
      </c>
      <c r="HI68" s="22">
        <v>208</v>
      </c>
      <c r="HJ68" s="22">
        <v>209</v>
      </c>
      <c r="HK68" s="22">
        <v>210</v>
      </c>
      <c r="HL68" s="22">
        <v>211</v>
      </c>
      <c r="HM68" s="22">
        <v>212</v>
      </c>
      <c r="HN68" s="22">
        <v>213</v>
      </c>
      <c r="HO68" s="22">
        <v>214</v>
      </c>
      <c r="HP68" s="22">
        <v>215</v>
      </c>
      <c r="HQ68" s="22">
        <v>216</v>
      </c>
      <c r="HR68" s="22">
        <v>217</v>
      </c>
      <c r="HS68" s="22">
        <v>218</v>
      </c>
      <c r="HT68" s="22">
        <v>219</v>
      </c>
      <c r="HU68" s="22">
        <v>220</v>
      </c>
      <c r="HV68" s="22">
        <v>221</v>
      </c>
      <c r="HW68" s="22">
        <v>222</v>
      </c>
      <c r="HX68" s="22">
        <v>223</v>
      </c>
      <c r="HY68" s="22">
        <v>224</v>
      </c>
      <c r="HZ68" s="22">
        <v>225</v>
      </c>
      <c r="IA68" s="22">
        <v>226</v>
      </c>
      <c r="IB68" s="22">
        <v>227</v>
      </c>
      <c r="IC68" s="22">
        <v>228</v>
      </c>
      <c r="ID68" s="22">
        <v>229</v>
      </c>
      <c r="IE68" s="22">
        <v>230</v>
      </c>
      <c r="IF68" s="22">
        <v>231</v>
      </c>
      <c r="IG68" s="22">
        <v>232</v>
      </c>
      <c r="IH68" s="22">
        <v>233</v>
      </c>
      <c r="II68" s="22">
        <v>234</v>
      </c>
      <c r="IJ68" s="22">
        <v>235</v>
      </c>
      <c r="IK68" s="22">
        <v>236</v>
      </c>
      <c r="IL68" s="22">
        <v>237</v>
      </c>
      <c r="IM68" s="22">
        <v>238</v>
      </c>
      <c r="IN68" s="22">
        <v>239</v>
      </c>
      <c r="IO68" s="22">
        <v>240</v>
      </c>
    </row>
    <row r="69" spans="3:249" ht="15" x14ac:dyDescent="0.2">
      <c r="E69" s="72" t="s">
        <v>189</v>
      </c>
      <c r="F69" s="72"/>
      <c r="G69" s="72" t="s">
        <v>4</v>
      </c>
      <c r="J69" s="242" cm="1">
        <f t="array" ref="J69:IO69">BXF.IsBetweenλ(_xlfn.ANCHORARRAY(J68), $F$62,$F$67)</f>
        <v>1</v>
      </c>
      <c r="K69" s="22">
        <v>1</v>
      </c>
      <c r="L69" s="22">
        <v>1</v>
      </c>
      <c r="M69" s="22">
        <v>1</v>
      </c>
      <c r="N69" s="22">
        <v>1</v>
      </c>
      <c r="O69" s="22">
        <v>1</v>
      </c>
      <c r="P69" s="22">
        <v>1</v>
      </c>
      <c r="Q69" s="22">
        <v>1</v>
      </c>
      <c r="R69" s="22">
        <v>1</v>
      </c>
      <c r="S69" s="22">
        <v>1</v>
      </c>
      <c r="T69" s="22">
        <v>1</v>
      </c>
      <c r="U69" s="22">
        <v>1</v>
      </c>
      <c r="V69" s="22">
        <v>1</v>
      </c>
      <c r="W69" s="22">
        <v>1</v>
      </c>
      <c r="X69" s="22">
        <v>1</v>
      </c>
      <c r="Y69" s="22">
        <v>1</v>
      </c>
      <c r="Z69" s="22">
        <v>1</v>
      </c>
      <c r="AA69" s="22">
        <v>1</v>
      </c>
      <c r="AB69" s="22">
        <v>1</v>
      </c>
      <c r="AC69" s="22">
        <v>1</v>
      </c>
      <c r="AD69" s="22">
        <v>1</v>
      </c>
      <c r="AE69" s="22">
        <v>1</v>
      </c>
      <c r="AF69" s="22">
        <v>1</v>
      </c>
      <c r="AG69" s="22">
        <v>1</v>
      </c>
      <c r="AH69" s="22">
        <v>1</v>
      </c>
      <c r="AI69" s="22">
        <v>1</v>
      </c>
      <c r="AJ69" s="22">
        <v>1</v>
      </c>
      <c r="AK69" s="22">
        <v>1</v>
      </c>
      <c r="AL69" s="22">
        <v>1</v>
      </c>
      <c r="AM69" s="22">
        <v>1</v>
      </c>
      <c r="AN69" s="22">
        <v>1</v>
      </c>
      <c r="AO69" s="22">
        <v>1</v>
      </c>
      <c r="AP69" s="22">
        <v>1</v>
      </c>
      <c r="AQ69" s="22">
        <v>1</v>
      </c>
      <c r="AR69" s="22">
        <v>1</v>
      </c>
      <c r="AS69" s="22">
        <v>1</v>
      </c>
      <c r="AT69" s="22">
        <v>1</v>
      </c>
      <c r="AU69" s="22">
        <v>1</v>
      </c>
      <c r="AV69" s="22">
        <v>1</v>
      </c>
      <c r="AW69" s="22">
        <v>1</v>
      </c>
      <c r="AX69" s="22">
        <v>1</v>
      </c>
      <c r="AY69" s="22">
        <v>1</v>
      </c>
      <c r="AZ69" s="22">
        <v>1</v>
      </c>
      <c r="BA69" s="22">
        <v>1</v>
      </c>
      <c r="BB69" s="22">
        <v>1</v>
      </c>
      <c r="BC69" s="22">
        <v>1</v>
      </c>
      <c r="BD69" s="22">
        <v>1</v>
      </c>
      <c r="BE69" s="22">
        <v>1</v>
      </c>
      <c r="BF69" s="22">
        <v>0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2">
        <v>0</v>
      </c>
      <c r="BN69" s="22">
        <v>0</v>
      </c>
      <c r="BO69" s="22">
        <v>0</v>
      </c>
      <c r="BP69" s="22">
        <v>0</v>
      </c>
      <c r="BQ69" s="22">
        <v>0</v>
      </c>
      <c r="BR69" s="22">
        <v>0</v>
      </c>
      <c r="BS69" s="22">
        <v>0</v>
      </c>
      <c r="BT69" s="22">
        <v>0</v>
      </c>
      <c r="BU69" s="22">
        <v>0</v>
      </c>
      <c r="BV69" s="22">
        <v>0</v>
      </c>
      <c r="BW69" s="22">
        <v>0</v>
      </c>
      <c r="BX69" s="22">
        <v>0</v>
      </c>
      <c r="BY69" s="22">
        <v>0</v>
      </c>
      <c r="BZ69" s="22">
        <v>0</v>
      </c>
      <c r="CA69" s="22">
        <v>0</v>
      </c>
      <c r="CB69" s="22">
        <v>0</v>
      </c>
      <c r="CC69" s="22">
        <v>0</v>
      </c>
      <c r="CD69" s="22">
        <v>0</v>
      </c>
      <c r="CE69" s="22">
        <v>0</v>
      </c>
      <c r="CF69" s="22">
        <v>0</v>
      </c>
      <c r="CG69" s="22">
        <v>0</v>
      </c>
      <c r="CH69" s="22">
        <v>0</v>
      </c>
      <c r="CI69" s="22">
        <v>0</v>
      </c>
      <c r="CJ69" s="22">
        <v>0</v>
      </c>
      <c r="CK69" s="22">
        <v>0</v>
      </c>
      <c r="CL69" s="22">
        <v>0</v>
      </c>
      <c r="CM69" s="22">
        <v>0</v>
      </c>
      <c r="CN69" s="22">
        <v>0</v>
      </c>
      <c r="CO69" s="22">
        <v>0</v>
      </c>
      <c r="CP69" s="22">
        <v>0</v>
      </c>
      <c r="CQ69" s="22">
        <v>0</v>
      </c>
      <c r="CR69" s="22">
        <v>0</v>
      </c>
      <c r="CS69" s="22">
        <v>0</v>
      </c>
      <c r="CT69" s="22">
        <v>0</v>
      </c>
      <c r="CU69" s="22">
        <v>0</v>
      </c>
      <c r="CV69" s="22">
        <v>0</v>
      </c>
      <c r="CW69" s="22">
        <v>0</v>
      </c>
      <c r="CX69" s="22">
        <v>0</v>
      </c>
      <c r="CY69" s="22">
        <v>0</v>
      </c>
      <c r="CZ69" s="22">
        <v>0</v>
      </c>
      <c r="DA69" s="22">
        <v>0</v>
      </c>
      <c r="DB69" s="22">
        <v>0</v>
      </c>
      <c r="DC69" s="22">
        <v>0</v>
      </c>
      <c r="DD69" s="22">
        <v>0</v>
      </c>
      <c r="DE69" s="22">
        <v>0</v>
      </c>
      <c r="DF69" s="22">
        <v>0</v>
      </c>
      <c r="DG69" s="22">
        <v>0</v>
      </c>
      <c r="DH69" s="22">
        <v>0</v>
      </c>
      <c r="DI69" s="22">
        <v>0</v>
      </c>
      <c r="DJ69" s="22">
        <v>0</v>
      </c>
      <c r="DK69" s="22">
        <v>0</v>
      </c>
      <c r="DL69" s="22">
        <v>0</v>
      </c>
      <c r="DM69" s="22">
        <v>0</v>
      </c>
      <c r="DN69" s="22">
        <v>0</v>
      </c>
      <c r="DO69" s="22">
        <v>0</v>
      </c>
      <c r="DP69" s="22">
        <v>0</v>
      </c>
      <c r="DQ69" s="22">
        <v>0</v>
      </c>
      <c r="DR69" s="22">
        <v>0</v>
      </c>
      <c r="DS69" s="22">
        <v>0</v>
      </c>
      <c r="DT69" s="22">
        <v>0</v>
      </c>
      <c r="DU69" s="22">
        <v>0</v>
      </c>
      <c r="DV69" s="22">
        <v>0</v>
      </c>
      <c r="DW69" s="22">
        <v>0</v>
      </c>
      <c r="DX69" s="22">
        <v>0</v>
      </c>
      <c r="DY69" s="22">
        <v>0</v>
      </c>
      <c r="DZ69" s="22">
        <v>0</v>
      </c>
      <c r="EA69" s="22">
        <v>0</v>
      </c>
      <c r="EB69" s="22">
        <v>0</v>
      </c>
      <c r="EC69" s="22">
        <v>0</v>
      </c>
      <c r="ED69" s="22">
        <v>0</v>
      </c>
      <c r="EE69" s="22">
        <v>0</v>
      </c>
      <c r="EF69" s="22">
        <v>0</v>
      </c>
      <c r="EG69" s="22">
        <v>0</v>
      </c>
      <c r="EH69" s="22">
        <v>0</v>
      </c>
      <c r="EI69" s="22">
        <v>0</v>
      </c>
      <c r="EJ69" s="22">
        <v>0</v>
      </c>
      <c r="EK69" s="22">
        <v>0</v>
      </c>
      <c r="EL69" s="22">
        <v>0</v>
      </c>
      <c r="EM69" s="22">
        <v>0</v>
      </c>
      <c r="EN69" s="22">
        <v>0</v>
      </c>
      <c r="EO69" s="22">
        <v>0</v>
      </c>
      <c r="EP69" s="22">
        <v>0</v>
      </c>
      <c r="EQ69" s="22">
        <v>0</v>
      </c>
      <c r="ER69" s="22">
        <v>0</v>
      </c>
      <c r="ES69" s="22">
        <v>0</v>
      </c>
      <c r="ET69" s="22">
        <v>0</v>
      </c>
      <c r="EU69" s="22">
        <v>0</v>
      </c>
      <c r="EV69" s="22">
        <v>0</v>
      </c>
      <c r="EW69" s="22">
        <v>0</v>
      </c>
      <c r="EX69" s="22">
        <v>0</v>
      </c>
      <c r="EY69" s="22">
        <v>0</v>
      </c>
      <c r="EZ69" s="22">
        <v>0</v>
      </c>
      <c r="FA69" s="22">
        <v>0</v>
      </c>
      <c r="FB69" s="22">
        <v>0</v>
      </c>
      <c r="FC69" s="22">
        <v>0</v>
      </c>
      <c r="FD69" s="22">
        <v>0</v>
      </c>
      <c r="FE69" s="22">
        <v>0</v>
      </c>
      <c r="FF69" s="22">
        <v>0</v>
      </c>
      <c r="FG69" s="22">
        <v>0</v>
      </c>
      <c r="FH69" s="22">
        <v>0</v>
      </c>
      <c r="FI69" s="22">
        <v>0</v>
      </c>
      <c r="FJ69" s="22">
        <v>0</v>
      </c>
      <c r="FK69" s="22">
        <v>0</v>
      </c>
      <c r="FL69" s="22">
        <v>0</v>
      </c>
      <c r="FM69" s="22">
        <v>0</v>
      </c>
      <c r="FN69" s="22">
        <v>0</v>
      </c>
      <c r="FO69" s="22">
        <v>0</v>
      </c>
      <c r="FP69" s="22">
        <v>0</v>
      </c>
      <c r="FQ69" s="22">
        <v>0</v>
      </c>
      <c r="FR69" s="22">
        <v>0</v>
      </c>
      <c r="FS69" s="22">
        <v>0</v>
      </c>
      <c r="FT69" s="22">
        <v>0</v>
      </c>
      <c r="FU69" s="22">
        <v>0</v>
      </c>
      <c r="FV69" s="22">
        <v>0</v>
      </c>
      <c r="FW69" s="22">
        <v>0</v>
      </c>
      <c r="FX69" s="22">
        <v>0</v>
      </c>
      <c r="FY69" s="22">
        <v>0</v>
      </c>
      <c r="FZ69" s="22">
        <v>0</v>
      </c>
      <c r="GA69" s="22">
        <v>0</v>
      </c>
      <c r="GB69" s="22">
        <v>0</v>
      </c>
      <c r="GC69" s="22">
        <v>0</v>
      </c>
      <c r="GD69" s="22">
        <v>0</v>
      </c>
      <c r="GE69" s="22">
        <v>0</v>
      </c>
      <c r="GF69" s="22">
        <v>0</v>
      </c>
      <c r="GG69" s="22">
        <v>0</v>
      </c>
      <c r="GH69" s="22">
        <v>0</v>
      </c>
      <c r="GI69" s="22">
        <v>0</v>
      </c>
      <c r="GJ69" s="22">
        <v>0</v>
      </c>
      <c r="GK69" s="22">
        <v>0</v>
      </c>
      <c r="GL69" s="22">
        <v>0</v>
      </c>
      <c r="GM69" s="22">
        <v>0</v>
      </c>
      <c r="GN69" s="22">
        <v>0</v>
      </c>
      <c r="GO69" s="22">
        <v>0</v>
      </c>
      <c r="GP69" s="22">
        <v>0</v>
      </c>
      <c r="GQ69" s="22">
        <v>0</v>
      </c>
      <c r="GR69" s="22">
        <v>0</v>
      </c>
      <c r="GS69" s="22">
        <v>0</v>
      </c>
      <c r="GT69" s="22">
        <v>0</v>
      </c>
      <c r="GU69" s="22">
        <v>0</v>
      </c>
      <c r="GV69" s="22">
        <v>0</v>
      </c>
      <c r="GW69" s="22">
        <v>0</v>
      </c>
      <c r="GX69" s="22">
        <v>0</v>
      </c>
      <c r="GY69" s="22">
        <v>0</v>
      </c>
      <c r="GZ69" s="22">
        <v>0</v>
      </c>
      <c r="HA69" s="22">
        <v>0</v>
      </c>
      <c r="HB69" s="22">
        <v>0</v>
      </c>
      <c r="HC69" s="22">
        <v>0</v>
      </c>
      <c r="HD69" s="22">
        <v>0</v>
      </c>
      <c r="HE69" s="22">
        <v>0</v>
      </c>
      <c r="HF69" s="22">
        <v>0</v>
      </c>
      <c r="HG69" s="22">
        <v>0</v>
      </c>
      <c r="HH69" s="22">
        <v>0</v>
      </c>
      <c r="HI69" s="22">
        <v>0</v>
      </c>
      <c r="HJ69" s="22">
        <v>0</v>
      </c>
      <c r="HK69" s="22">
        <v>0</v>
      </c>
      <c r="HL69" s="22">
        <v>0</v>
      </c>
      <c r="HM69" s="22">
        <v>0</v>
      </c>
      <c r="HN69" s="22">
        <v>0</v>
      </c>
      <c r="HO69" s="22">
        <v>0</v>
      </c>
      <c r="HP69" s="22">
        <v>0</v>
      </c>
      <c r="HQ69" s="22">
        <v>0</v>
      </c>
      <c r="HR69" s="22">
        <v>0</v>
      </c>
      <c r="HS69" s="22">
        <v>0</v>
      </c>
      <c r="HT69" s="22">
        <v>0</v>
      </c>
      <c r="HU69" s="22">
        <v>0</v>
      </c>
      <c r="HV69" s="22">
        <v>0</v>
      </c>
      <c r="HW69" s="22">
        <v>0</v>
      </c>
      <c r="HX69" s="22">
        <v>0</v>
      </c>
      <c r="HY69" s="22">
        <v>0</v>
      </c>
      <c r="HZ69" s="22">
        <v>0</v>
      </c>
      <c r="IA69" s="22">
        <v>0</v>
      </c>
      <c r="IB69" s="22">
        <v>0</v>
      </c>
      <c r="IC69" s="22">
        <v>0</v>
      </c>
      <c r="ID69" s="22">
        <v>0</v>
      </c>
      <c r="IE69" s="22">
        <v>0</v>
      </c>
      <c r="IF69" s="22">
        <v>0</v>
      </c>
      <c r="IG69" s="22">
        <v>0</v>
      </c>
      <c r="IH69" s="22">
        <v>0</v>
      </c>
      <c r="II69" s="22">
        <v>0</v>
      </c>
      <c r="IJ69" s="22">
        <v>0</v>
      </c>
      <c r="IK69" s="22">
        <v>0</v>
      </c>
      <c r="IL69" s="22">
        <v>0</v>
      </c>
      <c r="IM69" s="22">
        <v>0</v>
      </c>
      <c r="IN69" s="22">
        <v>0</v>
      </c>
      <c r="IO69" s="22">
        <v>0</v>
      </c>
    </row>
  </sheetData>
  <phoneticPr fontId="3" type="noConversion"/>
  <conditionalFormatting sqref="F2">
    <cfRule type="cellIs" dxfId="4" priority="1" operator="equal">
      <formula>FALSE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&amp;L&amp;"Arial,Bold"&amp;14PROJECT [project name]&amp;C&amp;"Arial,Bold"&amp;14Sheet: &amp;A&amp;R&amp;"Arial,Bold"&amp;14STRICTLY  CONFIDENTIAL</oddHeader>
    <oddFooter>&amp;L&amp;F ( Printed on &amp;D at &amp;T )&amp;RPage &amp;P</oddFooter>
  </headerFooter>
  <customProperties>
    <customPr name="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0" tint="-0.249977111117893"/>
    <outlinePr summaryBelow="0" summaryRight="0"/>
  </sheetPr>
  <dimension ref="A1:IO328"/>
  <sheetViews>
    <sheetView showGridLines="0" defaultGridColor="0" colorId="22" zoomScale="120" zoomScaleNormal="120" workbookViewId="0">
      <pane xSplit="9" ySplit="4" topLeftCell="J6" activePane="bottomRight" state="frozen"/>
      <selection activeCell="H40" sqref="H40"/>
      <selection pane="topRight" activeCell="H40" sqref="H40"/>
      <selection pane="bottomLeft" activeCell="H40" sqref="H40"/>
      <selection pane="bottomRight"/>
    </sheetView>
  </sheetViews>
  <sheetFormatPr defaultColWidth="0" defaultRowHeight="12.75" x14ac:dyDescent="0.2"/>
  <cols>
    <col min="1" max="1" width="1.28515625" style="13" customWidth="1"/>
    <col min="2" max="2" width="1.28515625" style="7" customWidth="1"/>
    <col min="3" max="3" width="1.28515625" style="17" customWidth="1"/>
    <col min="4" max="4" width="2.7109375" style="26" customWidth="1"/>
    <col min="5" max="5" width="43.42578125" style="25" customWidth="1"/>
    <col min="6" max="6" width="12.7109375" style="25" customWidth="1"/>
    <col min="7" max="8" width="11.7109375" style="25" customWidth="1"/>
    <col min="9" max="9" width="2.7109375" style="25" customWidth="1"/>
    <col min="10" max="68" width="11.7109375" style="25" customWidth="1"/>
    <col min="69" max="69" width="9" style="25" bestFit="1" customWidth="1"/>
    <col min="70" max="70" width="8.42578125" style="25" bestFit="1" customWidth="1"/>
    <col min="71" max="71" width="8.85546875" style="25" bestFit="1" customWidth="1"/>
    <col min="72" max="72" width="8.7109375" style="25" bestFit="1" customWidth="1"/>
    <col min="73" max="73" width="8.42578125" style="25" bestFit="1" customWidth="1"/>
    <col min="74" max="74" width="9" style="25" bestFit="1" customWidth="1"/>
    <col min="75" max="75" width="8.42578125" style="25" bestFit="1" customWidth="1"/>
    <col min="76" max="76" width="7.7109375" style="25" bestFit="1" customWidth="1"/>
    <col min="77" max="77" width="8.85546875" style="25" bestFit="1" customWidth="1"/>
    <col min="78" max="78" width="9" style="25" bestFit="1" customWidth="1"/>
    <col min="79" max="79" width="8.42578125" style="25" bestFit="1" customWidth="1"/>
    <col min="80" max="80" width="8.7109375" style="25" bestFit="1" customWidth="1"/>
    <col min="81" max="81" width="9" style="25" bestFit="1" customWidth="1"/>
    <col min="82" max="82" width="8.42578125" style="25" bestFit="1" customWidth="1"/>
    <col min="83" max="83" width="8.85546875" style="25" bestFit="1" customWidth="1"/>
    <col min="84" max="84" width="8.7109375" style="25" bestFit="1" customWidth="1"/>
    <col min="85" max="85" width="8.42578125" style="25" bestFit="1" customWidth="1"/>
    <col min="86" max="86" width="9" style="25" bestFit="1" customWidth="1"/>
    <col min="87" max="87" width="8.42578125" style="25" bestFit="1" customWidth="1"/>
    <col min="88" max="88" width="7.7109375" style="25" bestFit="1" customWidth="1"/>
    <col min="89" max="89" width="8.85546875" style="25" bestFit="1" customWidth="1"/>
    <col min="90" max="90" width="9" style="25" bestFit="1" customWidth="1"/>
    <col min="91" max="91" width="8.42578125" style="25" bestFit="1" customWidth="1"/>
    <col min="92" max="92" width="8.7109375" style="25" bestFit="1" customWidth="1"/>
    <col min="93" max="93" width="9" style="25" bestFit="1" customWidth="1"/>
    <col min="94" max="94" width="8.42578125" style="25" bestFit="1" customWidth="1"/>
    <col min="95" max="95" width="8.85546875" style="25" bestFit="1" customWidth="1"/>
    <col min="96" max="96" width="8.7109375" style="25" bestFit="1" customWidth="1"/>
    <col min="97" max="97" width="8.42578125" style="25" bestFit="1" customWidth="1"/>
    <col min="98" max="98" width="9" style="25" bestFit="1" customWidth="1"/>
    <col min="99" max="99" width="8.42578125" style="25" bestFit="1" customWidth="1"/>
    <col min="100" max="100" width="7.7109375" style="25" bestFit="1" customWidth="1"/>
    <col min="101" max="101" width="8.85546875" style="25" bestFit="1" customWidth="1"/>
    <col min="102" max="102" width="9" style="25" bestFit="1" customWidth="1"/>
    <col min="103" max="103" width="8.42578125" style="25" bestFit="1" customWidth="1"/>
    <col min="104" max="104" width="8.7109375" style="25" bestFit="1" customWidth="1"/>
    <col min="105" max="105" width="9" style="25" bestFit="1" customWidth="1"/>
    <col min="106" max="106" width="8.42578125" style="25" bestFit="1" customWidth="1"/>
    <col min="107" max="107" width="8.85546875" style="25" bestFit="1" customWidth="1"/>
    <col min="108" max="108" width="8.7109375" style="25" bestFit="1" customWidth="1"/>
    <col min="109" max="109" width="8.42578125" style="25" bestFit="1" customWidth="1"/>
    <col min="110" max="110" width="9" style="25" bestFit="1" customWidth="1"/>
    <col min="111" max="111" width="8.42578125" style="25" bestFit="1" customWidth="1"/>
    <col min="112" max="112" width="7.7109375" style="25" bestFit="1" customWidth="1"/>
    <col min="113" max="113" width="8.85546875" style="25" bestFit="1" customWidth="1"/>
    <col min="114" max="114" width="9" style="25" bestFit="1" customWidth="1"/>
    <col min="115" max="115" width="8.42578125" style="25" bestFit="1" customWidth="1"/>
    <col min="116" max="116" width="8.7109375" style="25" bestFit="1" customWidth="1"/>
    <col min="117" max="117" width="9" style="25" bestFit="1" customWidth="1"/>
    <col min="118" max="118" width="8.42578125" style="25" bestFit="1" customWidth="1"/>
    <col min="119" max="119" width="8.85546875" style="25" bestFit="1" customWidth="1"/>
    <col min="120" max="120" width="8.7109375" style="25" bestFit="1" customWidth="1"/>
    <col min="121" max="121" width="8.42578125" style="25" bestFit="1" customWidth="1"/>
    <col min="122" max="122" width="9" style="25" bestFit="1" customWidth="1"/>
    <col min="123" max="123" width="8.42578125" style="25" bestFit="1" customWidth="1"/>
    <col min="124" max="124" width="7.7109375" style="25" bestFit="1" customWidth="1"/>
    <col min="125" max="125" width="8.85546875" style="25" bestFit="1" customWidth="1"/>
    <col min="126" max="126" width="9" style="25" bestFit="1" customWidth="1"/>
    <col min="127" max="127" width="8.42578125" style="25" bestFit="1" customWidth="1"/>
    <col min="128" max="128" width="8.7109375" style="25" bestFit="1" customWidth="1"/>
    <col min="129" max="129" width="9" style="25" bestFit="1" customWidth="1"/>
    <col min="130" max="249" width="11.7109375" style="25" customWidth="1"/>
    <col min="250" max="16384" width="11.7109375" style="25" hidden="1"/>
  </cols>
  <sheetData>
    <row r="1" spans="1:249" s="27" customFormat="1" ht="26.25" x14ac:dyDescent="0.2">
      <c r="A1" s="27" t="str">
        <f ca="1" xml:space="preserve"> RIGHT(CELL("filename", A1), LEN(CELL("filename", A1)) - SEARCH("]", CELL("filename", A1)))</f>
        <v>Calcs</v>
      </c>
      <c r="B1" s="7"/>
      <c r="C1" s="28"/>
      <c r="D1" s="3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</row>
    <row r="2" spans="1:249" s="29" customFormat="1" x14ac:dyDescent="0.2">
      <c r="C2" s="30"/>
      <c r="D2" s="31"/>
      <c r="E2" s="20" t="s">
        <v>163</v>
      </c>
      <c r="F2" s="114" t="b">
        <f>Checks!$F$8</f>
        <v>1</v>
      </c>
      <c r="G2" s="20"/>
      <c r="H2" s="33"/>
    </row>
    <row r="3" spans="1:249" s="40" customFormat="1" x14ac:dyDescent="0.2">
      <c r="A3" s="36"/>
      <c r="B3" s="37"/>
      <c r="C3" s="38"/>
      <c r="D3" s="39"/>
      <c r="E3" s="32" t="str">
        <f>Time!E$21</f>
        <v>Model period beginning</v>
      </c>
      <c r="F3" s="20"/>
      <c r="G3" s="20"/>
      <c r="J3" s="104" cm="1">
        <f t="array" ref="J3:IO3">_xlfn.ANCHORARRAY(Time!J$21)</f>
        <v>45292</v>
      </c>
      <c r="K3" s="104">
        <v>45323</v>
      </c>
      <c r="L3" s="104">
        <v>45352</v>
      </c>
      <c r="M3" s="104">
        <v>45383</v>
      </c>
      <c r="N3" s="104">
        <v>45413</v>
      </c>
      <c r="O3" s="104">
        <v>45444</v>
      </c>
      <c r="P3" s="104">
        <v>45474</v>
      </c>
      <c r="Q3" s="104">
        <v>45505</v>
      </c>
      <c r="R3" s="104">
        <v>45536</v>
      </c>
      <c r="S3" s="104">
        <v>45566</v>
      </c>
      <c r="T3" s="104">
        <v>45597</v>
      </c>
      <c r="U3" s="104">
        <v>45627</v>
      </c>
      <c r="V3" s="104">
        <v>45658</v>
      </c>
      <c r="W3" s="104">
        <v>45689</v>
      </c>
      <c r="X3" s="104">
        <v>45717</v>
      </c>
      <c r="Y3" s="104">
        <v>45748</v>
      </c>
      <c r="Z3" s="104">
        <v>45778</v>
      </c>
      <c r="AA3" s="104">
        <v>45809</v>
      </c>
      <c r="AB3" s="104">
        <v>45839</v>
      </c>
      <c r="AC3" s="104">
        <v>45870</v>
      </c>
      <c r="AD3" s="104">
        <v>45901</v>
      </c>
      <c r="AE3" s="104">
        <v>45931</v>
      </c>
      <c r="AF3" s="104">
        <v>45962</v>
      </c>
      <c r="AG3" s="104">
        <v>45992</v>
      </c>
      <c r="AH3" s="104">
        <v>46023</v>
      </c>
      <c r="AI3" s="104">
        <v>46054</v>
      </c>
      <c r="AJ3" s="104">
        <v>46082</v>
      </c>
      <c r="AK3" s="104">
        <v>46113</v>
      </c>
      <c r="AL3" s="104">
        <v>46143</v>
      </c>
      <c r="AM3" s="104">
        <v>46174</v>
      </c>
      <c r="AN3" s="104">
        <v>46204</v>
      </c>
      <c r="AO3" s="104">
        <v>46235</v>
      </c>
      <c r="AP3" s="104">
        <v>46266</v>
      </c>
      <c r="AQ3" s="104">
        <v>46296</v>
      </c>
      <c r="AR3" s="104">
        <v>46327</v>
      </c>
      <c r="AS3" s="104">
        <v>46357</v>
      </c>
      <c r="AT3" s="104">
        <v>46388</v>
      </c>
      <c r="AU3" s="104">
        <v>46419</v>
      </c>
      <c r="AV3" s="104">
        <v>46447</v>
      </c>
      <c r="AW3" s="104">
        <v>46478</v>
      </c>
      <c r="AX3" s="104">
        <v>46508</v>
      </c>
      <c r="AY3" s="104">
        <v>46539</v>
      </c>
      <c r="AZ3" s="104">
        <v>46569</v>
      </c>
      <c r="BA3" s="104">
        <v>46600</v>
      </c>
      <c r="BB3" s="104">
        <v>46631</v>
      </c>
      <c r="BC3" s="104">
        <v>46661</v>
      </c>
      <c r="BD3" s="104">
        <v>46692</v>
      </c>
      <c r="BE3" s="104">
        <v>46722</v>
      </c>
      <c r="BF3" s="104">
        <v>46753</v>
      </c>
      <c r="BG3" s="104">
        <v>46784</v>
      </c>
      <c r="BH3" s="104">
        <v>46813</v>
      </c>
      <c r="BI3" s="104">
        <v>46844</v>
      </c>
      <c r="BJ3" s="104">
        <v>46874</v>
      </c>
      <c r="BK3" s="104">
        <v>46905</v>
      </c>
      <c r="BL3" s="104">
        <v>46935</v>
      </c>
      <c r="BM3" s="104">
        <v>46966</v>
      </c>
      <c r="BN3" s="104">
        <v>46997</v>
      </c>
      <c r="BO3" s="104">
        <v>47027</v>
      </c>
      <c r="BP3" s="104">
        <v>47058</v>
      </c>
      <c r="BQ3" s="104">
        <v>47088</v>
      </c>
      <c r="BR3" s="104">
        <v>47119</v>
      </c>
      <c r="BS3" s="104">
        <v>47150</v>
      </c>
      <c r="BT3" s="104">
        <v>47178</v>
      </c>
      <c r="BU3" s="104">
        <v>47209</v>
      </c>
      <c r="BV3" s="104">
        <v>47239</v>
      </c>
      <c r="BW3" s="104">
        <v>47270</v>
      </c>
      <c r="BX3" s="104">
        <v>47300</v>
      </c>
      <c r="BY3" s="104">
        <v>47331</v>
      </c>
      <c r="BZ3" s="104">
        <v>47362</v>
      </c>
      <c r="CA3" s="104">
        <v>47392</v>
      </c>
      <c r="CB3" s="104">
        <v>47423</v>
      </c>
      <c r="CC3" s="104">
        <v>47453</v>
      </c>
      <c r="CD3" s="104">
        <v>47484</v>
      </c>
      <c r="CE3" s="104">
        <v>47515</v>
      </c>
      <c r="CF3" s="104">
        <v>47543</v>
      </c>
      <c r="CG3" s="104">
        <v>47574</v>
      </c>
      <c r="CH3" s="104">
        <v>47604</v>
      </c>
      <c r="CI3" s="104">
        <v>47635</v>
      </c>
      <c r="CJ3" s="104">
        <v>47665</v>
      </c>
      <c r="CK3" s="104">
        <v>47696</v>
      </c>
      <c r="CL3" s="104">
        <v>47727</v>
      </c>
      <c r="CM3" s="104">
        <v>47757</v>
      </c>
      <c r="CN3" s="104">
        <v>47788</v>
      </c>
      <c r="CO3" s="104">
        <v>47818</v>
      </c>
      <c r="CP3" s="104">
        <v>47849</v>
      </c>
      <c r="CQ3" s="104">
        <v>47880</v>
      </c>
      <c r="CR3" s="104">
        <v>47908</v>
      </c>
      <c r="CS3" s="104">
        <v>47939</v>
      </c>
      <c r="CT3" s="104">
        <v>47969</v>
      </c>
      <c r="CU3" s="104">
        <v>48000</v>
      </c>
      <c r="CV3" s="104">
        <v>48030</v>
      </c>
      <c r="CW3" s="104">
        <v>48061</v>
      </c>
      <c r="CX3" s="104">
        <v>48092</v>
      </c>
      <c r="CY3" s="104">
        <v>48122</v>
      </c>
      <c r="CZ3" s="104">
        <v>48153</v>
      </c>
      <c r="DA3" s="104">
        <v>48183</v>
      </c>
      <c r="DB3" s="104">
        <v>48214</v>
      </c>
      <c r="DC3" s="104">
        <v>48245</v>
      </c>
      <c r="DD3" s="104">
        <v>48274</v>
      </c>
      <c r="DE3" s="104">
        <v>48305</v>
      </c>
      <c r="DF3" s="104">
        <v>48335</v>
      </c>
      <c r="DG3" s="104">
        <v>48366</v>
      </c>
      <c r="DH3" s="104">
        <v>48396</v>
      </c>
      <c r="DI3" s="104">
        <v>48427</v>
      </c>
      <c r="DJ3" s="104">
        <v>48458</v>
      </c>
      <c r="DK3" s="104">
        <v>48488</v>
      </c>
      <c r="DL3" s="104">
        <v>48519</v>
      </c>
      <c r="DM3" s="104">
        <v>48549</v>
      </c>
      <c r="DN3" s="104">
        <v>48580</v>
      </c>
      <c r="DO3" s="104">
        <v>48611</v>
      </c>
      <c r="DP3" s="104">
        <v>48639</v>
      </c>
      <c r="DQ3" s="104">
        <v>48670</v>
      </c>
      <c r="DR3" s="104">
        <v>48700</v>
      </c>
      <c r="DS3" s="104">
        <v>48731</v>
      </c>
      <c r="DT3" s="104">
        <v>48761</v>
      </c>
      <c r="DU3" s="104">
        <v>48792</v>
      </c>
      <c r="DV3" s="104">
        <v>48823</v>
      </c>
      <c r="DW3" s="104">
        <v>48853</v>
      </c>
      <c r="DX3" s="104">
        <v>48884</v>
      </c>
      <c r="DY3" s="104">
        <v>48914</v>
      </c>
      <c r="DZ3" s="104">
        <v>48945</v>
      </c>
      <c r="EA3" s="104">
        <v>48976</v>
      </c>
      <c r="EB3" s="104">
        <v>49004</v>
      </c>
      <c r="EC3" s="104">
        <v>49035</v>
      </c>
      <c r="ED3" s="104">
        <v>49065</v>
      </c>
      <c r="EE3" s="104">
        <v>49096</v>
      </c>
      <c r="EF3" s="104">
        <v>49126</v>
      </c>
      <c r="EG3" s="104">
        <v>49157</v>
      </c>
      <c r="EH3" s="104">
        <v>49188</v>
      </c>
      <c r="EI3" s="104">
        <v>49218</v>
      </c>
      <c r="EJ3" s="104">
        <v>49249</v>
      </c>
      <c r="EK3" s="104">
        <v>49279</v>
      </c>
      <c r="EL3" s="104">
        <v>49310</v>
      </c>
      <c r="EM3" s="104">
        <v>49341</v>
      </c>
      <c r="EN3" s="104">
        <v>49369</v>
      </c>
      <c r="EO3" s="104">
        <v>49400</v>
      </c>
      <c r="EP3" s="104">
        <v>49430</v>
      </c>
      <c r="EQ3" s="104">
        <v>49461</v>
      </c>
      <c r="ER3" s="104">
        <v>49491</v>
      </c>
      <c r="ES3" s="104">
        <v>49522</v>
      </c>
      <c r="ET3" s="104">
        <v>49553</v>
      </c>
      <c r="EU3" s="104">
        <v>49583</v>
      </c>
      <c r="EV3" s="104">
        <v>49614</v>
      </c>
      <c r="EW3" s="104">
        <v>49644</v>
      </c>
      <c r="EX3" s="104">
        <v>49675</v>
      </c>
      <c r="EY3" s="104">
        <v>49706</v>
      </c>
      <c r="EZ3" s="104">
        <v>49735</v>
      </c>
      <c r="FA3" s="104">
        <v>49766</v>
      </c>
      <c r="FB3" s="104">
        <v>49796</v>
      </c>
      <c r="FC3" s="104">
        <v>49827</v>
      </c>
      <c r="FD3" s="104">
        <v>49857</v>
      </c>
      <c r="FE3" s="104">
        <v>49888</v>
      </c>
      <c r="FF3" s="104">
        <v>49919</v>
      </c>
      <c r="FG3" s="104">
        <v>49949</v>
      </c>
      <c r="FH3" s="104">
        <v>49980</v>
      </c>
      <c r="FI3" s="104">
        <v>50010</v>
      </c>
      <c r="FJ3" s="104">
        <v>50041</v>
      </c>
      <c r="FK3" s="104">
        <v>50072</v>
      </c>
      <c r="FL3" s="104">
        <v>50100</v>
      </c>
      <c r="FM3" s="104">
        <v>50131</v>
      </c>
      <c r="FN3" s="104">
        <v>50161</v>
      </c>
      <c r="FO3" s="104">
        <v>50192</v>
      </c>
      <c r="FP3" s="104">
        <v>50222</v>
      </c>
      <c r="FQ3" s="104">
        <v>50253</v>
      </c>
      <c r="FR3" s="104">
        <v>50284</v>
      </c>
      <c r="FS3" s="104">
        <v>50314</v>
      </c>
      <c r="FT3" s="104">
        <v>50345</v>
      </c>
      <c r="FU3" s="104">
        <v>50375</v>
      </c>
      <c r="FV3" s="104">
        <v>50406</v>
      </c>
      <c r="FW3" s="104">
        <v>50437</v>
      </c>
      <c r="FX3" s="104">
        <v>50465</v>
      </c>
      <c r="FY3" s="104">
        <v>50496</v>
      </c>
      <c r="FZ3" s="104">
        <v>50526</v>
      </c>
      <c r="GA3" s="104">
        <v>50557</v>
      </c>
      <c r="GB3" s="104">
        <v>50587</v>
      </c>
      <c r="GC3" s="104">
        <v>50618</v>
      </c>
      <c r="GD3" s="104">
        <v>50649</v>
      </c>
      <c r="GE3" s="104">
        <v>50679</v>
      </c>
      <c r="GF3" s="104">
        <v>50710</v>
      </c>
      <c r="GG3" s="104">
        <v>50740</v>
      </c>
      <c r="GH3" s="104">
        <v>50771</v>
      </c>
      <c r="GI3" s="104">
        <v>50802</v>
      </c>
      <c r="GJ3" s="104">
        <v>50830</v>
      </c>
      <c r="GK3" s="104">
        <v>50861</v>
      </c>
      <c r="GL3" s="104">
        <v>50891</v>
      </c>
      <c r="GM3" s="104">
        <v>50922</v>
      </c>
      <c r="GN3" s="104">
        <v>50952</v>
      </c>
      <c r="GO3" s="104">
        <v>50983</v>
      </c>
      <c r="GP3" s="104">
        <v>51014</v>
      </c>
      <c r="GQ3" s="104">
        <v>51044</v>
      </c>
      <c r="GR3" s="104">
        <v>51075</v>
      </c>
      <c r="GS3" s="104">
        <v>51105</v>
      </c>
      <c r="GT3" s="104">
        <v>51136</v>
      </c>
      <c r="GU3" s="104">
        <v>51167</v>
      </c>
      <c r="GV3" s="104">
        <v>51196</v>
      </c>
      <c r="GW3" s="104">
        <v>51227</v>
      </c>
      <c r="GX3" s="104">
        <v>51257</v>
      </c>
      <c r="GY3" s="104">
        <v>51288</v>
      </c>
      <c r="GZ3" s="104">
        <v>51318</v>
      </c>
      <c r="HA3" s="104">
        <v>51349</v>
      </c>
      <c r="HB3" s="104">
        <v>51380</v>
      </c>
      <c r="HC3" s="104">
        <v>51410</v>
      </c>
      <c r="HD3" s="104">
        <v>51441</v>
      </c>
      <c r="HE3" s="104">
        <v>51471</v>
      </c>
      <c r="HF3" s="104">
        <v>51502</v>
      </c>
      <c r="HG3" s="104">
        <v>51533</v>
      </c>
      <c r="HH3" s="104">
        <v>51561</v>
      </c>
      <c r="HI3" s="104">
        <v>51592</v>
      </c>
      <c r="HJ3" s="104">
        <v>51622</v>
      </c>
      <c r="HK3" s="104">
        <v>51653</v>
      </c>
      <c r="HL3" s="104">
        <v>51683</v>
      </c>
      <c r="HM3" s="104">
        <v>51714</v>
      </c>
      <c r="HN3" s="104">
        <v>51745</v>
      </c>
      <c r="HO3" s="104">
        <v>51775</v>
      </c>
      <c r="HP3" s="104">
        <v>51806</v>
      </c>
      <c r="HQ3" s="104">
        <v>51836</v>
      </c>
      <c r="HR3" s="104">
        <v>51867</v>
      </c>
      <c r="HS3" s="104">
        <v>51898</v>
      </c>
      <c r="HT3" s="104">
        <v>51926</v>
      </c>
      <c r="HU3" s="104">
        <v>51957</v>
      </c>
      <c r="HV3" s="104">
        <v>51987</v>
      </c>
      <c r="HW3" s="104">
        <v>52018</v>
      </c>
      <c r="HX3" s="104">
        <v>52048</v>
      </c>
      <c r="HY3" s="104">
        <v>52079</v>
      </c>
      <c r="HZ3" s="104">
        <v>52110</v>
      </c>
      <c r="IA3" s="104">
        <v>52140</v>
      </c>
      <c r="IB3" s="104">
        <v>52171</v>
      </c>
      <c r="IC3" s="104">
        <v>52201</v>
      </c>
      <c r="ID3" s="104">
        <v>52232</v>
      </c>
      <c r="IE3" s="104">
        <v>52263</v>
      </c>
      <c r="IF3" s="104">
        <v>52291</v>
      </c>
      <c r="IG3" s="104">
        <v>52322</v>
      </c>
      <c r="IH3" s="104">
        <v>52352</v>
      </c>
      <c r="II3" s="104">
        <v>52383</v>
      </c>
      <c r="IJ3" s="104">
        <v>52413</v>
      </c>
      <c r="IK3" s="104">
        <v>52444</v>
      </c>
      <c r="IL3" s="104">
        <v>52475</v>
      </c>
      <c r="IM3" s="104">
        <v>52505</v>
      </c>
      <c r="IN3" s="104">
        <v>52536</v>
      </c>
      <c r="IO3" s="104">
        <v>52566</v>
      </c>
    </row>
    <row r="4" spans="1:249" s="32" customFormat="1" x14ac:dyDescent="0.2">
      <c r="A4" s="29"/>
      <c r="B4" s="29"/>
      <c r="C4" s="34"/>
      <c r="D4" s="33"/>
      <c r="E4" s="32" t="str">
        <f xml:space="preserve"> Time!E$12</f>
        <v>Model column counter</v>
      </c>
      <c r="F4" s="31" t="s">
        <v>7</v>
      </c>
      <c r="G4" s="29" t="s">
        <v>8</v>
      </c>
      <c r="H4" s="31" t="s">
        <v>9</v>
      </c>
      <c r="J4" s="32" cm="1">
        <f t="array" ref="J4:IO4">_xlfn.ANCHORARRAY( Time!J$12)</f>
        <v>1</v>
      </c>
      <c r="K4" s="32">
        <v>2</v>
      </c>
      <c r="L4" s="32">
        <v>3</v>
      </c>
      <c r="M4" s="32">
        <v>4</v>
      </c>
      <c r="N4" s="32">
        <v>5</v>
      </c>
      <c r="O4" s="32">
        <v>6</v>
      </c>
      <c r="P4" s="32">
        <v>7</v>
      </c>
      <c r="Q4" s="32">
        <v>8</v>
      </c>
      <c r="R4" s="32">
        <v>9</v>
      </c>
      <c r="S4" s="32">
        <v>10</v>
      </c>
      <c r="T4" s="32">
        <v>11</v>
      </c>
      <c r="U4" s="32">
        <v>12</v>
      </c>
      <c r="V4" s="32">
        <v>13</v>
      </c>
      <c r="W4" s="32">
        <v>14</v>
      </c>
      <c r="X4" s="32">
        <v>15</v>
      </c>
      <c r="Y4" s="32">
        <v>16</v>
      </c>
      <c r="Z4" s="32">
        <v>17</v>
      </c>
      <c r="AA4" s="32">
        <v>18</v>
      </c>
      <c r="AB4" s="32">
        <v>19</v>
      </c>
      <c r="AC4" s="32">
        <v>20</v>
      </c>
      <c r="AD4" s="32">
        <v>21</v>
      </c>
      <c r="AE4" s="32">
        <v>22</v>
      </c>
      <c r="AF4" s="32">
        <v>23</v>
      </c>
      <c r="AG4" s="32">
        <v>24</v>
      </c>
      <c r="AH4" s="32">
        <v>25</v>
      </c>
      <c r="AI4" s="32">
        <v>26</v>
      </c>
      <c r="AJ4" s="32">
        <v>27</v>
      </c>
      <c r="AK4" s="32">
        <v>28</v>
      </c>
      <c r="AL4" s="32">
        <v>29</v>
      </c>
      <c r="AM4" s="32">
        <v>30</v>
      </c>
      <c r="AN4" s="32">
        <v>31</v>
      </c>
      <c r="AO4" s="32">
        <v>32</v>
      </c>
      <c r="AP4" s="32">
        <v>33</v>
      </c>
      <c r="AQ4" s="32">
        <v>34</v>
      </c>
      <c r="AR4" s="32">
        <v>35</v>
      </c>
      <c r="AS4" s="32">
        <v>36</v>
      </c>
      <c r="AT4" s="32">
        <v>37</v>
      </c>
      <c r="AU4" s="32">
        <v>38</v>
      </c>
      <c r="AV4" s="32">
        <v>39</v>
      </c>
      <c r="AW4" s="32">
        <v>40</v>
      </c>
      <c r="AX4" s="32">
        <v>41</v>
      </c>
      <c r="AY4" s="32">
        <v>42</v>
      </c>
      <c r="AZ4" s="32">
        <v>43</v>
      </c>
      <c r="BA4" s="32">
        <v>44</v>
      </c>
      <c r="BB4" s="32">
        <v>45</v>
      </c>
      <c r="BC4" s="32">
        <v>46</v>
      </c>
      <c r="BD4" s="32">
        <v>47</v>
      </c>
      <c r="BE4" s="32">
        <v>48</v>
      </c>
      <c r="BF4" s="32">
        <v>49</v>
      </c>
      <c r="BG4" s="32">
        <v>50</v>
      </c>
      <c r="BH4" s="32">
        <v>51</v>
      </c>
      <c r="BI4" s="32">
        <v>52</v>
      </c>
      <c r="BJ4" s="32">
        <v>53</v>
      </c>
      <c r="BK4" s="32">
        <v>54</v>
      </c>
      <c r="BL4" s="32">
        <v>55</v>
      </c>
      <c r="BM4" s="32">
        <v>56</v>
      </c>
      <c r="BN4" s="32">
        <v>57</v>
      </c>
      <c r="BO4" s="32">
        <v>58</v>
      </c>
      <c r="BP4" s="32">
        <v>59</v>
      </c>
      <c r="BQ4" s="32">
        <v>60</v>
      </c>
      <c r="BR4" s="32">
        <v>61</v>
      </c>
      <c r="BS4" s="32">
        <v>62</v>
      </c>
      <c r="BT4" s="32">
        <v>63</v>
      </c>
      <c r="BU4" s="32">
        <v>64</v>
      </c>
      <c r="BV4" s="32">
        <v>65</v>
      </c>
      <c r="BW4" s="32">
        <v>66</v>
      </c>
      <c r="BX4" s="32">
        <v>67</v>
      </c>
      <c r="BY4" s="32">
        <v>68</v>
      </c>
      <c r="BZ4" s="32">
        <v>69</v>
      </c>
      <c r="CA4" s="32">
        <v>70</v>
      </c>
      <c r="CB4" s="32">
        <v>71</v>
      </c>
      <c r="CC4" s="32">
        <v>72</v>
      </c>
      <c r="CD4" s="32">
        <v>73</v>
      </c>
      <c r="CE4" s="32">
        <v>74</v>
      </c>
      <c r="CF4" s="32">
        <v>75</v>
      </c>
      <c r="CG4" s="32">
        <v>76</v>
      </c>
      <c r="CH4" s="32">
        <v>77</v>
      </c>
      <c r="CI4" s="32">
        <v>78</v>
      </c>
      <c r="CJ4" s="32">
        <v>79</v>
      </c>
      <c r="CK4" s="32">
        <v>80</v>
      </c>
      <c r="CL4" s="32">
        <v>81</v>
      </c>
      <c r="CM4" s="32">
        <v>82</v>
      </c>
      <c r="CN4" s="32">
        <v>83</v>
      </c>
      <c r="CO4" s="32">
        <v>84</v>
      </c>
      <c r="CP4" s="32">
        <v>85</v>
      </c>
      <c r="CQ4" s="32">
        <v>86</v>
      </c>
      <c r="CR4" s="32">
        <v>87</v>
      </c>
      <c r="CS4" s="32">
        <v>88</v>
      </c>
      <c r="CT4" s="32">
        <v>89</v>
      </c>
      <c r="CU4" s="32">
        <v>90</v>
      </c>
      <c r="CV4" s="32">
        <v>91</v>
      </c>
      <c r="CW4" s="32">
        <v>92</v>
      </c>
      <c r="CX4" s="32">
        <v>93</v>
      </c>
      <c r="CY4" s="32">
        <v>94</v>
      </c>
      <c r="CZ4" s="32">
        <v>95</v>
      </c>
      <c r="DA4" s="32">
        <v>96</v>
      </c>
      <c r="DB4" s="32">
        <v>97</v>
      </c>
      <c r="DC4" s="32">
        <v>98</v>
      </c>
      <c r="DD4" s="32">
        <v>99</v>
      </c>
      <c r="DE4" s="32">
        <v>100</v>
      </c>
      <c r="DF4" s="32">
        <v>101</v>
      </c>
      <c r="DG4" s="32">
        <v>102</v>
      </c>
      <c r="DH4" s="32">
        <v>103</v>
      </c>
      <c r="DI4" s="32">
        <v>104</v>
      </c>
      <c r="DJ4" s="32">
        <v>105</v>
      </c>
      <c r="DK4" s="32">
        <v>106</v>
      </c>
      <c r="DL4" s="32">
        <v>107</v>
      </c>
      <c r="DM4" s="32">
        <v>108</v>
      </c>
      <c r="DN4" s="32">
        <v>109</v>
      </c>
      <c r="DO4" s="32">
        <v>110</v>
      </c>
      <c r="DP4" s="32">
        <v>111</v>
      </c>
      <c r="DQ4" s="32">
        <v>112</v>
      </c>
      <c r="DR4" s="32">
        <v>113</v>
      </c>
      <c r="DS4" s="32">
        <v>114</v>
      </c>
      <c r="DT4" s="32">
        <v>115</v>
      </c>
      <c r="DU4" s="32">
        <v>116</v>
      </c>
      <c r="DV4" s="32">
        <v>117</v>
      </c>
      <c r="DW4" s="32">
        <v>118</v>
      </c>
      <c r="DX4" s="32">
        <v>119</v>
      </c>
      <c r="DY4" s="32">
        <v>120</v>
      </c>
      <c r="DZ4" s="32">
        <v>121</v>
      </c>
      <c r="EA4" s="32">
        <v>122</v>
      </c>
      <c r="EB4" s="32">
        <v>123</v>
      </c>
      <c r="EC4" s="32">
        <v>124</v>
      </c>
      <c r="ED4" s="32">
        <v>125</v>
      </c>
      <c r="EE4" s="32">
        <v>126</v>
      </c>
      <c r="EF4" s="32">
        <v>127</v>
      </c>
      <c r="EG4" s="32">
        <v>128</v>
      </c>
      <c r="EH4" s="32">
        <v>129</v>
      </c>
      <c r="EI4" s="32">
        <v>130</v>
      </c>
      <c r="EJ4" s="32">
        <v>131</v>
      </c>
      <c r="EK4" s="32">
        <v>132</v>
      </c>
      <c r="EL4" s="32">
        <v>133</v>
      </c>
      <c r="EM4" s="32">
        <v>134</v>
      </c>
      <c r="EN4" s="32">
        <v>135</v>
      </c>
      <c r="EO4" s="32">
        <v>136</v>
      </c>
      <c r="EP4" s="32">
        <v>137</v>
      </c>
      <c r="EQ4" s="32">
        <v>138</v>
      </c>
      <c r="ER4" s="32">
        <v>139</v>
      </c>
      <c r="ES4" s="32">
        <v>140</v>
      </c>
      <c r="ET4" s="32">
        <v>141</v>
      </c>
      <c r="EU4" s="32">
        <v>142</v>
      </c>
      <c r="EV4" s="32">
        <v>143</v>
      </c>
      <c r="EW4" s="32">
        <v>144</v>
      </c>
      <c r="EX4" s="32">
        <v>145</v>
      </c>
      <c r="EY4" s="32">
        <v>146</v>
      </c>
      <c r="EZ4" s="32">
        <v>147</v>
      </c>
      <c r="FA4" s="32">
        <v>148</v>
      </c>
      <c r="FB4" s="32">
        <v>149</v>
      </c>
      <c r="FC4" s="32">
        <v>150</v>
      </c>
      <c r="FD4" s="32">
        <v>151</v>
      </c>
      <c r="FE4" s="32">
        <v>152</v>
      </c>
      <c r="FF4" s="32">
        <v>153</v>
      </c>
      <c r="FG4" s="32">
        <v>154</v>
      </c>
      <c r="FH4" s="32">
        <v>155</v>
      </c>
      <c r="FI4" s="32">
        <v>156</v>
      </c>
      <c r="FJ4" s="32">
        <v>157</v>
      </c>
      <c r="FK4" s="32">
        <v>158</v>
      </c>
      <c r="FL4" s="32">
        <v>159</v>
      </c>
      <c r="FM4" s="32">
        <v>160</v>
      </c>
      <c r="FN4" s="32">
        <v>161</v>
      </c>
      <c r="FO4" s="32">
        <v>162</v>
      </c>
      <c r="FP4" s="32">
        <v>163</v>
      </c>
      <c r="FQ4" s="32">
        <v>164</v>
      </c>
      <c r="FR4" s="32">
        <v>165</v>
      </c>
      <c r="FS4" s="32">
        <v>166</v>
      </c>
      <c r="FT4" s="32">
        <v>167</v>
      </c>
      <c r="FU4" s="32">
        <v>168</v>
      </c>
      <c r="FV4" s="32">
        <v>169</v>
      </c>
      <c r="FW4" s="32">
        <v>170</v>
      </c>
      <c r="FX4" s="32">
        <v>171</v>
      </c>
      <c r="FY4" s="32">
        <v>172</v>
      </c>
      <c r="FZ4" s="32">
        <v>173</v>
      </c>
      <c r="GA4" s="32">
        <v>174</v>
      </c>
      <c r="GB4" s="32">
        <v>175</v>
      </c>
      <c r="GC4" s="32">
        <v>176</v>
      </c>
      <c r="GD4" s="32">
        <v>177</v>
      </c>
      <c r="GE4" s="32">
        <v>178</v>
      </c>
      <c r="GF4" s="32">
        <v>179</v>
      </c>
      <c r="GG4" s="32">
        <v>180</v>
      </c>
      <c r="GH4" s="32">
        <v>181</v>
      </c>
      <c r="GI4" s="32">
        <v>182</v>
      </c>
      <c r="GJ4" s="32">
        <v>183</v>
      </c>
      <c r="GK4" s="32">
        <v>184</v>
      </c>
      <c r="GL4" s="32">
        <v>185</v>
      </c>
      <c r="GM4" s="32">
        <v>186</v>
      </c>
      <c r="GN4" s="32">
        <v>187</v>
      </c>
      <c r="GO4" s="32">
        <v>188</v>
      </c>
      <c r="GP4" s="32">
        <v>189</v>
      </c>
      <c r="GQ4" s="32">
        <v>190</v>
      </c>
      <c r="GR4" s="32">
        <v>191</v>
      </c>
      <c r="GS4" s="32">
        <v>192</v>
      </c>
      <c r="GT4" s="32">
        <v>193</v>
      </c>
      <c r="GU4" s="32">
        <v>194</v>
      </c>
      <c r="GV4" s="32">
        <v>195</v>
      </c>
      <c r="GW4" s="32">
        <v>196</v>
      </c>
      <c r="GX4" s="32">
        <v>197</v>
      </c>
      <c r="GY4" s="32">
        <v>198</v>
      </c>
      <c r="GZ4" s="32">
        <v>199</v>
      </c>
      <c r="HA4" s="32">
        <v>200</v>
      </c>
      <c r="HB4" s="32">
        <v>201</v>
      </c>
      <c r="HC4" s="32">
        <v>202</v>
      </c>
      <c r="HD4" s="32">
        <v>203</v>
      </c>
      <c r="HE4" s="32">
        <v>204</v>
      </c>
      <c r="HF4" s="32">
        <v>205</v>
      </c>
      <c r="HG4" s="32">
        <v>206</v>
      </c>
      <c r="HH4" s="32">
        <v>207</v>
      </c>
      <c r="HI4" s="32">
        <v>208</v>
      </c>
      <c r="HJ4" s="32">
        <v>209</v>
      </c>
      <c r="HK4" s="32">
        <v>210</v>
      </c>
      <c r="HL4" s="32">
        <v>211</v>
      </c>
      <c r="HM4" s="32">
        <v>212</v>
      </c>
      <c r="HN4" s="32">
        <v>213</v>
      </c>
      <c r="HO4" s="32">
        <v>214</v>
      </c>
      <c r="HP4" s="32">
        <v>215</v>
      </c>
      <c r="HQ4" s="32">
        <v>216</v>
      </c>
      <c r="HR4" s="32">
        <v>217</v>
      </c>
      <c r="HS4" s="32">
        <v>218</v>
      </c>
      <c r="HT4" s="32">
        <v>219</v>
      </c>
      <c r="HU4" s="32">
        <v>220</v>
      </c>
      <c r="HV4" s="32">
        <v>221</v>
      </c>
      <c r="HW4" s="32">
        <v>222</v>
      </c>
      <c r="HX4" s="32">
        <v>223</v>
      </c>
      <c r="HY4" s="32">
        <v>224</v>
      </c>
      <c r="HZ4" s="32">
        <v>225</v>
      </c>
      <c r="IA4" s="32">
        <v>226</v>
      </c>
      <c r="IB4" s="32">
        <v>227</v>
      </c>
      <c r="IC4" s="32">
        <v>228</v>
      </c>
      <c r="ID4" s="32">
        <v>229</v>
      </c>
      <c r="IE4" s="32">
        <v>230</v>
      </c>
      <c r="IF4" s="32">
        <v>231</v>
      </c>
      <c r="IG4" s="32">
        <v>232</v>
      </c>
      <c r="IH4" s="32">
        <v>233</v>
      </c>
      <c r="II4" s="32">
        <v>234</v>
      </c>
      <c r="IJ4" s="32">
        <v>235</v>
      </c>
      <c r="IK4" s="32">
        <v>236</v>
      </c>
      <c r="IL4" s="32">
        <v>237</v>
      </c>
      <c r="IM4" s="32">
        <v>238</v>
      </c>
      <c r="IN4" s="32">
        <v>239</v>
      </c>
      <c r="IO4" s="32">
        <v>240</v>
      </c>
    </row>
    <row r="6" spans="1:249" s="54" customFormat="1" x14ac:dyDescent="0.2">
      <c r="A6" s="51" t="s">
        <v>146</v>
      </c>
      <c r="B6" s="51"/>
      <c r="C6" s="52"/>
      <c r="D6" s="53"/>
    </row>
    <row r="8" spans="1:249" x14ac:dyDescent="0.2">
      <c r="D8" s="61" t="s">
        <v>139</v>
      </c>
    </row>
    <row r="9" spans="1:249" x14ac:dyDescent="0.2">
      <c r="D9" s="61"/>
      <c r="E9" s="45" t="str">
        <f>InpC!E$15</f>
        <v>Average sales price - year 1</v>
      </c>
      <c r="F9" s="45">
        <f>InpC!F$15</f>
        <v>20</v>
      </c>
      <c r="G9" s="45" t="str">
        <f>InpC!G$15</f>
        <v>$ per unit</v>
      </c>
    </row>
    <row r="10" spans="1:249" x14ac:dyDescent="0.2">
      <c r="D10" s="61"/>
      <c r="E10" s="45" t="str">
        <f>InpC!E$16</f>
        <v>Average sales price - year 2</v>
      </c>
      <c r="F10" s="45">
        <f>InpC!F$16</f>
        <v>20</v>
      </c>
      <c r="G10" s="45" t="str">
        <f>InpC!G$16</f>
        <v>$ per unit</v>
      </c>
    </row>
    <row r="11" spans="1:249" x14ac:dyDescent="0.2">
      <c r="D11" s="61"/>
      <c r="E11" s="45" t="str">
        <f>InpC!E$17</f>
        <v>Average sales price - year 3</v>
      </c>
      <c r="F11" s="45">
        <f>InpC!F$17</f>
        <v>19</v>
      </c>
      <c r="G11" s="45" t="str">
        <f>InpC!G$17</f>
        <v>$ per unit</v>
      </c>
    </row>
    <row r="12" spans="1:249" x14ac:dyDescent="0.2">
      <c r="D12" s="61"/>
      <c r="E12" s="45" t="str">
        <f>InpC!E$18</f>
        <v>Average sales price - year 4</v>
      </c>
      <c r="F12" s="45">
        <f>InpC!F$18</f>
        <v>18</v>
      </c>
      <c r="G12" s="45" t="str">
        <f>InpC!G$18</f>
        <v>$ per unit</v>
      </c>
    </row>
    <row r="13" spans="1:249" x14ac:dyDescent="0.2">
      <c r="D13" s="61"/>
      <c r="E13" s="45" t="str">
        <f>InpC!E$19</f>
        <v>Average sales price - year 5</v>
      </c>
      <c r="F13" s="45">
        <f>InpC!F$19</f>
        <v>17</v>
      </c>
      <c r="G13" s="45" t="str">
        <f>InpC!G$19</f>
        <v>$ per unit</v>
      </c>
    </row>
    <row r="14" spans="1:249" s="45" customFormat="1" x14ac:dyDescent="0.2">
      <c r="A14" s="42"/>
      <c r="B14" s="41"/>
      <c r="C14" s="69"/>
      <c r="D14" s="70"/>
      <c r="E14" s="45" t="str">
        <f>Time!E$17</f>
        <v>Model year</v>
      </c>
      <c r="G14" s="45" t="str">
        <f>Time!G$17</f>
        <v>year</v>
      </c>
      <c r="J14" s="45" cm="1">
        <f t="array" ref="J14:IO14">_xlfn.ANCHORARRAY(Time!J$17)</f>
        <v>1</v>
      </c>
      <c r="K14" s="45">
        <v>1</v>
      </c>
      <c r="L14" s="45">
        <v>1</v>
      </c>
      <c r="M14" s="45">
        <v>1</v>
      </c>
      <c r="N14" s="45">
        <v>1</v>
      </c>
      <c r="O14" s="45">
        <v>1</v>
      </c>
      <c r="P14" s="45">
        <v>1</v>
      </c>
      <c r="Q14" s="45">
        <v>1</v>
      </c>
      <c r="R14" s="45">
        <v>1</v>
      </c>
      <c r="S14" s="45">
        <v>1</v>
      </c>
      <c r="T14" s="45">
        <v>1</v>
      </c>
      <c r="U14" s="45">
        <v>1</v>
      </c>
      <c r="V14" s="45">
        <v>2</v>
      </c>
      <c r="W14" s="45">
        <v>2</v>
      </c>
      <c r="X14" s="45">
        <v>2</v>
      </c>
      <c r="Y14" s="45">
        <v>2</v>
      </c>
      <c r="Z14" s="45">
        <v>2</v>
      </c>
      <c r="AA14" s="45">
        <v>2</v>
      </c>
      <c r="AB14" s="45">
        <v>2</v>
      </c>
      <c r="AC14" s="45">
        <v>2</v>
      </c>
      <c r="AD14" s="45">
        <v>2</v>
      </c>
      <c r="AE14" s="45">
        <v>2</v>
      </c>
      <c r="AF14" s="45">
        <v>2</v>
      </c>
      <c r="AG14" s="45">
        <v>2</v>
      </c>
      <c r="AH14" s="45">
        <v>3</v>
      </c>
      <c r="AI14" s="45">
        <v>3</v>
      </c>
      <c r="AJ14" s="45">
        <v>3</v>
      </c>
      <c r="AK14" s="45">
        <v>3</v>
      </c>
      <c r="AL14" s="45">
        <v>3</v>
      </c>
      <c r="AM14" s="45">
        <v>3</v>
      </c>
      <c r="AN14" s="45">
        <v>3</v>
      </c>
      <c r="AO14" s="45">
        <v>3</v>
      </c>
      <c r="AP14" s="45">
        <v>3</v>
      </c>
      <c r="AQ14" s="45">
        <v>3</v>
      </c>
      <c r="AR14" s="45">
        <v>3</v>
      </c>
      <c r="AS14" s="45">
        <v>3</v>
      </c>
      <c r="AT14" s="45">
        <v>4</v>
      </c>
      <c r="AU14" s="45">
        <v>4</v>
      </c>
      <c r="AV14" s="45">
        <v>4</v>
      </c>
      <c r="AW14" s="45">
        <v>4</v>
      </c>
      <c r="AX14" s="45">
        <v>4</v>
      </c>
      <c r="AY14" s="45">
        <v>4</v>
      </c>
      <c r="AZ14" s="45">
        <v>4</v>
      </c>
      <c r="BA14" s="45">
        <v>4</v>
      </c>
      <c r="BB14" s="45">
        <v>4</v>
      </c>
      <c r="BC14" s="45">
        <v>4</v>
      </c>
      <c r="BD14" s="45">
        <v>4</v>
      </c>
      <c r="BE14" s="45">
        <v>4</v>
      </c>
      <c r="BF14" s="45">
        <v>5</v>
      </c>
      <c r="BG14" s="45">
        <v>5</v>
      </c>
      <c r="BH14" s="45">
        <v>5</v>
      </c>
      <c r="BI14" s="45">
        <v>5</v>
      </c>
      <c r="BJ14" s="45">
        <v>5</v>
      </c>
      <c r="BK14" s="45">
        <v>5</v>
      </c>
      <c r="BL14" s="45">
        <v>5</v>
      </c>
      <c r="BM14" s="45">
        <v>5</v>
      </c>
      <c r="BN14" s="45">
        <v>5</v>
      </c>
      <c r="BO14" s="45">
        <v>5</v>
      </c>
      <c r="BP14" s="45">
        <v>5</v>
      </c>
      <c r="BQ14" s="45">
        <v>5</v>
      </c>
      <c r="BR14" s="45">
        <v>6</v>
      </c>
      <c r="BS14" s="45">
        <v>6</v>
      </c>
      <c r="BT14" s="45">
        <v>6</v>
      </c>
      <c r="BU14" s="45">
        <v>6</v>
      </c>
      <c r="BV14" s="45">
        <v>6</v>
      </c>
      <c r="BW14" s="45">
        <v>6</v>
      </c>
      <c r="BX14" s="45">
        <v>6</v>
      </c>
      <c r="BY14" s="45">
        <v>6</v>
      </c>
      <c r="BZ14" s="45">
        <v>6</v>
      </c>
      <c r="CA14" s="45">
        <v>6</v>
      </c>
      <c r="CB14" s="45">
        <v>6</v>
      </c>
      <c r="CC14" s="45">
        <v>6</v>
      </c>
      <c r="CD14" s="45">
        <v>7</v>
      </c>
      <c r="CE14" s="45">
        <v>7</v>
      </c>
      <c r="CF14" s="45">
        <v>7</v>
      </c>
      <c r="CG14" s="45">
        <v>7</v>
      </c>
      <c r="CH14" s="45">
        <v>7</v>
      </c>
      <c r="CI14" s="45">
        <v>7</v>
      </c>
      <c r="CJ14" s="45">
        <v>7</v>
      </c>
      <c r="CK14" s="45">
        <v>7</v>
      </c>
      <c r="CL14" s="45">
        <v>7</v>
      </c>
      <c r="CM14" s="45">
        <v>7</v>
      </c>
      <c r="CN14" s="45">
        <v>7</v>
      </c>
      <c r="CO14" s="45">
        <v>7</v>
      </c>
      <c r="CP14" s="45">
        <v>8</v>
      </c>
      <c r="CQ14" s="45">
        <v>8</v>
      </c>
      <c r="CR14" s="45">
        <v>8</v>
      </c>
      <c r="CS14" s="45">
        <v>8</v>
      </c>
      <c r="CT14" s="45">
        <v>8</v>
      </c>
      <c r="CU14" s="45">
        <v>8</v>
      </c>
      <c r="CV14" s="45">
        <v>8</v>
      </c>
      <c r="CW14" s="45">
        <v>8</v>
      </c>
      <c r="CX14" s="45">
        <v>8</v>
      </c>
      <c r="CY14" s="45">
        <v>8</v>
      </c>
      <c r="CZ14" s="45">
        <v>8</v>
      </c>
      <c r="DA14" s="45">
        <v>8</v>
      </c>
      <c r="DB14" s="45">
        <v>9</v>
      </c>
      <c r="DC14" s="45">
        <v>9</v>
      </c>
      <c r="DD14" s="45">
        <v>9</v>
      </c>
      <c r="DE14" s="45">
        <v>9</v>
      </c>
      <c r="DF14" s="45">
        <v>9</v>
      </c>
      <c r="DG14" s="45">
        <v>9</v>
      </c>
      <c r="DH14" s="45">
        <v>9</v>
      </c>
      <c r="DI14" s="45">
        <v>9</v>
      </c>
      <c r="DJ14" s="45">
        <v>9</v>
      </c>
      <c r="DK14" s="45">
        <v>9</v>
      </c>
      <c r="DL14" s="45">
        <v>9</v>
      </c>
      <c r="DM14" s="45">
        <v>9</v>
      </c>
      <c r="DN14" s="45">
        <v>10</v>
      </c>
      <c r="DO14" s="45">
        <v>10</v>
      </c>
      <c r="DP14" s="45">
        <v>10</v>
      </c>
      <c r="DQ14" s="45">
        <v>10</v>
      </c>
      <c r="DR14" s="45">
        <v>10</v>
      </c>
      <c r="DS14" s="45">
        <v>10</v>
      </c>
      <c r="DT14" s="45">
        <v>10</v>
      </c>
      <c r="DU14" s="45">
        <v>10</v>
      </c>
      <c r="DV14" s="45">
        <v>10</v>
      </c>
      <c r="DW14" s="45">
        <v>10</v>
      </c>
      <c r="DX14" s="45">
        <v>10</v>
      </c>
      <c r="DY14" s="45">
        <v>10</v>
      </c>
      <c r="DZ14" s="45">
        <v>11</v>
      </c>
      <c r="EA14" s="45">
        <v>11</v>
      </c>
      <c r="EB14" s="45">
        <v>11</v>
      </c>
      <c r="EC14" s="45">
        <v>11</v>
      </c>
      <c r="ED14" s="45">
        <v>11</v>
      </c>
      <c r="EE14" s="45">
        <v>11</v>
      </c>
      <c r="EF14" s="45">
        <v>11</v>
      </c>
      <c r="EG14" s="45">
        <v>11</v>
      </c>
      <c r="EH14" s="45">
        <v>11</v>
      </c>
      <c r="EI14" s="45">
        <v>11</v>
      </c>
      <c r="EJ14" s="45">
        <v>11</v>
      </c>
      <c r="EK14" s="45">
        <v>11</v>
      </c>
      <c r="EL14" s="45">
        <v>12</v>
      </c>
      <c r="EM14" s="45">
        <v>12</v>
      </c>
      <c r="EN14" s="45">
        <v>12</v>
      </c>
      <c r="EO14" s="45">
        <v>12</v>
      </c>
      <c r="EP14" s="45">
        <v>12</v>
      </c>
      <c r="EQ14" s="45">
        <v>12</v>
      </c>
      <c r="ER14" s="45">
        <v>12</v>
      </c>
      <c r="ES14" s="45">
        <v>12</v>
      </c>
      <c r="ET14" s="45">
        <v>12</v>
      </c>
      <c r="EU14" s="45">
        <v>12</v>
      </c>
      <c r="EV14" s="45">
        <v>12</v>
      </c>
      <c r="EW14" s="45">
        <v>12</v>
      </c>
      <c r="EX14" s="45">
        <v>13</v>
      </c>
      <c r="EY14" s="45">
        <v>13</v>
      </c>
      <c r="EZ14" s="45">
        <v>13</v>
      </c>
      <c r="FA14" s="45">
        <v>13</v>
      </c>
      <c r="FB14" s="45">
        <v>13</v>
      </c>
      <c r="FC14" s="45">
        <v>13</v>
      </c>
      <c r="FD14" s="45">
        <v>13</v>
      </c>
      <c r="FE14" s="45">
        <v>13</v>
      </c>
      <c r="FF14" s="45">
        <v>13</v>
      </c>
      <c r="FG14" s="45">
        <v>13</v>
      </c>
      <c r="FH14" s="45">
        <v>13</v>
      </c>
      <c r="FI14" s="45">
        <v>13</v>
      </c>
      <c r="FJ14" s="45">
        <v>14</v>
      </c>
      <c r="FK14" s="45">
        <v>14</v>
      </c>
      <c r="FL14" s="45">
        <v>14</v>
      </c>
      <c r="FM14" s="45">
        <v>14</v>
      </c>
      <c r="FN14" s="45">
        <v>14</v>
      </c>
      <c r="FO14" s="45">
        <v>14</v>
      </c>
      <c r="FP14" s="45">
        <v>14</v>
      </c>
      <c r="FQ14" s="45">
        <v>14</v>
      </c>
      <c r="FR14" s="45">
        <v>14</v>
      </c>
      <c r="FS14" s="45">
        <v>14</v>
      </c>
      <c r="FT14" s="45">
        <v>14</v>
      </c>
      <c r="FU14" s="45">
        <v>14</v>
      </c>
      <c r="FV14" s="45">
        <v>15</v>
      </c>
      <c r="FW14" s="45">
        <v>15</v>
      </c>
      <c r="FX14" s="45">
        <v>15</v>
      </c>
      <c r="FY14" s="45">
        <v>15</v>
      </c>
      <c r="FZ14" s="45">
        <v>15</v>
      </c>
      <c r="GA14" s="45">
        <v>15</v>
      </c>
      <c r="GB14" s="45">
        <v>15</v>
      </c>
      <c r="GC14" s="45">
        <v>15</v>
      </c>
      <c r="GD14" s="45">
        <v>15</v>
      </c>
      <c r="GE14" s="45">
        <v>15</v>
      </c>
      <c r="GF14" s="45">
        <v>15</v>
      </c>
      <c r="GG14" s="45">
        <v>15</v>
      </c>
      <c r="GH14" s="45">
        <v>16</v>
      </c>
      <c r="GI14" s="45">
        <v>16</v>
      </c>
      <c r="GJ14" s="45">
        <v>16</v>
      </c>
      <c r="GK14" s="45">
        <v>16</v>
      </c>
      <c r="GL14" s="45">
        <v>16</v>
      </c>
      <c r="GM14" s="45">
        <v>16</v>
      </c>
      <c r="GN14" s="45">
        <v>16</v>
      </c>
      <c r="GO14" s="45">
        <v>16</v>
      </c>
      <c r="GP14" s="45">
        <v>16</v>
      </c>
      <c r="GQ14" s="45">
        <v>16</v>
      </c>
      <c r="GR14" s="45">
        <v>16</v>
      </c>
      <c r="GS14" s="45">
        <v>16</v>
      </c>
      <c r="GT14" s="45">
        <v>17</v>
      </c>
      <c r="GU14" s="45">
        <v>17</v>
      </c>
      <c r="GV14" s="45">
        <v>17</v>
      </c>
      <c r="GW14" s="45">
        <v>17</v>
      </c>
      <c r="GX14" s="45">
        <v>17</v>
      </c>
      <c r="GY14" s="45">
        <v>17</v>
      </c>
      <c r="GZ14" s="45">
        <v>17</v>
      </c>
      <c r="HA14" s="45">
        <v>17</v>
      </c>
      <c r="HB14" s="45">
        <v>17</v>
      </c>
      <c r="HC14" s="45">
        <v>17</v>
      </c>
      <c r="HD14" s="45">
        <v>17</v>
      </c>
      <c r="HE14" s="45">
        <v>17</v>
      </c>
      <c r="HF14" s="45">
        <v>18</v>
      </c>
      <c r="HG14" s="45">
        <v>18</v>
      </c>
      <c r="HH14" s="45">
        <v>18</v>
      </c>
      <c r="HI14" s="45">
        <v>18</v>
      </c>
      <c r="HJ14" s="45">
        <v>18</v>
      </c>
      <c r="HK14" s="45">
        <v>18</v>
      </c>
      <c r="HL14" s="45">
        <v>18</v>
      </c>
      <c r="HM14" s="45">
        <v>18</v>
      </c>
      <c r="HN14" s="45">
        <v>18</v>
      </c>
      <c r="HO14" s="45">
        <v>18</v>
      </c>
      <c r="HP14" s="45">
        <v>18</v>
      </c>
      <c r="HQ14" s="45">
        <v>18</v>
      </c>
      <c r="HR14" s="45">
        <v>19</v>
      </c>
      <c r="HS14" s="45">
        <v>19</v>
      </c>
      <c r="HT14" s="45">
        <v>19</v>
      </c>
      <c r="HU14" s="45">
        <v>19</v>
      </c>
      <c r="HV14" s="45">
        <v>19</v>
      </c>
      <c r="HW14" s="45">
        <v>19</v>
      </c>
      <c r="HX14" s="45">
        <v>19</v>
      </c>
      <c r="HY14" s="45">
        <v>19</v>
      </c>
      <c r="HZ14" s="45">
        <v>19</v>
      </c>
      <c r="IA14" s="45">
        <v>19</v>
      </c>
      <c r="IB14" s="45">
        <v>19</v>
      </c>
      <c r="IC14" s="45">
        <v>19</v>
      </c>
      <c r="ID14" s="45">
        <v>20</v>
      </c>
      <c r="IE14" s="45">
        <v>20</v>
      </c>
      <c r="IF14" s="45">
        <v>20</v>
      </c>
      <c r="IG14" s="45">
        <v>20</v>
      </c>
      <c r="IH14" s="45">
        <v>20</v>
      </c>
      <c r="II14" s="45">
        <v>20</v>
      </c>
      <c r="IJ14" s="45">
        <v>20</v>
      </c>
      <c r="IK14" s="45">
        <v>20</v>
      </c>
      <c r="IL14" s="45">
        <v>20</v>
      </c>
      <c r="IM14" s="45">
        <v>20</v>
      </c>
      <c r="IN14" s="45">
        <v>20</v>
      </c>
      <c r="IO14" s="45">
        <v>20</v>
      </c>
    </row>
    <row r="15" spans="1:249" x14ac:dyDescent="0.2">
      <c r="E15" s="25" t="s">
        <v>94</v>
      </c>
      <c r="G15" s="25" t="s">
        <v>51</v>
      </c>
      <c r="J15" s="25" cm="1">
        <f t="array" ref="J15:IO15">IFERROR(INDEX($F9:$F13,_xlfn.ANCHORARRAY( J14)),F13)</f>
        <v>20</v>
      </c>
      <c r="K15" s="25">
        <v>20</v>
      </c>
      <c r="L15" s="25">
        <v>20</v>
      </c>
      <c r="M15" s="25">
        <v>20</v>
      </c>
      <c r="N15" s="25">
        <v>20</v>
      </c>
      <c r="O15" s="25">
        <v>20</v>
      </c>
      <c r="P15" s="25">
        <v>20</v>
      </c>
      <c r="Q15" s="25">
        <v>20</v>
      </c>
      <c r="R15" s="25">
        <v>20</v>
      </c>
      <c r="S15" s="25">
        <v>20</v>
      </c>
      <c r="T15" s="25">
        <v>20</v>
      </c>
      <c r="U15" s="25">
        <v>20</v>
      </c>
      <c r="V15" s="25">
        <v>20</v>
      </c>
      <c r="W15" s="25">
        <v>20</v>
      </c>
      <c r="X15" s="25">
        <v>20</v>
      </c>
      <c r="Y15" s="25">
        <v>20</v>
      </c>
      <c r="Z15" s="25">
        <v>20</v>
      </c>
      <c r="AA15" s="25">
        <v>20</v>
      </c>
      <c r="AB15" s="25">
        <v>20</v>
      </c>
      <c r="AC15" s="25">
        <v>20</v>
      </c>
      <c r="AD15" s="25">
        <v>20</v>
      </c>
      <c r="AE15" s="25">
        <v>20</v>
      </c>
      <c r="AF15" s="25">
        <v>20</v>
      </c>
      <c r="AG15" s="25">
        <v>20</v>
      </c>
      <c r="AH15" s="25">
        <v>19</v>
      </c>
      <c r="AI15" s="25">
        <v>19</v>
      </c>
      <c r="AJ15" s="25">
        <v>19</v>
      </c>
      <c r="AK15" s="25">
        <v>19</v>
      </c>
      <c r="AL15" s="25">
        <v>19</v>
      </c>
      <c r="AM15" s="25">
        <v>19</v>
      </c>
      <c r="AN15" s="25">
        <v>19</v>
      </c>
      <c r="AO15" s="25">
        <v>19</v>
      </c>
      <c r="AP15" s="25">
        <v>19</v>
      </c>
      <c r="AQ15" s="25">
        <v>19</v>
      </c>
      <c r="AR15" s="25">
        <v>19</v>
      </c>
      <c r="AS15" s="25">
        <v>19</v>
      </c>
      <c r="AT15" s="25">
        <v>18</v>
      </c>
      <c r="AU15" s="25">
        <v>18</v>
      </c>
      <c r="AV15" s="25">
        <v>18</v>
      </c>
      <c r="AW15" s="25">
        <v>18</v>
      </c>
      <c r="AX15" s="25">
        <v>18</v>
      </c>
      <c r="AY15" s="25">
        <v>18</v>
      </c>
      <c r="AZ15" s="25">
        <v>18</v>
      </c>
      <c r="BA15" s="25">
        <v>18</v>
      </c>
      <c r="BB15" s="25">
        <v>18</v>
      </c>
      <c r="BC15" s="25">
        <v>18</v>
      </c>
      <c r="BD15" s="25">
        <v>18</v>
      </c>
      <c r="BE15" s="25">
        <v>18</v>
      </c>
      <c r="BF15" s="25">
        <v>17</v>
      </c>
      <c r="BG15" s="25">
        <v>17</v>
      </c>
      <c r="BH15" s="25">
        <v>17</v>
      </c>
      <c r="BI15" s="25">
        <v>17</v>
      </c>
      <c r="BJ15" s="25">
        <v>17</v>
      </c>
      <c r="BK15" s="25">
        <v>17</v>
      </c>
      <c r="BL15" s="25">
        <v>17</v>
      </c>
      <c r="BM15" s="25">
        <v>17</v>
      </c>
      <c r="BN15" s="25">
        <v>17</v>
      </c>
      <c r="BO15" s="25">
        <v>17</v>
      </c>
      <c r="BP15" s="25">
        <v>17</v>
      </c>
      <c r="BQ15" s="25">
        <v>17</v>
      </c>
      <c r="BR15" s="25">
        <v>17</v>
      </c>
      <c r="BS15" s="25">
        <v>17</v>
      </c>
      <c r="BT15" s="25">
        <v>17</v>
      </c>
      <c r="BU15" s="25">
        <v>17</v>
      </c>
      <c r="BV15" s="25">
        <v>17</v>
      </c>
      <c r="BW15" s="25">
        <v>17</v>
      </c>
      <c r="BX15" s="25">
        <v>17</v>
      </c>
      <c r="BY15" s="25">
        <v>17</v>
      </c>
      <c r="BZ15" s="25">
        <v>17</v>
      </c>
      <c r="CA15" s="25">
        <v>17</v>
      </c>
      <c r="CB15" s="25">
        <v>17</v>
      </c>
      <c r="CC15" s="25">
        <v>17</v>
      </c>
      <c r="CD15" s="25">
        <v>17</v>
      </c>
      <c r="CE15" s="25">
        <v>17</v>
      </c>
      <c r="CF15" s="25">
        <v>17</v>
      </c>
      <c r="CG15" s="25">
        <v>17</v>
      </c>
      <c r="CH15" s="25">
        <v>17</v>
      </c>
      <c r="CI15" s="25">
        <v>17</v>
      </c>
      <c r="CJ15" s="25">
        <v>17</v>
      </c>
      <c r="CK15" s="25">
        <v>17</v>
      </c>
      <c r="CL15" s="25">
        <v>17</v>
      </c>
      <c r="CM15" s="25">
        <v>17</v>
      </c>
      <c r="CN15" s="25">
        <v>17</v>
      </c>
      <c r="CO15" s="25">
        <v>17</v>
      </c>
      <c r="CP15" s="25">
        <v>17</v>
      </c>
      <c r="CQ15" s="25">
        <v>17</v>
      </c>
      <c r="CR15" s="25">
        <v>17</v>
      </c>
      <c r="CS15" s="25">
        <v>17</v>
      </c>
      <c r="CT15" s="25">
        <v>17</v>
      </c>
      <c r="CU15" s="25">
        <v>17</v>
      </c>
      <c r="CV15" s="25">
        <v>17</v>
      </c>
      <c r="CW15" s="25">
        <v>17</v>
      </c>
      <c r="CX15" s="25">
        <v>17</v>
      </c>
      <c r="CY15" s="25">
        <v>17</v>
      </c>
      <c r="CZ15" s="25">
        <v>17</v>
      </c>
      <c r="DA15" s="25">
        <v>17</v>
      </c>
      <c r="DB15" s="25">
        <v>17</v>
      </c>
      <c r="DC15" s="25">
        <v>17</v>
      </c>
      <c r="DD15" s="25">
        <v>17</v>
      </c>
      <c r="DE15" s="25">
        <v>17</v>
      </c>
      <c r="DF15" s="25">
        <v>17</v>
      </c>
      <c r="DG15" s="25">
        <v>17</v>
      </c>
      <c r="DH15" s="25">
        <v>17</v>
      </c>
      <c r="DI15" s="25">
        <v>17</v>
      </c>
      <c r="DJ15" s="25">
        <v>17</v>
      </c>
      <c r="DK15" s="25">
        <v>17</v>
      </c>
      <c r="DL15" s="25">
        <v>17</v>
      </c>
      <c r="DM15" s="25">
        <v>17</v>
      </c>
      <c r="DN15" s="25">
        <v>17</v>
      </c>
      <c r="DO15" s="25">
        <v>17</v>
      </c>
      <c r="DP15" s="25">
        <v>17</v>
      </c>
      <c r="DQ15" s="25">
        <v>17</v>
      </c>
      <c r="DR15" s="25">
        <v>17</v>
      </c>
      <c r="DS15" s="25">
        <v>17</v>
      </c>
      <c r="DT15" s="25">
        <v>17</v>
      </c>
      <c r="DU15" s="25">
        <v>17</v>
      </c>
      <c r="DV15" s="25">
        <v>17</v>
      </c>
      <c r="DW15" s="25">
        <v>17</v>
      </c>
      <c r="DX15" s="25">
        <v>17</v>
      </c>
      <c r="DY15" s="25">
        <v>17</v>
      </c>
      <c r="DZ15" s="25">
        <v>17</v>
      </c>
      <c r="EA15" s="25">
        <v>17</v>
      </c>
      <c r="EB15" s="25">
        <v>17</v>
      </c>
      <c r="EC15" s="25">
        <v>17</v>
      </c>
      <c r="ED15" s="25">
        <v>17</v>
      </c>
      <c r="EE15" s="25">
        <v>17</v>
      </c>
      <c r="EF15" s="25">
        <v>17</v>
      </c>
      <c r="EG15" s="25">
        <v>17</v>
      </c>
      <c r="EH15" s="25">
        <v>17</v>
      </c>
      <c r="EI15" s="25">
        <v>17</v>
      </c>
      <c r="EJ15" s="25">
        <v>17</v>
      </c>
      <c r="EK15" s="25">
        <v>17</v>
      </c>
      <c r="EL15" s="25">
        <v>17</v>
      </c>
      <c r="EM15" s="25">
        <v>17</v>
      </c>
      <c r="EN15" s="25">
        <v>17</v>
      </c>
      <c r="EO15" s="25">
        <v>17</v>
      </c>
      <c r="EP15" s="25">
        <v>17</v>
      </c>
      <c r="EQ15" s="25">
        <v>17</v>
      </c>
      <c r="ER15" s="25">
        <v>17</v>
      </c>
      <c r="ES15" s="25">
        <v>17</v>
      </c>
      <c r="ET15" s="25">
        <v>17</v>
      </c>
      <c r="EU15" s="25">
        <v>17</v>
      </c>
      <c r="EV15" s="25">
        <v>17</v>
      </c>
      <c r="EW15" s="25">
        <v>17</v>
      </c>
      <c r="EX15" s="25">
        <v>17</v>
      </c>
      <c r="EY15" s="25">
        <v>17</v>
      </c>
      <c r="EZ15" s="25">
        <v>17</v>
      </c>
      <c r="FA15" s="25">
        <v>17</v>
      </c>
      <c r="FB15" s="25">
        <v>17</v>
      </c>
      <c r="FC15" s="25">
        <v>17</v>
      </c>
      <c r="FD15" s="25">
        <v>17</v>
      </c>
      <c r="FE15" s="25">
        <v>17</v>
      </c>
      <c r="FF15" s="25">
        <v>17</v>
      </c>
      <c r="FG15" s="25">
        <v>17</v>
      </c>
      <c r="FH15" s="25">
        <v>17</v>
      </c>
      <c r="FI15" s="25">
        <v>17</v>
      </c>
      <c r="FJ15" s="25">
        <v>17</v>
      </c>
      <c r="FK15" s="25">
        <v>17</v>
      </c>
      <c r="FL15" s="25">
        <v>17</v>
      </c>
      <c r="FM15" s="25">
        <v>17</v>
      </c>
      <c r="FN15" s="25">
        <v>17</v>
      </c>
      <c r="FO15" s="25">
        <v>17</v>
      </c>
      <c r="FP15" s="25">
        <v>17</v>
      </c>
      <c r="FQ15" s="25">
        <v>17</v>
      </c>
      <c r="FR15" s="25">
        <v>17</v>
      </c>
      <c r="FS15" s="25">
        <v>17</v>
      </c>
      <c r="FT15" s="25">
        <v>17</v>
      </c>
      <c r="FU15" s="25">
        <v>17</v>
      </c>
      <c r="FV15" s="25">
        <v>17</v>
      </c>
      <c r="FW15" s="25">
        <v>17</v>
      </c>
      <c r="FX15" s="25">
        <v>17</v>
      </c>
      <c r="FY15" s="25">
        <v>17</v>
      </c>
      <c r="FZ15" s="25">
        <v>17</v>
      </c>
      <c r="GA15" s="25">
        <v>17</v>
      </c>
      <c r="GB15" s="25">
        <v>17</v>
      </c>
      <c r="GC15" s="25">
        <v>17</v>
      </c>
      <c r="GD15" s="25">
        <v>17</v>
      </c>
      <c r="GE15" s="25">
        <v>17</v>
      </c>
      <c r="GF15" s="25">
        <v>17</v>
      </c>
      <c r="GG15" s="25">
        <v>17</v>
      </c>
      <c r="GH15" s="25">
        <v>17</v>
      </c>
      <c r="GI15" s="25">
        <v>17</v>
      </c>
      <c r="GJ15" s="25">
        <v>17</v>
      </c>
      <c r="GK15" s="25">
        <v>17</v>
      </c>
      <c r="GL15" s="25">
        <v>17</v>
      </c>
      <c r="GM15" s="25">
        <v>17</v>
      </c>
      <c r="GN15" s="25">
        <v>17</v>
      </c>
      <c r="GO15" s="25">
        <v>17</v>
      </c>
      <c r="GP15" s="25">
        <v>17</v>
      </c>
      <c r="GQ15" s="25">
        <v>17</v>
      </c>
      <c r="GR15" s="25">
        <v>17</v>
      </c>
      <c r="GS15" s="25">
        <v>17</v>
      </c>
      <c r="GT15" s="25">
        <v>17</v>
      </c>
      <c r="GU15" s="25">
        <v>17</v>
      </c>
      <c r="GV15" s="25">
        <v>17</v>
      </c>
      <c r="GW15" s="25">
        <v>17</v>
      </c>
      <c r="GX15" s="25">
        <v>17</v>
      </c>
      <c r="GY15" s="25">
        <v>17</v>
      </c>
      <c r="GZ15" s="25">
        <v>17</v>
      </c>
      <c r="HA15" s="25">
        <v>17</v>
      </c>
      <c r="HB15" s="25">
        <v>17</v>
      </c>
      <c r="HC15" s="25">
        <v>17</v>
      </c>
      <c r="HD15" s="25">
        <v>17</v>
      </c>
      <c r="HE15" s="25">
        <v>17</v>
      </c>
      <c r="HF15" s="25">
        <v>17</v>
      </c>
      <c r="HG15" s="25">
        <v>17</v>
      </c>
      <c r="HH15" s="25">
        <v>17</v>
      </c>
      <c r="HI15" s="25">
        <v>17</v>
      </c>
      <c r="HJ15" s="25">
        <v>17</v>
      </c>
      <c r="HK15" s="25">
        <v>17</v>
      </c>
      <c r="HL15" s="25">
        <v>17</v>
      </c>
      <c r="HM15" s="25">
        <v>17</v>
      </c>
      <c r="HN15" s="25">
        <v>17</v>
      </c>
      <c r="HO15" s="25">
        <v>17</v>
      </c>
      <c r="HP15" s="25">
        <v>17</v>
      </c>
      <c r="HQ15" s="25">
        <v>17</v>
      </c>
      <c r="HR15" s="25">
        <v>17</v>
      </c>
      <c r="HS15" s="25">
        <v>17</v>
      </c>
      <c r="HT15" s="25">
        <v>17</v>
      </c>
      <c r="HU15" s="25">
        <v>17</v>
      </c>
      <c r="HV15" s="25">
        <v>17</v>
      </c>
      <c r="HW15" s="25">
        <v>17</v>
      </c>
      <c r="HX15" s="25">
        <v>17</v>
      </c>
      <c r="HY15" s="25">
        <v>17</v>
      </c>
      <c r="HZ15" s="25">
        <v>17</v>
      </c>
      <c r="IA15" s="25">
        <v>17</v>
      </c>
      <c r="IB15" s="25">
        <v>17</v>
      </c>
      <c r="IC15" s="25">
        <v>17</v>
      </c>
      <c r="ID15" s="25">
        <v>17</v>
      </c>
      <c r="IE15" s="25">
        <v>17</v>
      </c>
      <c r="IF15" s="25">
        <v>17</v>
      </c>
      <c r="IG15" s="25">
        <v>17</v>
      </c>
      <c r="IH15" s="25">
        <v>17</v>
      </c>
      <c r="II15" s="25">
        <v>17</v>
      </c>
      <c r="IJ15" s="25">
        <v>17</v>
      </c>
      <c r="IK15" s="25">
        <v>17</v>
      </c>
      <c r="IL15" s="25">
        <v>17</v>
      </c>
      <c r="IM15" s="25">
        <v>17</v>
      </c>
      <c r="IN15" s="25">
        <v>17</v>
      </c>
      <c r="IO15" s="25">
        <v>17</v>
      </c>
    </row>
    <row r="17" spans="1:249" x14ac:dyDescent="0.2">
      <c r="D17" s="61" t="s">
        <v>89</v>
      </c>
    </row>
    <row r="18" spans="1:249" x14ac:dyDescent="0.2">
      <c r="D18" s="61"/>
      <c r="E18" s="45" t="str">
        <f>InpC!E$21</f>
        <v>Sales volume - year 1</v>
      </c>
      <c r="F18" s="45">
        <f>InpC!F$21</f>
        <v>12000</v>
      </c>
      <c r="G18" s="45" t="str">
        <f>InpC!G$21</f>
        <v>units</v>
      </c>
    </row>
    <row r="19" spans="1:249" x14ac:dyDescent="0.2">
      <c r="D19" s="61"/>
      <c r="E19" s="45" t="str">
        <f>InpC!E$22</f>
        <v>Sales volume - year 2</v>
      </c>
      <c r="F19" s="45">
        <f>InpC!F$22</f>
        <v>18000</v>
      </c>
      <c r="G19" s="45" t="str">
        <f>InpC!G$22</f>
        <v>units</v>
      </c>
    </row>
    <row r="20" spans="1:249" x14ac:dyDescent="0.2">
      <c r="D20" s="61"/>
      <c r="E20" s="45" t="str">
        <f>InpC!E$23</f>
        <v>Sales volume - year 3</v>
      </c>
      <c r="F20" s="45">
        <f>InpC!F$23</f>
        <v>24000</v>
      </c>
      <c r="G20" s="45" t="str">
        <f>InpC!G$23</f>
        <v>units</v>
      </c>
    </row>
    <row r="21" spans="1:249" x14ac:dyDescent="0.2">
      <c r="D21" s="61"/>
      <c r="E21" s="45" t="str">
        <f>InpC!E$24</f>
        <v>Sales volume - year 4</v>
      </c>
      <c r="F21" s="45">
        <f>InpC!F$24</f>
        <v>22000</v>
      </c>
      <c r="G21" s="45" t="str">
        <f>InpC!G$24</f>
        <v>units</v>
      </c>
    </row>
    <row r="22" spans="1:249" x14ac:dyDescent="0.2">
      <c r="D22" s="61"/>
      <c r="E22" s="45" t="str">
        <f>InpC!E$25</f>
        <v>Sales volume - year 5</v>
      </c>
      <c r="F22" s="45">
        <f>InpC!F$25</f>
        <v>19500</v>
      </c>
      <c r="G22" s="45" t="str">
        <f>InpC!G$25</f>
        <v>units</v>
      </c>
    </row>
    <row r="23" spans="1:249" s="45" customFormat="1" x14ac:dyDescent="0.2">
      <c r="A23" s="42"/>
      <c r="B23" s="41"/>
      <c r="C23" s="69"/>
      <c r="D23" s="70"/>
      <c r="E23" s="45" t="str">
        <f>Time!E$17</f>
        <v>Model year</v>
      </c>
      <c r="F23" s="45">
        <f>Time!F$17</f>
        <v>0</v>
      </c>
      <c r="G23" s="45" t="str">
        <f>Time!G$17</f>
        <v>year</v>
      </c>
      <c r="J23" s="45" cm="1">
        <f t="array" ref="J23:IO23">_xlfn.ANCHORARRAY(Time!J$17)</f>
        <v>1</v>
      </c>
      <c r="K23" s="45">
        <v>1</v>
      </c>
      <c r="L23" s="45">
        <v>1</v>
      </c>
      <c r="M23" s="45">
        <v>1</v>
      </c>
      <c r="N23" s="45">
        <v>1</v>
      </c>
      <c r="O23" s="45">
        <v>1</v>
      </c>
      <c r="P23" s="45">
        <v>1</v>
      </c>
      <c r="Q23" s="45">
        <v>1</v>
      </c>
      <c r="R23" s="45">
        <v>1</v>
      </c>
      <c r="S23" s="45">
        <v>1</v>
      </c>
      <c r="T23" s="45">
        <v>1</v>
      </c>
      <c r="U23" s="45">
        <v>1</v>
      </c>
      <c r="V23" s="45">
        <v>2</v>
      </c>
      <c r="W23" s="45">
        <v>2</v>
      </c>
      <c r="X23" s="45">
        <v>2</v>
      </c>
      <c r="Y23" s="45">
        <v>2</v>
      </c>
      <c r="Z23" s="45">
        <v>2</v>
      </c>
      <c r="AA23" s="45">
        <v>2</v>
      </c>
      <c r="AB23" s="45">
        <v>2</v>
      </c>
      <c r="AC23" s="45">
        <v>2</v>
      </c>
      <c r="AD23" s="45">
        <v>2</v>
      </c>
      <c r="AE23" s="45">
        <v>2</v>
      </c>
      <c r="AF23" s="45">
        <v>2</v>
      </c>
      <c r="AG23" s="45">
        <v>2</v>
      </c>
      <c r="AH23" s="45">
        <v>3</v>
      </c>
      <c r="AI23" s="45">
        <v>3</v>
      </c>
      <c r="AJ23" s="45">
        <v>3</v>
      </c>
      <c r="AK23" s="45">
        <v>3</v>
      </c>
      <c r="AL23" s="45">
        <v>3</v>
      </c>
      <c r="AM23" s="45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45">
        <v>3</v>
      </c>
      <c r="AT23" s="45">
        <v>4</v>
      </c>
      <c r="AU23" s="45">
        <v>4</v>
      </c>
      <c r="AV23" s="45">
        <v>4</v>
      </c>
      <c r="AW23" s="45">
        <v>4</v>
      </c>
      <c r="AX23" s="45">
        <v>4</v>
      </c>
      <c r="AY23" s="45">
        <v>4</v>
      </c>
      <c r="AZ23" s="45">
        <v>4</v>
      </c>
      <c r="BA23" s="45">
        <v>4</v>
      </c>
      <c r="BB23" s="45">
        <v>4</v>
      </c>
      <c r="BC23" s="45">
        <v>4</v>
      </c>
      <c r="BD23" s="45">
        <v>4</v>
      </c>
      <c r="BE23" s="45">
        <v>4</v>
      </c>
      <c r="BF23" s="45">
        <v>5</v>
      </c>
      <c r="BG23" s="45">
        <v>5</v>
      </c>
      <c r="BH23" s="45">
        <v>5</v>
      </c>
      <c r="BI23" s="45">
        <v>5</v>
      </c>
      <c r="BJ23" s="45">
        <v>5</v>
      </c>
      <c r="BK23" s="45">
        <v>5</v>
      </c>
      <c r="BL23" s="45">
        <v>5</v>
      </c>
      <c r="BM23" s="45">
        <v>5</v>
      </c>
      <c r="BN23" s="45">
        <v>5</v>
      </c>
      <c r="BO23" s="45">
        <v>5</v>
      </c>
      <c r="BP23" s="45">
        <v>5</v>
      </c>
      <c r="BQ23" s="45">
        <v>5</v>
      </c>
      <c r="BR23" s="45">
        <v>6</v>
      </c>
      <c r="BS23" s="45">
        <v>6</v>
      </c>
      <c r="BT23" s="45">
        <v>6</v>
      </c>
      <c r="BU23" s="45">
        <v>6</v>
      </c>
      <c r="BV23" s="45">
        <v>6</v>
      </c>
      <c r="BW23" s="45">
        <v>6</v>
      </c>
      <c r="BX23" s="45">
        <v>6</v>
      </c>
      <c r="BY23" s="45">
        <v>6</v>
      </c>
      <c r="BZ23" s="45">
        <v>6</v>
      </c>
      <c r="CA23" s="45">
        <v>6</v>
      </c>
      <c r="CB23" s="45">
        <v>6</v>
      </c>
      <c r="CC23" s="45">
        <v>6</v>
      </c>
      <c r="CD23" s="45">
        <v>7</v>
      </c>
      <c r="CE23" s="45">
        <v>7</v>
      </c>
      <c r="CF23" s="45">
        <v>7</v>
      </c>
      <c r="CG23" s="45">
        <v>7</v>
      </c>
      <c r="CH23" s="45">
        <v>7</v>
      </c>
      <c r="CI23" s="45">
        <v>7</v>
      </c>
      <c r="CJ23" s="45">
        <v>7</v>
      </c>
      <c r="CK23" s="45">
        <v>7</v>
      </c>
      <c r="CL23" s="45">
        <v>7</v>
      </c>
      <c r="CM23" s="45">
        <v>7</v>
      </c>
      <c r="CN23" s="45">
        <v>7</v>
      </c>
      <c r="CO23" s="45">
        <v>7</v>
      </c>
      <c r="CP23" s="45">
        <v>8</v>
      </c>
      <c r="CQ23" s="45">
        <v>8</v>
      </c>
      <c r="CR23" s="45">
        <v>8</v>
      </c>
      <c r="CS23" s="45">
        <v>8</v>
      </c>
      <c r="CT23" s="45">
        <v>8</v>
      </c>
      <c r="CU23" s="45">
        <v>8</v>
      </c>
      <c r="CV23" s="45">
        <v>8</v>
      </c>
      <c r="CW23" s="45">
        <v>8</v>
      </c>
      <c r="CX23" s="45">
        <v>8</v>
      </c>
      <c r="CY23" s="45">
        <v>8</v>
      </c>
      <c r="CZ23" s="45">
        <v>8</v>
      </c>
      <c r="DA23" s="45">
        <v>8</v>
      </c>
      <c r="DB23" s="45">
        <v>9</v>
      </c>
      <c r="DC23" s="45">
        <v>9</v>
      </c>
      <c r="DD23" s="45">
        <v>9</v>
      </c>
      <c r="DE23" s="45">
        <v>9</v>
      </c>
      <c r="DF23" s="45">
        <v>9</v>
      </c>
      <c r="DG23" s="45">
        <v>9</v>
      </c>
      <c r="DH23" s="45">
        <v>9</v>
      </c>
      <c r="DI23" s="45">
        <v>9</v>
      </c>
      <c r="DJ23" s="45">
        <v>9</v>
      </c>
      <c r="DK23" s="45">
        <v>9</v>
      </c>
      <c r="DL23" s="45">
        <v>9</v>
      </c>
      <c r="DM23" s="45">
        <v>9</v>
      </c>
      <c r="DN23" s="45">
        <v>10</v>
      </c>
      <c r="DO23" s="45">
        <v>10</v>
      </c>
      <c r="DP23" s="45">
        <v>10</v>
      </c>
      <c r="DQ23" s="45">
        <v>10</v>
      </c>
      <c r="DR23" s="45">
        <v>10</v>
      </c>
      <c r="DS23" s="45">
        <v>10</v>
      </c>
      <c r="DT23" s="45">
        <v>10</v>
      </c>
      <c r="DU23" s="45">
        <v>10</v>
      </c>
      <c r="DV23" s="45">
        <v>10</v>
      </c>
      <c r="DW23" s="45">
        <v>10</v>
      </c>
      <c r="DX23" s="45">
        <v>10</v>
      </c>
      <c r="DY23" s="45">
        <v>10</v>
      </c>
      <c r="DZ23" s="45">
        <v>11</v>
      </c>
      <c r="EA23" s="45">
        <v>11</v>
      </c>
      <c r="EB23" s="45">
        <v>11</v>
      </c>
      <c r="EC23" s="45">
        <v>11</v>
      </c>
      <c r="ED23" s="45">
        <v>11</v>
      </c>
      <c r="EE23" s="45">
        <v>11</v>
      </c>
      <c r="EF23" s="45">
        <v>11</v>
      </c>
      <c r="EG23" s="45">
        <v>11</v>
      </c>
      <c r="EH23" s="45">
        <v>11</v>
      </c>
      <c r="EI23" s="45">
        <v>11</v>
      </c>
      <c r="EJ23" s="45">
        <v>11</v>
      </c>
      <c r="EK23" s="45">
        <v>11</v>
      </c>
      <c r="EL23" s="45">
        <v>12</v>
      </c>
      <c r="EM23" s="45">
        <v>12</v>
      </c>
      <c r="EN23" s="45">
        <v>12</v>
      </c>
      <c r="EO23" s="45">
        <v>12</v>
      </c>
      <c r="EP23" s="45">
        <v>12</v>
      </c>
      <c r="EQ23" s="45">
        <v>12</v>
      </c>
      <c r="ER23" s="45">
        <v>12</v>
      </c>
      <c r="ES23" s="45">
        <v>12</v>
      </c>
      <c r="ET23" s="45">
        <v>12</v>
      </c>
      <c r="EU23" s="45">
        <v>12</v>
      </c>
      <c r="EV23" s="45">
        <v>12</v>
      </c>
      <c r="EW23" s="45">
        <v>12</v>
      </c>
      <c r="EX23" s="45">
        <v>13</v>
      </c>
      <c r="EY23" s="45">
        <v>13</v>
      </c>
      <c r="EZ23" s="45">
        <v>13</v>
      </c>
      <c r="FA23" s="45">
        <v>13</v>
      </c>
      <c r="FB23" s="45">
        <v>13</v>
      </c>
      <c r="FC23" s="45">
        <v>13</v>
      </c>
      <c r="FD23" s="45">
        <v>13</v>
      </c>
      <c r="FE23" s="45">
        <v>13</v>
      </c>
      <c r="FF23" s="45">
        <v>13</v>
      </c>
      <c r="FG23" s="45">
        <v>13</v>
      </c>
      <c r="FH23" s="45">
        <v>13</v>
      </c>
      <c r="FI23" s="45">
        <v>13</v>
      </c>
      <c r="FJ23" s="45">
        <v>14</v>
      </c>
      <c r="FK23" s="45">
        <v>14</v>
      </c>
      <c r="FL23" s="45">
        <v>14</v>
      </c>
      <c r="FM23" s="45">
        <v>14</v>
      </c>
      <c r="FN23" s="45">
        <v>14</v>
      </c>
      <c r="FO23" s="45">
        <v>14</v>
      </c>
      <c r="FP23" s="45">
        <v>14</v>
      </c>
      <c r="FQ23" s="45">
        <v>14</v>
      </c>
      <c r="FR23" s="45">
        <v>14</v>
      </c>
      <c r="FS23" s="45">
        <v>14</v>
      </c>
      <c r="FT23" s="45">
        <v>14</v>
      </c>
      <c r="FU23" s="45">
        <v>14</v>
      </c>
      <c r="FV23" s="45">
        <v>15</v>
      </c>
      <c r="FW23" s="45">
        <v>15</v>
      </c>
      <c r="FX23" s="45">
        <v>15</v>
      </c>
      <c r="FY23" s="45">
        <v>15</v>
      </c>
      <c r="FZ23" s="45">
        <v>15</v>
      </c>
      <c r="GA23" s="45">
        <v>15</v>
      </c>
      <c r="GB23" s="45">
        <v>15</v>
      </c>
      <c r="GC23" s="45">
        <v>15</v>
      </c>
      <c r="GD23" s="45">
        <v>15</v>
      </c>
      <c r="GE23" s="45">
        <v>15</v>
      </c>
      <c r="GF23" s="45">
        <v>15</v>
      </c>
      <c r="GG23" s="45">
        <v>15</v>
      </c>
      <c r="GH23" s="45">
        <v>16</v>
      </c>
      <c r="GI23" s="45">
        <v>16</v>
      </c>
      <c r="GJ23" s="45">
        <v>16</v>
      </c>
      <c r="GK23" s="45">
        <v>16</v>
      </c>
      <c r="GL23" s="45">
        <v>16</v>
      </c>
      <c r="GM23" s="45">
        <v>16</v>
      </c>
      <c r="GN23" s="45">
        <v>16</v>
      </c>
      <c r="GO23" s="45">
        <v>16</v>
      </c>
      <c r="GP23" s="45">
        <v>16</v>
      </c>
      <c r="GQ23" s="45">
        <v>16</v>
      </c>
      <c r="GR23" s="45">
        <v>16</v>
      </c>
      <c r="GS23" s="45">
        <v>16</v>
      </c>
      <c r="GT23" s="45">
        <v>17</v>
      </c>
      <c r="GU23" s="45">
        <v>17</v>
      </c>
      <c r="GV23" s="45">
        <v>17</v>
      </c>
      <c r="GW23" s="45">
        <v>17</v>
      </c>
      <c r="GX23" s="45">
        <v>17</v>
      </c>
      <c r="GY23" s="45">
        <v>17</v>
      </c>
      <c r="GZ23" s="45">
        <v>17</v>
      </c>
      <c r="HA23" s="45">
        <v>17</v>
      </c>
      <c r="HB23" s="45">
        <v>17</v>
      </c>
      <c r="HC23" s="45">
        <v>17</v>
      </c>
      <c r="HD23" s="45">
        <v>17</v>
      </c>
      <c r="HE23" s="45">
        <v>17</v>
      </c>
      <c r="HF23" s="45">
        <v>18</v>
      </c>
      <c r="HG23" s="45">
        <v>18</v>
      </c>
      <c r="HH23" s="45">
        <v>18</v>
      </c>
      <c r="HI23" s="45">
        <v>18</v>
      </c>
      <c r="HJ23" s="45">
        <v>18</v>
      </c>
      <c r="HK23" s="45">
        <v>18</v>
      </c>
      <c r="HL23" s="45">
        <v>18</v>
      </c>
      <c r="HM23" s="45">
        <v>18</v>
      </c>
      <c r="HN23" s="45">
        <v>18</v>
      </c>
      <c r="HO23" s="45">
        <v>18</v>
      </c>
      <c r="HP23" s="45">
        <v>18</v>
      </c>
      <c r="HQ23" s="45">
        <v>18</v>
      </c>
      <c r="HR23" s="45">
        <v>19</v>
      </c>
      <c r="HS23" s="45">
        <v>19</v>
      </c>
      <c r="HT23" s="45">
        <v>19</v>
      </c>
      <c r="HU23" s="45">
        <v>19</v>
      </c>
      <c r="HV23" s="45">
        <v>19</v>
      </c>
      <c r="HW23" s="45">
        <v>19</v>
      </c>
      <c r="HX23" s="45">
        <v>19</v>
      </c>
      <c r="HY23" s="45">
        <v>19</v>
      </c>
      <c r="HZ23" s="45">
        <v>19</v>
      </c>
      <c r="IA23" s="45">
        <v>19</v>
      </c>
      <c r="IB23" s="45">
        <v>19</v>
      </c>
      <c r="IC23" s="45">
        <v>19</v>
      </c>
      <c r="ID23" s="45">
        <v>20</v>
      </c>
      <c r="IE23" s="45">
        <v>20</v>
      </c>
      <c r="IF23" s="45">
        <v>20</v>
      </c>
      <c r="IG23" s="45">
        <v>20</v>
      </c>
      <c r="IH23" s="45">
        <v>20</v>
      </c>
      <c r="II23" s="45">
        <v>20</v>
      </c>
      <c r="IJ23" s="45">
        <v>20</v>
      </c>
      <c r="IK23" s="45">
        <v>20</v>
      </c>
      <c r="IL23" s="45">
        <v>20</v>
      </c>
      <c r="IM23" s="45">
        <v>20</v>
      </c>
      <c r="IN23" s="45">
        <v>20</v>
      </c>
      <c r="IO23" s="45">
        <v>20</v>
      </c>
    </row>
    <row r="24" spans="1:249" x14ac:dyDescent="0.2">
      <c r="E24" s="25" t="s">
        <v>89</v>
      </c>
      <c r="G24" s="25" t="s">
        <v>87</v>
      </c>
      <c r="H24" s="25">
        <f>SUM(J24:BQ24)</f>
        <v>95499.999999999985</v>
      </c>
      <c r="J24" s="25" cm="1">
        <f t="array" ref="J24:IO24">IFERROR(INDEX($F18:$F22,_xlfn.ANCHORARRAY( J23)) / 12,F22 / 12)</f>
        <v>1000</v>
      </c>
      <c r="K24" s="25">
        <v>1000</v>
      </c>
      <c r="L24" s="25">
        <v>1000</v>
      </c>
      <c r="M24" s="25">
        <v>1000</v>
      </c>
      <c r="N24" s="25">
        <v>1000</v>
      </c>
      <c r="O24" s="25">
        <v>1000</v>
      </c>
      <c r="P24" s="25">
        <v>1000</v>
      </c>
      <c r="Q24" s="25">
        <v>1000</v>
      </c>
      <c r="R24" s="25">
        <v>1000</v>
      </c>
      <c r="S24" s="25">
        <v>1000</v>
      </c>
      <c r="T24" s="25">
        <v>1000</v>
      </c>
      <c r="U24" s="25">
        <v>1000</v>
      </c>
      <c r="V24" s="25">
        <v>1500</v>
      </c>
      <c r="W24" s="25">
        <v>1500</v>
      </c>
      <c r="X24" s="25">
        <v>1500</v>
      </c>
      <c r="Y24" s="25">
        <v>1500</v>
      </c>
      <c r="Z24" s="25">
        <v>1500</v>
      </c>
      <c r="AA24" s="25">
        <v>1500</v>
      </c>
      <c r="AB24" s="25">
        <v>1500</v>
      </c>
      <c r="AC24" s="25">
        <v>1500</v>
      </c>
      <c r="AD24" s="25">
        <v>1500</v>
      </c>
      <c r="AE24" s="25">
        <v>1500</v>
      </c>
      <c r="AF24" s="25">
        <v>1500</v>
      </c>
      <c r="AG24" s="25">
        <v>1500</v>
      </c>
      <c r="AH24" s="25">
        <v>2000</v>
      </c>
      <c r="AI24" s="25">
        <v>2000</v>
      </c>
      <c r="AJ24" s="25">
        <v>2000</v>
      </c>
      <c r="AK24" s="25">
        <v>2000</v>
      </c>
      <c r="AL24" s="25">
        <v>2000</v>
      </c>
      <c r="AM24" s="25">
        <v>2000</v>
      </c>
      <c r="AN24" s="25">
        <v>2000</v>
      </c>
      <c r="AO24" s="25">
        <v>2000</v>
      </c>
      <c r="AP24" s="25">
        <v>2000</v>
      </c>
      <c r="AQ24" s="25">
        <v>2000</v>
      </c>
      <c r="AR24" s="25">
        <v>2000</v>
      </c>
      <c r="AS24" s="25">
        <v>2000</v>
      </c>
      <c r="AT24" s="25">
        <v>1833.3333333333333</v>
      </c>
      <c r="AU24" s="25">
        <v>1833.3333333333333</v>
      </c>
      <c r="AV24" s="25">
        <v>1833.3333333333333</v>
      </c>
      <c r="AW24" s="25">
        <v>1833.3333333333333</v>
      </c>
      <c r="AX24" s="25">
        <v>1833.3333333333333</v>
      </c>
      <c r="AY24" s="25">
        <v>1833.3333333333333</v>
      </c>
      <c r="AZ24" s="25">
        <v>1833.3333333333333</v>
      </c>
      <c r="BA24" s="25">
        <v>1833.3333333333333</v>
      </c>
      <c r="BB24" s="25">
        <v>1833.3333333333333</v>
      </c>
      <c r="BC24" s="25">
        <v>1833.3333333333333</v>
      </c>
      <c r="BD24" s="25">
        <v>1833.3333333333333</v>
      </c>
      <c r="BE24" s="25">
        <v>1833.3333333333333</v>
      </c>
      <c r="BF24" s="25">
        <v>1625</v>
      </c>
      <c r="BG24" s="25">
        <v>1625</v>
      </c>
      <c r="BH24" s="25">
        <v>1625</v>
      </c>
      <c r="BI24" s="25">
        <v>1625</v>
      </c>
      <c r="BJ24" s="25">
        <v>1625</v>
      </c>
      <c r="BK24" s="25">
        <v>1625</v>
      </c>
      <c r="BL24" s="25">
        <v>1625</v>
      </c>
      <c r="BM24" s="25">
        <v>1625</v>
      </c>
      <c r="BN24" s="25">
        <v>1625</v>
      </c>
      <c r="BO24" s="25">
        <v>1625</v>
      </c>
      <c r="BP24" s="25">
        <v>1625</v>
      </c>
      <c r="BQ24" s="25">
        <v>1625</v>
      </c>
      <c r="BR24" s="25">
        <v>1625</v>
      </c>
      <c r="BS24" s="25">
        <v>1625</v>
      </c>
      <c r="BT24" s="25">
        <v>1625</v>
      </c>
      <c r="BU24" s="25">
        <v>1625</v>
      </c>
      <c r="BV24" s="25">
        <v>1625</v>
      </c>
      <c r="BW24" s="25">
        <v>1625</v>
      </c>
      <c r="BX24" s="25">
        <v>1625</v>
      </c>
      <c r="BY24" s="25">
        <v>1625</v>
      </c>
      <c r="BZ24" s="25">
        <v>1625</v>
      </c>
      <c r="CA24" s="25">
        <v>1625</v>
      </c>
      <c r="CB24" s="25">
        <v>1625</v>
      </c>
      <c r="CC24" s="25">
        <v>1625</v>
      </c>
      <c r="CD24" s="25">
        <v>1625</v>
      </c>
      <c r="CE24" s="25">
        <v>1625</v>
      </c>
      <c r="CF24" s="25">
        <v>1625</v>
      </c>
      <c r="CG24" s="25">
        <v>1625</v>
      </c>
      <c r="CH24" s="25">
        <v>1625</v>
      </c>
      <c r="CI24" s="25">
        <v>1625</v>
      </c>
      <c r="CJ24" s="25">
        <v>1625</v>
      </c>
      <c r="CK24" s="25">
        <v>1625</v>
      </c>
      <c r="CL24" s="25">
        <v>1625</v>
      </c>
      <c r="CM24" s="25">
        <v>1625</v>
      </c>
      <c r="CN24" s="25">
        <v>1625</v>
      </c>
      <c r="CO24" s="25">
        <v>1625</v>
      </c>
      <c r="CP24" s="25">
        <v>1625</v>
      </c>
      <c r="CQ24" s="25">
        <v>1625</v>
      </c>
      <c r="CR24" s="25">
        <v>1625</v>
      </c>
      <c r="CS24" s="25">
        <v>1625</v>
      </c>
      <c r="CT24" s="25">
        <v>1625</v>
      </c>
      <c r="CU24" s="25">
        <v>1625</v>
      </c>
      <c r="CV24" s="25">
        <v>1625</v>
      </c>
      <c r="CW24" s="25">
        <v>1625</v>
      </c>
      <c r="CX24" s="25">
        <v>1625</v>
      </c>
      <c r="CY24" s="25">
        <v>1625</v>
      </c>
      <c r="CZ24" s="25">
        <v>1625</v>
      </c>
      <c r="DA24" s="25">
        <v>1625</v>
      </c>
      <c r="DB24" s="25">
        <v>1625</v>
      </c>
      <c r="DC24" s="25">
        <v>1625</v>
      </c>
      <c r="DD24" s="25">
        <v>1625</v>
      </c>
      <c r="DE24" s="25">
        <v>1625</v>
      </c>
      <c r="DF24" s="25">
        <v>1625</v>
      </c>
      <c r="DG24" s="25">
        <v>1625</v>
      </c>
      <c r="DH24" s="25">
        <v>1625</v>
      </c>
      <c r="DI24" s="25">
        <v>1625</v>
      </c>
      <c r="DJ24" s="25">
        <v>1625</v>
      </c>
      <c r="DK24" s="25">
        <v>1625</v>
      </c>
      <c r="DL24" s="25">
        <v>1625</v>
      </c>
      <c r="DM24" s="25">
        <v>1625</v>
      </c>
      <c r="DN24" s="25">
        <v>1625</v>
      </c>
      <c r="DO24" s="25">
        <v>1625</v>
      </c>
      <c r="DP24" s="25">
        <v>1625</v>
      </c>
      <c r="DQ24" s="25">
        <v>1625</v>
      </c>
      <c r="DR24" s="25">
        <v>1625</v>
      </c>
      <c r="DS24" s="25">
        <v>1625</v>
      </c>
      <c r="DT24" s="25">
        <v>1625</v>
      </c>
      <c r="DU24" s="25">
        <v>1625</v>
      </c>
      <c r="DV24" s="25">
        <v>1625</v>
      </c>
      <c r="DW24" s="25">
        <v>1625</v>
      </c>
      <c r="DX24" s="25">
        <v>1625</v>
      </c>
      <c r="DY24" s="25">
        <v>1625</v>
      </c>
      <c r="DZ24" s="25">
        <v>1625</v>
      </c>
      <c r="EA24" s="25">
        <v>1625</v>
      </c>
      <c r="EB24" s="25">
        <v>1625</v>
      </c>
      <c r="EC24" s="25">
        <v>1625</v>
      </c>
      <c r="ED24" s="25">
        <v>1625</v>
      </c>
      <c r="EE24" s="25">
        <v>1625</v>
      </c>
      <c r="EF24" s="25">
        <v>1625</v>
      </c>
      <c r="EG24" s="25">
        <v>1625</v>
      </c>
      <c r="EH24" s="25">
        <v>1625</v>
      </c>
      <c r="EI24" s="25">
        <v>1625</v>
      </c>
      <c r="EJ24" s="25">
        <v>1625</v>
      </c>
      <c r="EK24" s="25">
        <v>1625</v>
      </c>
      <c r="EL24" s="25">
        <v>1625</v>
      </c>
      <c r="EM24" s="25">
        <v>1625</v>
      </c>
      <c r="EN24" s="25">
        <v>1625</v>
      </c>
      <c r="EO24" s="25">
        <v>1625</v>
      </c>
      <c r="EP24" s="25">
        <v>1625</v>
      </c>
      <c r="EQ24" s="25">
        <v>1625</v>
      </c>
      <c r="ER24" s="25">
        <v>1625</v>
      </c>
      <c r="ES24" s="25">
        <v>1625</v>
      </c>
      <c r="ET24" s="25">
        <v>1625</v>
      </c>
      <c r="EU24" s="25">
        <v>1625</v>
      </c>
      <c r="EV24" s="25">
        <v>1625</v>
      </c>
      <c r="EW24" s="25">
        <v>1625</v>
      </c>
      <c r="EX24" s="25">
        <v>1625</v>
      </c>
      <c r="EY24" s="25">
        <v>1625</v>
      </c>
      <c r="EZ24" s="25">
        <v>1625</v>
      </c>
      <c r="FA24" s="25">
        <v>1625</v>
      </c>
      <c r="FB24" s="25">
        <v>1625</v>
      </c>
      <c r="FC24" s="25">
        <v>1625</v>
      </c>
      <c r="FD24" s="25">
        <v>1625</v>
      </c>
      <c r="FE24" s="25">
        <v>1625</v>
      </c>
      <c r="FF24" s="25">
        <v>1625</v>
      </c>
      <c r="FG24" s="25">
        <v>1625</v>
      </c>
      <c r="FH24" s="25">
        <v>1625</v>
      </c>
      <c r="FI24" s="25">
        <v>1625</v>
      </c>
      <c r="FJ24" s="25">
        <v>1625</v>
      </c>
      <c r="FK24" s="25">
        <v>1625</v>
      </c>
      <c r="FL24" s="25">
        <v>1625</v>
      </c>
      <c r="FM24" s="25">
        <v>1625</v>
      </c>
      <c r="FN24" s="25">
        <v>1625</v>
      </c>
      <c r="FO24" s="25">
        <v>1625</v>
      </c>
      <c r="FP24" s="25">
        <v>1625</v>
      </c>
      <c r="FQ24" s="25">
        <v>1625</v>
      </c>
      <c r="FR24" s="25">
        <v>1625</v>
      </c>
      <c r="FS24" s="25">
        <v>1625</v>
      </c>
      <c r="FT24" s="25">
        <v>1625</v>
      </c>
      <c r="FU24" s="25">
        <v>1625</v>
      </c>
      <c r="FV24" s="25">
        <v>1625</v>
      </c>
      <c r="FW24" s="25">
        <v>1625</v>
      </c>
      <c r="FX24" s="25">
        <v>1625</v>
      </c>
      <c r="FY24" s="25">
        <v>1625</v>
      </c>
      <c r="FZ24" s="25">
        <v>1625</v>
      </c>
      <c r="GA24" s="25">
        <v>1625</v>
      </c>
      <c r="GB24" s="25">
        <v>1625</v>
      </c>
      <c r="GC24" s="25">
        <v>1625</v>
      </c>
      <c r="GD24" s="25">
        <v>1625</v>
      </c>
      <c r="GE24" s="25">
        <v>1625</v>
      </c>
      <c r="GF24" s="25">
        <v>1625</v>
      </c>
      <c r="GG24" s="25">
        <v>1625</v>
      </c>
      <c r="GH24" s="25">
        <v>1625</v>
      </c>
      <c r="GI24" s="25">
        <v>1625</v>
      </c>
      <c r="GJ24" s="25">
        <v>1625</v>
      </c>
      <c r="GK24" s="25">
        <v>1625</v>
      </c>
      <c r="GL24" s="25">
        <v>1625</v>
      </c>
      <c r="GM24" s="25">
        <v>1625</v>
      </c>
      <c r="GN24" s="25">
        <v>1625</v>
      </c>
      <c r="GO24" s="25">
        <v>1625</v>
      </c>
      <c r="GP24" s="25">
        <v>1625</v>
      </c>
      <c r="GQ24" s="25">
        <v>1625</v>
      </c>
      <c r="GR24" s="25">
        <v>1625</v>
      </c>
      <c r="GS24" s="25">
        <v>1625</v>
      </c>
      <c r="GT24" s="25">
        <v>1625</v>
      </c>
      <c r="GU24" s="25">
        <v>1625</v>
      </c>
      <c r="GV24" s="25">
        <v>1625</v>
      </c>
      <c r="GW24" s="25">
        <v>1625</v>
      </c>
      <c r="GX24" s="25">
        <v>1625</v>
      </c>
      <c r="GY24" s="25">
        <v>1625</v>
      </c>
      <c r="GZ24" s="25">
        <v>1625</v>
      </c>
      <c r="HA24" s="25">
        <v>1625</v>
      </c>
      <c r="HB24" s="25">
        <v>1625</v>
      </c>
      <c r="HC24" s="25">
        <v>1625</v>
      </c>
      <c r="HD24" s="25">
        <v>1625</v>
      </c>
      <c r="HE24" s="25">
        <v>1625</v>
      </c>
      <c r="HF24" s="25">
        <v>1625</v>
      </c>
      <c r="HG24" s="25">
        <v>1625</v>
      </c>
      <c r="HH24" s="25">
        <v>1625</v>
      </c>
      <c r="HI24" s="25">
        <v>1625</v>
      </c>
      <c r="HJ24" s="25">
        <v>1625</v>
      </c>
      <c r="HK24" s="25">
        <v>1625</v>
      </c>
      <c r="HL24" s="25">
        <v>1625</v>
      </c>
      <c r="HM24" s="25">
        <v>1625</v>
      </c>
      <c r="HN24" s="25">
        <v>1625</v>
      </c>
      <c r="HO24" s="25">
        <v>1625</v>
      </c>
      <c r="HP24" s="25">
        <v>1625</v>
      </c>
      <c r="HQ24" s="25">
        <v>1625</v>
      </c>
      <c r="HR24" s="25">
        <v>1625</v>
      </c>
      <c r="HS24" s="25">
        <v>1625</v>
      </c>
      <c r="HT24" s="25">
        <v>1625</v>
      </c>
      <c r="HU24" s="25">
        <v>1625</v>
      </c>
      <c r="HV24" s="25">
        <v>1625</v>
      </c>
      <c r="HW24" s="25">
        <v>1625</v>
      </c>
      <c r="HX24" s="25">
        <v>1625</v>
      </c>
      <c r="HY24" s="25">
        <v>1625</v>
      </c>
      <c r="HZ24" s="25">
        <v>1625</v>
      </c>
      <c r="IA24" s="25">
        <v>1625</v>
      </c>
      <c r="IB24" s="25">
        <v>1625</v>
      </c>
      <c r="IC24" s="25">
        <v>1625</v>
      </c>
      <c r="ID24" s="25">
        <v>1625</v>
      </c>
      <c r="IE24" s="25">
        <v>1625</v>
      </c>
      <c r="IF24" s="25">
        <v>1625</v>
      </c>
      <c r="IG24" s="25">
        <v>1625</v>
      </c>
      <c r="IH24" s="25">
        <v>1625</v>
      </c>
      <c r="II24" s="25">
        <v>1625</v>
      </c>
      <c r="IJ24" s="25">
        <v>1625</v>
      </c>
      <c r="IK24" s="25">
        <v>1625</v>
      </c>
      <c r="IL24" s="25">
        <v>1625</v>
      </c>
      <c r="IM24" s="25">
        <v>1625</v>
      </c>
      <c r="IN24" s="25">
        <v>1625</v>
      </c>
      <c r="IO24" s="25">
        <v>1625</v>
      </c>
    </row>
    <row r="27" spans="1:249" x14ac:dyDescent="0.2">
      <c r="D27" s="61" t="s">
        <v>54</v>
      </c>
    </row>
    <row r="28" spans="1:249" x14ac:dyDescent="0.2">
      <c r="D28" s="61"/>
      <c r="E28" s="25" t="str">
        <f>E$15</f>
        <v>Sales price</v>
      </c>
      <c r="F28" s="25">
        <f t="shared" ref="F28:I28" si="0">F$15</f>
        <v>0</v>
      </c>
      <c r="G28" s="25" t="str">
        <f t="shared" si="0"/>
        <v>$ per unit</v>
      </c>
      <c r="H28" s="25">
        <f t="shared" si="0"/>
        <v>0</v>
      </c>
      <c r="I28" s="25">
        <f t="shared" si="0"/>
        <v>0</v>
      </c>
      <c r="J28" s="25" cm="1">
        <f t="array" ref="J28:IO28">_xlfn.ANCHORARRAY(J$15)</f>
        <v>20</v>
      </c>
      <c r="K28" s="25">
        <v>20</v>
      </c>
      <c r="L28" s="25">
        <v>20</v>
      </c>
      <c r="M28" s="25">
        <v>20</v>
      </c>
      <c r="N28" s="25">
        <v>20</v>
      </c>
      <c r="O28" s="25">
        <v>20</v>
      </c>
      <c r="P28" s="25">
        <v>20</v>
      </c>
      <c r="Q28" s="25">
        <v>20</v>
      </c>
      <c r="R28" s="25">
        <v>20</v>
      </c>
      <c r="S28" s="25">
        <v>20</v>
      </c>
      <c r="T28" s="25">
        <v>20</v>
      </c>
      <c r="U28" s="25">
        <v>20</v>
      </c>
      <c r="V28" s="25">
        <v>20</v>
      </c>
      <c r="W28" s="25">
        <v>20</v>
      </c>
      <c r="X28" s="25">
        <v>20</v>
      </c>
      <c r="Y28" s="25">
        <v>20</v>
      </c>
      <c r="Z28" s="25">
        <v>20</v>
      </c>
      <c r="AA28" s="25">
        <v>20</v>
      </c>
      <c r="AB28" s="25">
        <v>20</v>
      </c>
      <c r="AC28" s="25">
        <v>20</v>
      </c>
      <c r="AD28" s="25">
        <v>20</v>
      </c>
      <c r="AE28" s="25">
        <v>20</v>
      </c>
      <c r="AF28" s="25">
        <v>20</v>
      </c>
      <c r="AG28" s="25">
        <v>20</v>
      </c>
      <c r="AH28" s="25">
        <v>19</v>
      </c>
      <c r="AI28" s="25">
        <v>19</v>
      </c>
      <c r="AJ28" s="25">
        <v>19</v>
      </c>
      <c r="AK28" s="25">
        <v>19</v>
      </c>
      <c r="AL28" s="25">
        <v>19</v>
      </c>
      <c r="AM28" s="25">
        <v>19</v>
      </c>
      <c r="AN28" s="25">
        <v>19</v>
      </c>
      <c r="AO28" s="25">
        <v>19</v>
      </c>
      <c r="AP28" s="25">
        <v>19</v>
      </c>
      <c r="AQ28" s="25">
        <v>19</v>
      </c>
      <c r="AR28" s="25">
        <v>19</v>
      </c>
      <c r="AS28" s="25">
        <v>19</v>
      </c>
      <c r="AT28" s="25">
        <v>18</v>
      </c>
      <c r="AU28" s="25">
        <v>18</v>
      </c>
      <c r="AV28" s="25">
        <v>18</v>
      </c>
      <c r="AW28" s="25">
        <v>18</v>
      </c>
      <c r="AX28" s="25">
        <v>18</v>
      </c>
      <c r="AY28" s="25">
        <v>18</v>
      </c>
      <c r="AZ28" s="25">
        <v>18</v>
      </c>
      <c r="BA28" s="25">
        <v>18</v>
      </c>
      <c r="BB28" s="25">
        <v>18</v>
      </c>
      <c r="BC28" s="25">
        <v>18</v>
      </c>
      <c r="BD28" s="25">
        <v>18</v>
      </c>
      <c r="BE28" s="25">
        <v>18</v>
      </c>
      <c r="BF28" s="25">
        <v>17</v>
      </c>
      <c r="BG28" s="25">
        <v>17</v>
      </c>
      <c r="BH28" s="25">
        <v>17</v>
      </c>
      <c r="BI28" s="25">
        <v>17</v>
      </c>
      <c r="BJ28" s="25">
        <v>17</v>
      </c>
      <c r="BK28" s="25">
        <v>17</v>
      </c>
      <c r="BL28" s="25">
        <v>17</v>
      </c>
      <c r="BM28" s="25">
        <v>17</v>
      </c>
      <c r="BN28" s="25">
        <v>17</v>
      </c>
      <c r="BO28" s="25">
        <v>17</v>
      </c>
      <c r="BP28" s="25">
        <v>17</v>
      </c>
      <c r="BQ28" s="25">
        <v>17</v>
      </c>
      <c r="BR28" s="25">
        <v>17</v>
      </c>
      <c r="BS28" s="25">
        <v>17</v>
      </c>
      <c r="BT28" s="25">
        <v>17</v>
      </c>
      <c r="BU28" s="25">
        <v>17</v>
      </c>
      <c r="BV28" s="25">
        <v>17</v>
      </c>
      <c r="BW28" s="25">
        <v>17</v>
      </c>
      <c r="BX28" s="25">
        <v>17</v>
      </c>
      <c r="BY28" s="25">
        <v>17</v>
      </c>
      <c r="BZ28" s="25">
        <v>17</v>
      </c>
      <c r="CA28" s="25">
        <v>17</v>
      </c>
      <c r="CB28" s="25">
        <v>17</v>
      </c>
      <c r="CC28" s="25">
        <v>17</v>
      </c>
      <c r="CD28" s="25">
        <v>17</v>
      </c>
      <c r="CE28" s="25">
        <v>17</v>
      </c>
      <c r="CF28" s="25">
        <v>17</v>
      </c>
      <c r="CG28" s="25">
        <v>17</v>
      </c>
      <c r="CH28" s="25">
        <v>17</v>
      </c>
      <c r="CI28" s="25">
        <v>17</v>
      </c>
      <c r="CJ28" s="25">
        <v>17</v>
      </c>
      <c r="CK28" s="25">
        <v>17</v>
      </c>
      <c r="CL28" s="25">
        <v>17</v>
      </c>
      <c r="CM28" s="25">
        <v>17</v>
      </c>
      <c r="CN28" s="25">
        <v>17</v>
      </c>
      <c r="CO28" s="25">
        <v>17</v>
      </c>
      <c r="CP28" s="25">
        <v>17</v>
      </c>
      <c r="CQ28" s="25">
        <v>17</v>
      </c>
      <c r="CR28" s="25">
        <v>17</v>
      </c>
      <c r="CS28" s="25">
        <v>17</v>
      </c>
      <c r="CT28" s="25">
        <v>17</v>
      </c>
      <c r="CU28" s="25">
        <v>17</v>
      </c>
      <c r="CV28" s="25">
        <v>17</v>
      </c>
      <c r="CW28" s="25">
        <v>17</v>
      </c>
      <c r="CX28" s="25">
        <v>17</v>
      </c>
      <c r="CY28" s="25">
        <v>17</v>
      </c>
      <c r="CZ28" s="25">
        <v>17</v>
      </c>
      <c r="DA28" s="25">
        <v>17</v>
      </c>
      <c r="DB28" s="25">
        <v>17</v>
      </c>
      <c r="DC28" s="25">
        <v>17</v>
      </c>
      <c r="DD28" s="25">
        <v>17</v>
      </c>
      <c r="DE28" s="25">
        <v>17</v>
      </c>
      <c r="DF28" s="25">
        <v>17</v>
      </c>
      <c r="DG28" s="25">
        <v>17</v>
      </c>
      <c r="DH28" s="25">
        <v>17</v>
      </c>
      <c r="DI28" s="25">
        <v>17</v>
      </c>
      <c r="DJ28" s="25">
        <v>17</v>
      </c>
      <c r="DK28" s="25">
        <v>17</v>
      </c>
      <c r="DL28" s="25">
        <v>17</v>
      </c>
      <c r="DM28" s="25">
        <v>17</v>
      </c>
      <c r="DN28" s="25">
        <v>17</v>
      </c>
      <c r="DO28" s="25">
        <v>17</v>
      </c>
      <c r="DP28" s="25">
        <v>17</v>
      </c>
      <c r="DQ28" s="25">
        <v>17</v>
      </c>
      <c r="DR28" s="25">
        <v>17</v>
      </c>
      <c r="DS28" s="25">
        <v>17</v>
      </c>
      <c r="DT28" s="25">
        <v>17</v>
      </c>
      <c r="DU28" s="25">
        <v>17</v>
      </c>
      <c r="DV28" s="25">
        <v>17</v>
      </c>
      <c r="DW28" s="25">
        <v>17</v>
      </c>
      <c r="DX28" s="25">
        <v>17</v>
      </c>
      <c r="DY28" s="25">
        <v>17</v>
      </c>
      <c r="DZ28" s="25">
        <v>17</v>
      </c>
      <c r="EA28" s="25">
        <v>17</v>
      </c>
      <c r="EB28" s="25">
        <v>17</v>
      </c>
      <c r="EC28" s="25">
        <v>17</v>
      </c>
      <c r="ED28" s="25">
        <v>17</v>
      </c>
      <c r="EE28" s="25">
        <v>17</v>
      </c>
      <c r="EF28" s="25">
        <v>17</v>
      </c>
      <c r="EG28" s="25">
        <v>17</v>
      </c>
      <c r="EH28" s="25">
        <v>17</v>
      </c>
      <c r="EI28" s="25">
        <v>17</v>
      </c>
      <c r="EJ28" s="25">
        <v>17</v>
      </c>
      <c r="EK28" s="25">
        <v>17</v>
      </c>
      <c r="EL28" s="25">
        <v>17</v>
      </c>
      <c r="EM28" s="25">
        <v>17</v>
      </c>
      <c r="EN28" s="25">
        <v>17</v>
      </c>
      <c r="EO28" s="25">
        <v>17</v>
      </c>
      <c r="EP28" s="25">
        <v>17</v>
      </c>
      <c r="EQ28" s="25">
        <v>17</v>
      </c>
      <c r="ER28" s="25">
        <v>17</v>
      </c>
      <c r="ES28" s="25">
        <v>17</v>
      </c>
      <c r="ET28" s="25">
        <v>17</v>
      </c>
      <c r="EU28" s="25">
        <v>17</v>
      </c>
      <c r="EV28" s="25">
        <v>17</v>
      </c>
      <c r="EW28" s="25">
        <v>17</v>
      </c>
      <c r="EX28" s="25">
        <v>17</v>
      </c>
      <c r="EY28" s="25">
        <v>17</v>
      </c>
      <c r="EZ28" s="25">
        <v>17</v>
      </c>
      <c r="FA28" s="25">
        <v>17</v>
      </c>
      <c r="FB28" s="25">
        <v>17</v>
      </c>
      <c r="FC28" s="25">
        <v>17</v>
      </c>
      <c r="FD28" s="25">
        <v>17</v>
      </c>
      <c r="FE28" s="25">
        <v>17</v>
      </c>
      <c r="FF28" s="25">
        <v>17</v>
      </c>
      <c r="FG28" s="25">
        <v>17</v>
      </c>
      <c r="FH28" s="25">
        <v>17</v>
      </c>
      <c r="FI28" s="25">
        <v>17</v>
      </c>
      <c r="FJ28" s="25">
        <v>17</v>
      </c>
      <c r="FK28" s="25">
        <v>17</v>
      </c>
      <c r="FL28" s="25">
        <v>17</v>
      </c>
      <c r="FM28" s="25">
        <v>17</v>
      </c>
      <c r="FN28" s="25">
        <v>17</v>
      </c>
      <c r="FO28" s="25">
        <v>17</v>
      </c>
      <c r="FP28" s="25">
        <v>17</v>
      </c>
      <c r="FQ28" s="25">
        <v>17</v>
      </c>
      <c r="FR28" s="25">
        <v>17</v>
      </c>
      <c r="FS28" s="25">
        <v>17</v>
      </c>
      <c r="FT28" s="25">
        <v>17</v>
      </c>
      <c r="FU28" s="25">
        <v>17</v>
      </c>
      <c r="FV28" s="25">
        <v>17</v>
      </c>
      <c r="FW28" s="25">
        <v>17</v>
      </c>
      <c r="FX28" s="25">
        <v>17</v>
      </c>
      <c r="FY28" s="25">
        <v>17</v>
      </c>
      <c r="FZ28" s="25">
        <v>17</v>
      </c>
      <c r="GA28" s="25">
        <v>17</v>
      </c>
      <c r="GB28" s="25">
        <v>17</v>
      </c>
      <c r="GC28" s="25">
        <v>17</v>
      </c>
      <c r="GD28" s="25">
        <v>17</v>
      </c>
      <c r="GE28" s="25">
        <v>17</v>
      </c>
      <c r="GF28" s="25">
        <v>17</v>
      </c>
      <c r="GG28" s="25">
        <v>17</v>
      </c>
      <c r="GH28" s="25">
        <v>17</v>
      </c>
      <c r="GI28" s="25">
        <v>17</v>
      </c>
      <c r="GJ28" s="25">
        <v>17</v>
      </c>
      <c r="GK28" s="25">
        <v>17</v>
      </c>
      <c r="GL28" s="25">
        <v>17</v>
      </c>
      <c r="GM28" s="25">
        <v>17</v>
      </c>
      <c r="GN28" s="25">
        <v>17</v>
      </c>
      <c r="GO28" s="25">
        <v>17</v>
      </c>
      <c r="GP28" s="25">
        <v>17</v>
      </c>
      <c r="GQ28" s="25">
        <v>17</v>
      </c>
      <c r="GR28" s="25">
        <v>17</v>
      </c>
      <c r="GS28" s="25">
        <v>17</v>
      </c>
      <c r="GT28" s="25">
        <v>17</v>
      </c>
      <c r="GU28" s="25">
        <v>17</v>
      </c>
      <c r="GV28" s="25">
        <v>17</v>
      </c>
      <c r="GW28" s="25">
        <v>17</v>
      </c>
      <c r="GX28" s="25">
        <v>17</v>
      </c>
      <c r="GY28" s="25">
        <v>17</v>
      </c>
      <c r="GZ28" s="25">
        <v>17</v>
      </c>
      <c r="HA28" s="25">
        <v>17</v>
      </c>
      <c r="HB28" s="25">
        <v>17</v>
      </c>
      <c r="HC28" s="25">
        <v>17</v>
      </c>
      <c r="HD28" s="25">
        <v>17</v>
      </c>
      <c r="HE28" s="25">
        <v>17</v>
      </c>
      <c r="HF28" s="25">
        <v>17</v>
      </c>
      <c r="HG28" s="25">
        <v>17</v>
      </c>
      <c r="HH28" s="25">
        <v>17</v>
      </c>
      <c r="HI28" s="25">
        <v>17</v>
      </c>
      <c r="HJ28" s="25">
        <v>17</v>
      </c>
      <c r="HK28" s="25">
        <v>17</v>
      </c>
      <c r="HL28" s="25">
        <v>17</v>
      </c>
      <c r="HM28" s="25">
        <v>17</v>
      </c>
      <c r="HN28" s="25">
        <v>17</v>
      </c>
      <c r="HO28" s="25">
        <v>17</v>
      </c>
      <c r="HP28" s="25">
        <v>17</v>
      </c>
      <c r="HQ28" s="25">
        <v>17</v>
      </c>
      <c r="HR28" s="25">
        <v>17</v>
      </c>
      <c r="HS28" s="25">
        <v>17</v>
      </c>
      <c r="HT28" s="25">
        <v>17</v>
      </c>
      <c r="HU28" s="25">
        <v>17</v>
      </c>
      <c r="HV28" s="25">
        <v>17</v>
      </c>
      <c r="HW28" s="25">
        <v>17</v>
      </c>
      <c r="HX28" s="25">
        <v>17</v>
      </c>
      <c r="HY28" s="25">
        <v>17</v>
      </c>
      <c r="HZ28" s="25">
        <v>17</v>
      </c>
      <c r="IA28" s="25">
        <v>17</v>
      </c>
      <c r="IB28" s="25">
        <v>17</v>
      </c>
      <c r="IC28" s="25">
        <v>17</v>
      </c>
      <c r="ID28" s="25">
        <v>17</v>
      </c>
      <c r="IE28" s="25">
        <v>17</v>
      </c>
      <c r="IF28" s="25">
        <v>17</v>
      </c>
      <c r="IG28" s="25">
        <v>17</v>
      </c>
      <c r="IH28" s="25">
        <v>17</v>
      </c>
      <c r="II28" s="25">
        <v>17</v>
      </c>
      <c r="IJ28" s="25">
        <v>17</v>
      </c>
      <c r="IK28" s="25">
        <v>17</v>
      </c>
      <c r="IL28" s="25">
        <v>17</v>
      </c>
      <c r="IM28" s="25">
        <v>17</v>
      </c>
      <c r="IN28" s="25">
        <v>17</v>
      </c>
      <c r="IO28" s="25">
        <v>17</v>
      </c>
    </row>
    <row r="29" spans="1:249" x14ac:dyDescent="0.2">
      <c r="D29" s="61"/>
      <c r="E29" s="25" t="str">
        <f>E$24</f>
        <v>Sales volume</v>
      </c>
      <c r="F29" s="25">
        <f t="shared" ref="F29:I29" si="1">F$24</f>
        <v>0</v>
      </c>
      <c r="G29" s="25" t="str">
        <f t="shared" si="1"/>
        <v>units</v>
      </c>
      <c r="H29" s="25">
        <f t="shared" si="1"/>
        <v>95499.999999999985</v>
      </c>
      <c r="I29" s="25">
        <f t="shared" si="1"/>
        <v>0</v>
      </c>
      <c r="J29" s="25" cm="1">
        <f t="array" ref="J29:IO29">_xlfn.ANCHORARRAY(J$24)</f>
        <v>1000</v>
      </c>
      <c r="K29" s="25">
        <v>1000</v>
      </c>
      <c r="L29" s="25">
        <v>1000</v>
      </c>
      <c r="M29" s="25">
        <v>1000</v>
      </c>
      <c r="N29" s="25">
        <v>1000</v>
      </c>
      <c r="O29" s="25">
        <v>1000</v>
      </c>
      <c r="P29" s="25">
        <v>1000</v>
      </c>
      <c r="Q29" s="25">
        <v>1000</v>
      </c>
      <c r="R29" s="25">
        <v>1000</v>
      </c>
      <c r="S29" s="25">
        <v>1000</v>
      </c>
      <c r="T29" s="25">
        <v>1000</v>
      </c>
      <c r="U29" s="25">
        <v>1000</v>
      </c>
      <c r="V29" s="25">
        <v>1500</v>
      </c>
      <c r="W29" s="25">
        <v>1500</v>
      </c>
      <c r="X29" s="25">
        <v>1500</v>
      </c>
      <c r="Y29" s="25">
        <v>1500</v>
      </c>
      <c r="Z29" s="25">
        <v>1500</v>
      </c>
      <c r="AA29" s="25">
        <v>1500</v>
      </c>
      <c r="AB29" s="25">
        <v>1500</v>
      </c>
      <c r="AC29" s="25">
        <v>1500</v>
      </c>
      <c r="AD29" s="25">
        <v>1500</v>
      </c>
      <c r="AE29" s="25">
        <v>1500</v>
      </c>
      <c r="AF29" s="25">
        <v>1500</v>
      </c>
      <c r="AG29" s="25">
        <v>1500</v>
      </c>
      <c r="AH29" s="25">
        <v>2000</v>
      </c>
      <c r="AI29" s="25">
        <v>2000</v>
      </c>
      <c r="AJ29" s="25">
        <v>2000</v>
      </c>
      <c r="AK29" s="25">
        <v>2000</v>
      </c>
      <c r="AL29" s="25">
        <v>2000</v>
      </c>
      <c r="AM29" s="25">
        <v>2000</v>
      </c>
      <c r="AN29" s="25">
        <v>2000</v>
      </c>
      <c r="AO29" s="25">
        <v>2000</v>
      </c>
      <c r="AP29" s="25">
        <v>2000</v>
      </c>
      <c r="AQ29" s="25">
        <v>2000</v>
      </c>
      <c r="AR29" s="25">
        <v>2000</v>
      </c>
      <c r="AS29" s="25">
        <v>2000</v>
      </c>
      <c r="AT29" s="25">
        <v>1833.3333333333333</v>
      </c>
      <c r="AU29" s="25">
        <v>1833.3333333333333</v>
      </c>
      <c r="AV29" s="25">
        <v>1833.3333333333333</v>
      </c>
      <c r="AW29" s="25">
        <v>1833.3333333333333</v>
      </c>
      <c r="AX29" s="25">
        <v>1833.3333333333333</v>
      </c>
      <c r="AY29" s="25">
        <v>1833.3333333333333</v>
      </c>
      <c r="AZ29" s="25">
        <v>1833.3333333333333</v>
      </c>
      <c r="BA29" s="25">
        <v>1833.3333333333333</v>
      </c>
      <c r="BB29" s="25">
        <v>1833.3333333333333</v>
      </c>
      <c r="BC29" s="25">
        <v>1833.3333333333333</v>
      </c>
      <c r="BD29" s="25">
        <v>1833.3333333333333</v>
      </c>
      <c r="BE29" s="25">
        <v>1833.3333333333333</v>
      </c>
      <c r="BF29" s="25">
        <v>1625</v>
      </c>
      <c r="BG29" s="25">
        <v>1625</v>
      </c>
      <c r="BH29" s="25">
        <v>1625</v>
      </c>
      <c r="BI29" s="25">
        <v>1625</v>
      </c>
      <c r="BJ29" s="25">
        <v>1625</v>
      </c>
      <c r="BK29" s="25">
        <v>1625</v>
      </c>
      <c r="BL29" s="25">
        <v>1625</v>
      </c>
      <c r="BM29" s="25">
        <v>1625</v>
      </c>
      <c r="BN29" s="25">
        <v>1625</v>
      </c>
      <c r="BO29" s="25">
        <v>1625</v>
      </c>
      <c r="BP29" s="25">
        <v>1625</v>
      </c>
      <c r="BQ29" s="25">
        <v>1625</v>
      </c>
      <c r="BR29" s="25">
        <v>1625</v>
      </c>
      <c r="BS29" s="25">
        <v>1625</v>
      </c>
      <c r="BT29" s="25">
        <v>1625</v>
      </c>
      <c r="BU29" s="25">
        <v>1625</v>
      </c>
      <c r="BV29" s="25">
        <v>1625</v>
      </c>
      <c r="BW29" s="25">
        <v>1625</v>
      </c>
      <c r="BX29" s="25">
        <v>1625</v>
      </c>
      <c r="BY29" s="25">
        <v>1625</v>
      </c>
      <c r="BZ29" s="25">
        <v>1625</v>
      </c>
      <c r="CA29" s="25">
        <v>1625</v>
      </c>
      <c r="CB29" s="25">
        <v>1625</v>
      </c>
      <c r="CC29" s="25">
        <v>1625</v>
      </c>
      <c r="CD29" s="25">
        <v>1625</v>
      </c>
      <c r="CE29" s="25">
        <v>1625</v>
      </c>
      <c r="CF29" s="25">
        <v>1625</v>
      </c>
      <c r="CG29" s="25">
        <v>1625</v>
      </c>
      <c r="CH29" s="25">
        <v>1625</v>
      </c>
      <c r="CI29" s="25">
        <v>1625</v>
      </c>
      <c r="CJ29" s="25">
        <v>1625</v>
      </c>
      <c r="CK29" s="25">
        <v>1625</v>
      </c>
      <c r="CL29" s="25">
        <v>1625</v>
      </c>
      <c r="CM29" s="25">
        <v>1625</v>
      </c>
      <c r="CN29" s="25">
        <v>1625</v>
      </c>
      <c r="CO29" s="25">
        <v>1625</v>
      </c>
      <c r="CP29" s="25">
        <v>1625</v>
      </c>
      <c r="CQ29" s="25">
        <v>1625</v>
      </c>
      <c r="CR29" s="25">
        <v>1625</v>
      </c>
      <c r="CS29" s="25">
        <v>1625</v>
      </c>
      <c r="CT29" s="25">
        <v>1625</v>
      </c>
      <c r="CU29" s="25">
        <v>1625</v>
      </c>
      <c r="CV29" s="25">
        <v>1625</v>
      </c>
      <c r="CW29" s="25">
        <v>1625</v>
      </c>
      <c r="CX29" s="25">
        <v>1625</v>
      </c>
      <c r="CY29" s="25">
        <v>1625</v>
      </c>
      <c r="CZ29" s="25">
        <v>1625</v>
      </c>
      <c r="DA29" s="25">
        <v>1625</v>
      </c>
      <c r="DB29" s="25">
        <v>1625</v>
      </c>
      <c r="DC29" s="25">
        <v>1625</v>
      </c>
      <c r="DD29" s="25">
        <v>1625</v>
      </c>
      <c r="DE29" s="25">
        <v>1625</v>
      </c>
      <c r="DF29" s="25">
        <v>1625</v>
      </c>
      <c r="DG29" s="25">
        <v>1625</v>
      </c>
      <c r="DH29" s="25">
        <v>1625</v>
      </c>
      <c r="DI29" s="25">
        <v>1625</v>
      </c>
      <c r="DJ29" s="25">
        <v>1625</v>
      </c>
      <c r="DK29" s="25">
        <v>1625</v>
      </c>
      <c r="DL29" s="25">
        <v>1625</v>
      </c>
      <c r="DM29" s="25">
        <v>1625</v>
      </c>
      <c r="DN29" s="25">
        <v>1625</v>
      </c>
      <c r="DO29" s="25">
        <v>1625</v>
      </c>
      <c r="DP29" s="25">
        <v>1625</v>
      </c>
      <c r="DQ29" s="25">
        <v>1625</v>
      </c>
      <c r="DR29" s="25">
        <v>1625</v>
      </c>
      <c r="DS29" s="25">
        <v>1625</v>
      </c>
      <c r="DT29" s="25">
        <v>1625</v>
      </c>
      <c r="DU29" s="25">
        <v>1625</v>
      </c>
      <c r="DV29" s="25">
        <v>1625</v>
      </c>
      <c r="DW29" s="25">
        <v>1625</v>
      </c>
      <c r="DX29" s="25">
        <v>1625</v>
      </c>
      <c r="DY29" s="25">
        <v>1625</v>
      </c>
      <c r="DZ29" s="25">
        <v>1625</v>
      </c>
      <c r="EA29" s="25">
        <v>1625</v>
      </c>
      <c r="EB29" s="25">
        <v>1625</v>
      </c>
      <c r="EC29" s="25">
        <v>1625</v>
      </c>
      <c r="ED29" s="25">
        <v>1625</v>
      </c>
      <c r="EE29" s="25">
        <v>1625</v>
      </c>
      <c r="EF29" s="25">
        <v>1625</v>
      </c>
      <c r="EG29" s="25">
        <v>1625</v>
      </c>
      <c r="EH29" s="25">
        <v>1625</v>
      </c>
      <c r="EI29" s="25">
        <v>1625</v>
      </c>
      <c r="EJ29" s="25">
        <v>1625</v>
      </c>
      <c r="EK29" s="25">
        <v>1625</v>
      </c>
      <c r="EL29" s="25">
        <v>1625</v>
      </c>
      <c r="EM29" s="25">
        <v>1625</v>
      </c>
      <c r="EN29" s="25">
        <v>1625</v>
      </c>
      <c r="EO29" s="25">
        <v>1625</v>
      </c>
      <c r="EP29" s="25">
        <v>1625</v>
      </c>
      <c r="EQ29" s="25">
        <v>1625</v>
      </c>
      <c r="ER29" s="25">
        <v>1625</v>
      </c>
      <c r="ES29" s="25">
        <v>1625</v>
      </c>
      <c r="ET29" s="25">
        <v>1625</v>
      </c>
      <c r="EU29" s="25">
        <v>1625</v>
      </c>
      <c r="EV29" s="25">
        <v>1625</v>
      </c>
      <c r="EW29" s="25">
        <v>1625</v>
      </c>
      <c r="EX29" s="25">
        <v>1625</v>
      </c>
      <c r="EY29" s="25">
        <v>1625</v>
      </c>
      <c r="EZ29" s="25">
        <v>1625</v>
      </c>
      <c r="FA29" s="25">
        <v>1625</v>
      </c>
      <c r="FB29" s="25">
        <v>1625</v>
      </c>
      <c r="FC29" s="25">
        <v>1625</v>
      </c>
      <c r="FD29" s="25">
        <v>1625</v>
      </c>
      <c r="FE29" s="25">
        <v>1625</v>
      </c>
      <c r="FF29" s="25">
        <v>1625</v>
      </c>
      <c r="FG29" s="25">
        <v>1625</v>
      </c>
      <c r="FH29" s="25">
        <v>1625</v>
      </c>
      <c r="FI29" s="25">
        <v>1625</v>
      </c>
      <c r="FJ29" s="25">
        <v>1625</v>
      </c>
      <c r="FK29" s="25">
        <v>1625</v>
      </c>
      <c r="FL29" s="25">
        <v>1625</v>
      </c>
      <c r="FM29" s="25">
        <v>1625</v>
      </c>
      <c r="FN29" s="25">
        <v>1625</v>
      </c>
      <c r="FO29" s="25">
        <v>1625</v>
      </c>
      <c r="FP29" s="25">
        <v>1625</v>
      </c>
      <c r="FQ29" s="25">
        <v>1625</v>
      </c>
      <c r="FR29" s="25">
        <v>1625</v>
      </c>
      <c r="FS29" s="25">
        <v>1625</v>
      </c>
      <c r="FT29" s="25">
        <v>1625</v>
      </c>
      <c r="FU29" s="25">
        <v>1625</v>
      </c>
      <c r="FV29" s="25">
        <v>1625</v>
      </c>
      <c r="FW29" s="25">
        <v>1625</v>
      </c>
      <c r="FX29" s="25">
        <v>1625</v>
      </c>
      <c r="FY29" s="25">
        <v>1625</v>
      </c>
      <c r="FZ29" s="25">
        <v>1625</v>
      </c>
      <c r="GA29" s="25">
        <v>1625</v>
      </c>
      <c r="GB29" s="25">
        <v>1625</v>
      </c>
      <c r="GC29" s="25">
        <v>1625</v>
      </c>
      <c r="GD29" s="25">
        <v>1625</v>
      </c>
      <c r="GE29" s="25">
        <v>1625</v>
      </c>
      <c r="GF29" s="25">
        <v>1625</v>
      </c>
      <c r="GG29" s="25">
        <v>1625</v>
      </c>
      <c r="GH29" s="25">
        <v>1625</v>
      </c>
      <c r="GI29" s="25">
        <v>1625</v>
      </c>
      <c r="GJ29" s="25">
        <v>1625</v>
      </c>
      <c r="GK29" s="25">
        <v>1625</v>
      </c>
      <c r="GL29" s="25">
        <v>1625</v>
      </c>
      <c r="GM29" s="25">
        <v>1625</v>
      </c>
      <c r="GN29" s="25">
        <v>1625</v>
      </c>
      <c r="GO29" s="25">
        <v>1625</v>
      </c>
      <c r="GP29" s="25">
        <v>1625</v>
      </c>
      <c r="GQ29" s="25">
        <v>1625</v>
      </c>
      <c r="GR29" s="25">
        <v>1625</v>
      </c>
      <c r="GS29" s="25">
        <v>1625</v>
      </c>
      <c r="GT29" s="25">
        <v>1625</v>
      </c>
      <c r="GU29" s="25">
        <v>1625</v>
      </c>
      <c r="GV29" s="25">
        <v>1625</v>
      </c>
      <c r="GW29" s="25">
        <v>1625</v>
      </c>
      <c r="GX29" s="25">
        <v>1625</v>
      </c>
      <c r="GY29" s="25">
        <v>1625</v>
      </c>
      <c r="GZ29" s="25">
        <v>1625</v>
      </c>
      <c r="HA29" s="25">
        <v>1625</v>
      </c>
      <c r="HB29" s="25">
        <v>1625</v>
      </c>
      <c r="HC29" s="25">
        <v>1625</v>
      </c>
      <c r="HD29" s="25">
        <v>1625</v>
      </c>
      <c r="HE29" s="25">
        <v>1625</v>
      </c>
      <c r="HF29" s="25">
        <v>1625</v>
      </c>
      <c r="HG29" s="25">
        <v>1625</v>
      </c>
      <c r="HH29" s="25">
        <v>1625</v>
      </c>
      <c r="HI29" s="25">
        <v>1625</v>
      </c>
      <c r="HJ29" s="25">
        <v>1625</v>
      </c>
      <c r="HK29" s="25">
        <v>1625</v>
      </c>
      <c r="HL29" s="25">
        <v>1625</v>
      </c>
      <c r="HM29" s="25">
        <v>1625</v>
      </c>
      <c r="HN29" s="25">
        <v>1625</v>
      </c>
      <c r="HO29" s="25">
        <v>1625</v>
      </c>
      <c r="HP29" s="25">
        <v>1625</v>
      </c>
      <c r="HQ29" s="25">
        <v>1625</v>
      </c>
      <c r="HR29" s="25">
        <v>1625</v>
      </c>
      <c r="HS29" s="25">
        <v>1625</v>
      </c>
      <c r="HT29" s="25">
        <v>1625</v>
      </c>
      <c r="HU29" s="25">
        <v>1625</v>
      </c>
      <c r="HV29" s="25">
        <v>1625</v>
      </c>
      <c r="HW29" s="25">
        <v>1625</v>
      </c>
      <c r="HX29" s="25">
        <v>1625</v>
      </c>
      <c r="HY29" s="25">
        <v>1625</v>
      </c>
      <c r="HZ29" s="25">
        <v>1625</v>
      </c>
      <c r="IA29" s="25">
        <v>1625</v>
      </c>
      <c r="IB29" s="25">
        <v>1625</v>
      </c>
      <c r="IC29" s="25">
        <v>1625</v>
      </c>
      <c r="ID29" s="25">
        <v>1625</v>
      </c>
      <c r="IE29" s="25">
        <v>1625</v>
      </c>
      <c r="IF29" s="25">
        <v>1625</v>
      </c>
      <c r="IG29" s="25">
        <v>1625</v>
      </c>
      <c r="IH29" s="25">
        <v>1625</v>
      </c>
      <c r="II29" s="25">
        <v>1625</v>
      </c>
      <c r="IJ29" s="25">
        <v>1625</v>
      </c>
      <c r="IK29" s="25">
        <v>1625</v>
      </c>
      <c r="IL29" s="25">
        <v>1625</v>
      </c>
      <c r="IM29" s="25">
        <v>1625</v>
      </c>
      <c r="IN29" s="25">
        <v>1625</v>
      </c>
      <c r="IO29" s="25">
        <v>1625</v>
      </c>
    </row>
    <row r="30" spans="1:249" s="67" customFormat="1" x14ac:dyDescent="0.2">
      <c r="A30" s="63"/>
      <c r="B30" s="64"/>
      <c r="C30" s="65"/>
      <c r="D30" s="66"/>
      <c r="E30" s="67" t="s">
        <v>83</v>
      </c>
      <c r="G30" s="72" t="s">
        <v>86</v>
      </c>
      <c r="H30" s="67">
        <f>SUM(J30:BQ30)</f>
        <v>1783500</v>
      </c>
      <c r="J30" s="67" cm="1">
        <f t="array" ref="J30:IO30">_xlfn.ANCHORARRAY(J28) *_xlfn.ANCHORARRAY( J29)</f>
        <v>20000</v>
      </c>
      <c r="K30" s="67">
        <v>20000</v>
      </c>
      <c r="L30" s="67">
        <v>20000</v>
      </c>
      <c r="M30" s="67">
        <v>20000</v>
      </c>
      <c r="N30" s="67">
        <v>20000</v>
      </c>
      <c r="O30" s="67">
        <v>20000</v>
      </c>
      <c r="P30" s="67">
        <v>20000</v>
      </c>
      <c r="Q30" s="67">
        <v>20000</v>
      </c>
      <c r="R30" s="67">
        <v>20000</v>
      </c>
      <c r="S30" s="67">
        <v>20000</v>
      </c>
      <c r="T30" s="67">
        <v>20000</v>
      </c>
      <c r="U30" s="67">
        <v>20000</v>
      </c>
      <c r="V30" s="67">
        <v>30000</v>
      </c>
      <c r="W30" s="67">
        <v>30000</v>
      </c>
      <c r="X30" s="67">
        <v>30000</v>
      </c>
      <c r="Y30" s="67">
        <v>30000</v>
      </c>
      <c r="Z30" s="67">
        <v>30000</v>
      </c>
      <c r="AA30" s="67">
        <v>30000</v>
      </c>
      <c r="AB30" s="67">
        <v>30000</v>
      </c>
      <c r="AC30" s="67">
        <v>30000</v>
      </c>
      <c r="AD30" s="67">
        <v>30000</v>
      </c>
      <c r="AE30" s="67">
        <v>30000</v>
      </c>
      <c r="AF30" s="67">
        <v>30000</v>
      </c>
      <c r="AG30" s="67">
        <v>30000</v>
      </c>
      <c r="AH30" s="67">
        <v>38000</v>
      </c>
      <c r="AI30" s="67">
        <v>38000</v>
      </c>
      <c r="AJ30" s="67">
        <v>38000</v>
      </c>
      <c r="AK30" s="67">
        <v>38000</v>
      </c>
      <c r="AL30" s="67">
        <v>38000</v>
      </c>
      <c r="AM30" s="67">
        <v>38000</v>
      </c>
      <c r="AN30" s="67">
        <v>38000</v>
      </c>
      <c r="AO30" s="67">
        <v>38000</v>
      </c>
      <c r="AP30" s="67">
        <v>38000</v>
      </c>
      <c r="AQ30" s="67">
        <v>38000</v>
      </c>
      <c r="AR30" s="67">
        <v>38000</v>
      </c>
      <c r="AS30" s="67">
        <v>38000</v>
      </c>
      <c r="AT30" s="67">
        <v>33000</v>
      </c>
      <c r="AU30" s="67">
        <v>33000</v>
      </c>
      <c r="AV30" s="67">
        <v>33000</v>
      </c>
      <c r="AW30" s="67">
        <v>33000</v>
      </c>
      <c r="AX30" s="67">
        <v>33000</v>
      </c>
      <c r="AY30" s="67">
        <v>33000</v>
      </c>
      <c r="AZ30" s="67">
        <v>33000</v>
      </c>
      <c r="BA30" s="67">
        <v>33000</v>
      </c>
      <c r="BB30" s="67">
        <v>33000</v>
      </c>
      <c r="BC30" s="67">
        <v>33000</v>
      </c>
      <c r="BD30" s="67">
        <v>33000</v>
      </c>
      <c r="BE30" s="67">
        <v>33000</v>
      </c>
      <c r="BF30" s="67">
        <v>27625</v>
      </c>
      <c r="BG30" s="67">
        <v>27625</v>
      </c>
      <c r="BH30" s="67">
        <v>27625</v>
      </c>
      <c r="BI30" s="67">
        <v>27625</v>
      </c>
      <c r="BJ30" s="67">
        <v>27625</v>
      </c>
      <c r="BK30" s="67">
        <v>27625</v>
      </c>
      <c r="BL30" s="67">
        <v>27625</v>
      </c>
      <c r="BM30" s="67">
        <v>27625</v>
      </c>
      <c r="BN30" s="67">
        <v>27625</v>
      </c>
      <c r="BO30" s="67">
        <v>27625</v>
      </c>
      <c r="BP30" s="67">
        <v>27625</v>
      </c>
      <c r="BQ30" s="67">
        <v>27625</v>
      </c>
      <c r="BR30" s="67">
        <v>27625</v>
      </c>
      <c r="BS30" s="67">
        <v>27625</v>
      </c>
      <c r="BT30" s="67">
        <v>27625</v>
      </c>
      <c r="BU30" s="67">
        <v>27625</v>
      </c>
      <c r="BV30" s="67">
        <v>27625</v>
      </c>
      <c r="BW30" s="67">
        <v>27625</v>
      </c>
      <c r="BX30" s="67">
        <v>27625</v>
      </c>
      <c r="BY30" s="67">
        <v>27625</v>
      </c>
      <c r="BZ30" s="67">
        <v>27625</v>
      </c>
      <c r="CA30" s="67">
        <v>27625</v>
      </c>
      <c r="CB30" s="67">
        <v>27625</v>
      </c>
      <c r="CC30" s="67">
        <v>27625</v>
      </c>
      <c r="CD30" s="67">
        <v>27625</v>
      </c>
      <c r="CE30" s="67">
        <v>27625</v>
      </c>
      <c r="CF30" s="67">
        <v>27625</v>
      </c>
      <c r="CG30" s="67">
        <v>27625</v>
      </c>
      <c r="CH30" s="67">
        <v>27625</v>
      </c>
      <c r="CI30" s="67">
        <v>27625</v>
      </c>
      <c r="CJ30" s="67">
        <v>27625</v>
      </c>
      <c r="CK30" s="67">
        <v>27625</v>
      </c>
      <c r="CL30" s="67">
        <v>27625</v>
      </c>
      <c r="CM30" s="67">
        <v>27625</v>
      </c>
      <c r="CN30" s="67">
        <v>27625</v>
      </c>
      <c r="CO30" s="67">
        <v>27625</v>
      </c>
      <c r="CP30" s="67">
        <v>27625</v>
      </c>
      <c r="CQ30" s="67">
        <v>27625</v>
      </c>
      <c r="CR30" s="67">
        <v>27625</v>
      </c>
      <c r="CS30" s="67">
        <v>27625</v>
      </c>
      <c r="CT30" s="67">
        <v>27625</v>
      </c>
      <c r="CU30" s="67">
        <v>27625</v>
      </c>
      <c r="CV30" s="67">
        <v>27625</v>
      </c>
      <c r="CW30" s="67">
        <v>27625</v>
      </c>
      <c r="CX30" s="67">
        <v>27625</v>
      </c>
      <c r="CY30" s="67">
        <v>27625</v>
      </c>
      <c r="CZ30" s="67">
        <v>27625</v>
      </c>
      <c r="DA30" s="67">
        <v>27625</v>
      </c>
      <c r="DB30" s="67">
        <v>27625</v>
      </c>
      <c r="DC30" s="67">
        <v>27625</v>
      </c>
      <c r="DD30" s="67">
        <v>27625</v>
      </c>
      <c r="DE30" s="67">
        <v>27625</v>
      </c>
      <c r="DF30" s="67">
        <v>27625</v>
      </c>
      <c r="DG30" s="67">
        <v>27625</v>
      </c>
      <c r="DH30" s="67">
        <v>27625</v>
      </c>
      <c r="DI30" s="67">
        <v>27625</v>
      </c>
      <c r="DJ30" s="67">
        <v>27625</v>
      </c>
      <c r="DK30" s="67">
        <v>27625</v>
      </c>
      <c r="DL30" s="67">
        <v>27625</v>
      </c>
      <c r="DM30" s="67">
        <v>27625</v>
      </c>
      <c r="DN30" s="67">
        <v>27625</v>
      </c>
      <c r="DO30" s="67">
        <v>27625</v>
      </c>
      <c r="DP30" s="67">
        <v>27625</v>
      </c>
      <c r="DQ30" s="67">
        <v>27625</v>
      </c>
      <c r="DR30" s="67">
        <v>27625</v>
      </c>
      <c r="DS30" s="67">
        <v>27625</v>
      </c>
      <c r="DT30" s="67">
        <v>27625</v>
      </c>
      <c r="DU30" s="67">
        <v>27625</v>
      </c>
      <c r="DV30" s="67">
        <v>27625</v>
      </c>
      <c r="DW30" s="67">
        <v>27625</v>
      </c>
      <c r="DX30" s="67">
        <v>27625</v>
      </c>
      <c r="DY30" s="67">
        <v>27625</v>
      </c>
      <c r="DZ30" s="67">
        <v>27625</v>
      </c>
      <c r="EA30" s="67">
        <v>27625</v>
      </c>
      <c r="EB30" s="67">
        <v>27625</v>
      </c>
      <c r="EC30" s="67">
        <v>27625</v>
      </c>
      <c r="ED30" s="67">
        <v>27625</v>
      </c>
      <c r="EE30" s="67">
        <v>27625</v>
      </c>
      <c r="EF30" s="67">
        <v>27625</v>
      </c>
      <c r="EG30" s="67">
        <v>27625</v>
      </c>
      <c r="EH30" s="67">
        <v>27625</v>
      </c>
      <c r="EI30" s="67">
        <v>27625</v>
      </c>
      <c r="EJ30" s="67">
        <v>27625</v>
      </c>
      <c r="EK30" s="67">
        <v>27625</v>
      </c>
      <c r="EL30" s="67">
        <v>27625</v>
      </c>
      <c r="EM30" s="67">
        <v>27625</v>
      </c>
      <c r="EN30" s="67">
        <v>27625</v>
      </c>
      <c r="EO30" s="67">
        <v>27625</v>
      </c>
      <c r="EP30" s="67">
        <v>27625</v>
      </c>
      <c r="EQ30" s="67">
        <v>27625</v>
      </c>
      <c r="ER30" s="67">
        <v>27625</v>
      </c>
      <c r="ES30" s="67">
        <v>27625</v>
      </c>
      <c r="ET30" s="67">
        <v>27625</v>
      </c>
      <c r="EU30" s="67">
        <v>27625</v>
      </c>
      <c r="EV30" s="67">
        <v>27625</v>
      </c>
      <c r="EW30" s="67">
        <v>27625</v>
      </c>
      <c r="EX30" s="67">
        <v>27625</v>
      </c>
      <c r="EY30" s="67">
        <v>27625</v>
      </c>
      <c r="EZ30" s="67">
        <v>27625</v>
      </c>
      <c r="FA30" s="67">
        <v>27625</v>
      </c>
      <c r="FB30" s="67">
        <v>27625</v>
      </c>
      <c r="FC30" s="67">
        <v>27625</v>
      </c>
      <c r="FD30" s="67">
        <v>27625</v>
      </c>
      <c r="FE30" s="67">
        <v>27625</v>
      </c>
      <c r="FF30" s="67">
        <v>27625</v>
      </c>
      <c r="FG30" s="67">
        <v>27625</v>
      </c>
      <c r="FH30" s="67">
        <v>27625</v>
      </c>
      <c r="FI30" s="67">
        <v>27625</v>
      </c>
      <c r="FJ30" s="67">
        <v>27625</v>
      </c>
      <c r="FK30" s="67">
        <v>27625</v>
      </c>
      <c r="FL30" s="67">
        <v>27625</v>
      </c>
      <c r="FM30" s="67">
        <v>27625</v>
      </c>
      <c r="FN30" s="67">
        <v>27625</v>
      </c>
      <c r="FO30" s="67">
        <v>27625</v>
      </c>
      <c r="FP30" s="67">
        <v>27625</v>
      </c>
      <c r="FQ30" s="67">
        <v>27625</v>
      </c>
      <c r="FR30" s="67">
        <v>27625</v>
      </c>
      <c r="FS30" s="67">
        <v>27625</v>
      </c>
      <c r="FT30" s="67">
        <v>27625</v>
      </c>
      <c r="FU30" s="67">
        <v>27625</v>
      </c>
      <c r="FV30" s="67">
        <v>27625</v>
      </c>
      <c r="FW30" s="67">
        <v>27625</v>
      </c>
      <c r="FX30" s="67">
        <v>27625</v>
      </c>
      <c r="FY30" s="67">
        <v>27625</v>
      </c>
      <c r="FZ30" s="67">
        <v>27625</v>
      </c>
      <c r="GA30" s="67">
        <v>27625</v>
      </c>
      <c r="GB30" s="67">
        <v>27625</v>
      </c>
      <c r="GC30" s="67">
        <v>27625</v>
      </c>
      <c r="GD30" s="67">
        <v>27625</v>
      </c>
      <c r="GE30" s="67">
        <v>27625</v>
      </c>
      <c r="GF30" s="67">
        <v>27625</v>
      </c>
      <c r="GG30" s="67">
        <v>27625</v>
      </c>
      <c r="GH30" s="67">
        <v>27625</v>
      </c>
      <c r="GI30" s="67">
        <v>27625</v>
      </c>
      <c r="GJ30" s="67">
        <v>27625</v>
      </c>
      <c r="GK30" s="67">
        <v>27625</v>
      </c>
      <c r="GL30" s="67">
        <v>27625</v>
      </c>
      <c r="GM30" s="67">
        <v>27625</v>
      </c>
      <c r="GN30" s="67">
        <v>27625</v>
      </c>
      <c r="GO30" s="67">
        <v>27625</v>
      </c>
      <c r="GP30" s="67">
        <v>27625</v>
      </c>
      <c r="GQ30" s="67">
        <v>27625</v>
      </c>
      <c r="GR30" s="67">
        <v>27625</v>
      </c>
      <c r="GS30" s="67">
        <v>27625</v>
      </c>
      <c r="GT30" s="67">
        <v>27625</v>
      </c>
      <c r="GU30" s="67">
        <v>27625</v>
      </c>
      <c r="GV30" s="67">
        <v>27625</v>
      </c>
      <c r="GW30" s="67">
        <v>27625</v>
      </c>
      <c r="GX30" s="67">
        <v>27625</v>
      </c>
      <c r="GY30" s="67">
        <v>27625</v>
      </c>
      <c r="GZ30" s="67">
        <v>27625</v>
      </c>
      <c r="HA30" s="67">
        <v>27625</v>
      </c>
      <c r="HB30" s="67">
        <v>27625</v>
      </c>
      <c r="HC30" s="67">
        <v>27625</v>
      </c>
      <c r="HD30" s="67">
        <v>27625</v>
      </c>
      <c r="HE30" s="67">
        <v>27625</v>
      </c>
      <c r="HF30" s="67">
        <v>27625</v>
      </c>
      <c r="HG30" s="67">
        <v>27625</v>
      </c>
      <c r="HH30" s="67">
        <v>27625</v>
      </c>
      <c r="HI30" s="67">
        <v>27625</v>
      </c>
      <c r="HJ30" s="67">
        <v>27625</v>
      </c>
      <c r="HK30" s="67">
        <v>27625</v>
      </c>
      <c r="HL30" s="67">
        <v>27625</v>
      </c>
      <c r="HM30" s="67">
        <v>27625</v>
      </c>
      <c r="HN30" s="67">
        <v>27625</v>
      </c>
      <c r="HO30" s="67">
        <v>27625</v>
      </c>
      <c r="HP30" s="67">
        <v>27625</v>
      </c>
      <c r="HQ30" s="67">
        <v>27625</v>
      </c>
      <c r="HR30" s="67">
        <v>27625</v>
      </c>
      <c r="HS30" s="67">
        <v>27625</v>
      </c>
      <c r="HT30" s="67">
        <v>27625</v>
      </c>
      <c r="HU30" s="67">
        <v>27625</v>
      </c>
      <c r="HV30" s="67">
        <v>27625</v>
      </c>
      <c r="HW30" s="67">
        <v>27625</v>
      </c>
      <c r="HX30" s="67">
        <v>27625</v>
      </c>
      <c r="HY30" s="67">
        <v>27625</v>
      </c>
      <c r="HZ30" s="67">
        <v>27625</v>
      </c>
      <c r="IA30" s="67">
        <v>27625</v>
      </c>
      <c r="IB30" s="67">
        <v>27625</v>
      </c>
      <c r="IC30" s="67">
        <v>27625</v>
      </c>
      <c r="ID30" s="67">
        <v>27625</v>
      </c>
      <c r="IE30" s="67">
        <v>27625</v>
      </c>
      <c r="IF30" s="67">
        <v>27625</v>
      </c>
      <c r="IG30" s="67">
        <v>27625</v>
      </c>
      <c r="IH30" s="67">
        <v>27625</v>
      </c>
      <c r="II30" s="67">
        <v>27625</v>
      </c>
      <c r="IJ30" s="67">
        <v>27625</v>
      </c>
      <c r="IK30" s="67">
        <v>27625</v>
      </c>
      <c r="IL30" s="67">
        <v>27625</v>
      </c>
      <c r="IM30" s="67">
        <v>27625</v>
      </c>
      <c r="IN30" s="67">
        <v>27625</v>
      </c>
      <c r="IO30" s="67">
        <v>27625</v>
      </c>
    </row>
    <row r="31" spans="1:249" x14ac:dyDescent="0.2">
      <c r="D31" s="58"/>
    </row>
    <row r="32" spans="1:249" s="239" customFormat="1" ht="15" x14ac:dyDescent="0.2">
      <c r="A32" s="239" t="s">
        <v>55</v>
      </c>
      <c r="B32" s="240"/>
      <c r="D32" s="241"/>
    </row>
    <row r="33" spans="1:249" x14ac:dyDescent="0.2">
      <c r="D33" s="58"/>
    </row>
    <row r="34" spans="1:249" x14ac:dyDescent="0.2">
      <c r="D34" s="61" t="s">
        <v>42</v>
      </c>
    </row>
    <row r="35" spans="1:249" s="45" customFormat="1" x14ac:dyDescent="0.2">
      <c r="A35" s="42"/>
      <c r="B35" s="41"/>
      <c r="C35" s="69"/>
      <c r="D35" s="70"/>
      <c r="E35" s="45" t="str">
        <f>InpC!E$28</f>
        <v>Average cost of sale per unit</v>
      </c>
      <c r="F35" s="45">
        <f>InpC!F$28</f>
        <v>5</v>
      </c>
      <c r="G35" s="45" t="str">
        <f>InpC!G$28</f>
        <v>$/unit</v>
      </c>
    </row>
    <row r="36" spans="1:249" s="22" customFormat="1" x14ac:dyDescent="0.2">
      <c r="A36" s="13"/>
      <c r="B36" s="7"/>
      <c r="C36" s="28"/>
      <c r="D36" s="68"/>
      <c r="E36" s="22" t="str">
        <f>E$24</f>
        <v>Sales volume</v>
      </c>
      <c r="F36" s="22">
        <f t="shared" ref="F36:I36" si="2">F$24</f>
        <v>0</v>
      </c>
      <c r="G36" s="22" t="str">
        <f t="shared" si="2"/>
        <v>units</v>
      </c>
      <c r="H36" s="22">
        <f t="shared" si="2"/>
        <v>95499.999999999985</v>
      </c>
      <c r="I36" s="22">
        <f t="shared" si="2"/>
        <v>0</v>
      </c>
      <c r="J36" s="22" cm="1">
        <f t="array" ref="J36:IO36">_xlfn.ANCHORARRAY(J$24)</f>
        <v>1000</v>
      </c>
      <c r="K36" s="22">
        <v>1000</v>
      </c>
      <c r="L36" s="22">
        <v>1000</v>
      </c>
      <c r="M36" s="22">
        <v>1000</v>
      </c>
      <c r="N36" s="22">
        <v>1000</v>
      </c>
      <c r="O36" s="22">
        <v>1000</v>
      </c>
      <c r="P36" s="22">
        <v>1000</v>
      </c>
      <c r="Q36" s="22">
        <v>1000</v>
      </c>
      <c r="R36" s="22">
        <v>1000</v>
      </c>
      <c r="S36" s="22">
        <v>1000</v>
      </c>
      <c r="T36" s="22">
        <v>1000</v>
      </c>
      <c r="U36" s="22">
        <v>1000</v>
      </c>
      <c r="V36" s="22">
        <v>1500</v>
      </c>
      <c r="W36" s="22">
        <v>1500</v>
      </c>
      <c r="X36" s="22">
        <v>1500</v>
      </c>
      <c r="Y36" s="22">
        <v>1500</v>
      </c>
      <c r="Z36" s="22">
        <v>1500</v>
      </c>
      <c r="AA36" s="22">
        <v>1500</v>
      </c>
      <c r="AB36" s="22">
        <v>1500</v>
      </c>
      <c r="AC36" s="22">
        <v>1500</v>
      </c>
      <c r="AD36" s="22">
        <v>1500</v>
      </c>
      <c r="AE36" s="22">
        <v>1500</v>
      </c>
      <c r="AF36" s="22">
        <v>1500</v>
      </c>
      <c r="AG36" s="22">
        <v>1500</v>
      </c>
      <c r="AH36" s="22">
        <v>2000</v>
      </c>
      <c r="AI36" s="22">
        <v>2000</v>
      </c>
      <c r="AJ36" s="22">
        <v>2000</v>
      </c>
      <c r="AK36" s="22">
        <v>2000</v>
      </c>
      <c r="AL36" s="22">
        <v>2000</v>
      </c>
      <c r="AM36" s="22">
        <v>2000</v>
      </c>
      <c r="AN36" s="22">
        <v>2000</v>
      </c>
      <c r="AO36" s="22">
        <v>2000</v>
      </c>
      <c r="AP36" s="22">
        <v>2000</v>
      </c>
      <c r="AQ36" s="22">
        <v>2000</v>
      </c>
      <c r="AR36" s="22">
        <v>2000</v>
      </c>
      <c r="AS36" s="22">
        <v>2000</v>
      </c>
      <c r="AT36" s="22">
        <v>1833.3333333333333</v>
      </c>
      <c r="AU36" s="22">
        <v>1833.3333333333333</v>
      </c>
      <c r="AV36" s="22">
        <v>1833.3333333333333</v>
      </c>
      <c r="AW36" s="22">
        <v>1833.3333333333333</v>
      </c>
      <c r="AX36" s="22">
        <v>1833.3333333333333</v>
      </c>
      <c r="AY36" s="22">
        <v>1833.3333333333333</v>
      </c>
      <c r="AZ36" s="22">
        <v>1833.3333333333333</v>
      </c>
      <c r="BA36" s="22">
        <v>1833.3333333333333</v>
      </c>
      <c r="BB36" s="22">
        <v>1833.3333333333333</v>
      </c>
      <c r="BC36" s="22">
        <v>1833.3333333333333</v>
      </c>
      <c r="BD36" s="22">
        <v>1833.3333333333333</v>
      </c>
      <c r="BE36" s="22">
        <v>1833.3333333333333</v>
      </c>
      <c r="BF36" s="22">
        <v>1625</v>
      </c>
      <c r="BG36" s="22">
        <v>1625</v>
      </c>
      <c r="BH36" s="22">
        <v>1625</v>
      </c>
      <c r="BI36" s="22">
        <v>1625</v>
      </c>
      <c r="BJ36" s="22">
        <v>1625</v>
      </c>
      <c r="BK36" s="22">
        <v>1625</v>
      </c>
      <c r="BL36" s="22">
        <v>1625</v>
      </c>
      <c r="BM36" s="22">
        <v>1625</v>
      </c>
      <c r="BN36" s="22">
        <v>1625</v>
      </c>
      <c r="BO36" s="22">
        <v>1625</v>
      </c>
      <c r="BP36" s="22">
        <v>1625</v>
      </c>
      <c r="BQ36" s="22">
        <v>1625</v>
      </c>
      <c r="BR36" s="22">
        <v>1625</v>
      </c>
      <c r="BS36" s="22">
        <v>1625</v>
      </c>
      <c r="BT36" s="22">
        <v>1625</v>
      </c>
      <c r="BU36" s="22">
        <v>1625</v>
      </c>
      <c r="BV36" s="22">
        <v>1625</v>
      </c>
      <c r="BW36" s="22">
        <v>1625</v>
      </c>
      <c r="BX36" s="22">
        <v>1625</v>
      </c>
      <c r="BY36" s="22">
        <v>1625</v>
      </c>
      <c r="BZ36" s="22">
        <v>1625</v>
      </c>
      <c r="CA36" s="22">
        <v>1625</v>
      </c>
      <c r="CB36" s="22">
        <v>1625</v>
      </c>
      <c r="CC36" s="22">
        <v>1625</v>
      </c>
      <c r="CD36" s="22">
        <v>1625</v>
      </c>
      <c r="CE36" s="22">
        <v>1625</v>
      </c>
      <c r="CF36" s="22">
        <v>1625</v>
      </c>
      <c r="CG36" s="22">
        <v>1625</v>
      </c>
      <c r="CH36" s="22">
        <v>1625</v>
      </c>
      <c r="CI36" s="22">
        <v>1625</v>
      </c>
      <c r="CJ36" s="22">
        <v>1625</v>
      </c>
      <c r="CK36" s="22">
        <v>1625</v>
      </c>
      <c r="CL36" s="22">
        <v>1625</v>
      </c>
      <c r="CM36" s="22">
        <v>1625</v>
      </c>
      <c r="CN36" s="22">
        <v>1625</v>
      </c>
      <c r="CO36" s="22">
        <v>1625</v>
      </c>
      <c r="CP36" s="22">
        <v>1625</v>
      </c>
      <c r="CQ36" s="22">
        <v>1625</v>
      </c>
      <c r="CR36" s="22">
        <v>1625</v>
      </c>
      <c r="CS36" s="22">
        <v>1625</v>
      </c>
      <c r="CT36" s="22">
        <v>1625</v>
      </c>
      <c r="CU36" s="22">
        <v>1625</v>
      </c>
      <c r="CV36" s="22">
        <v>1625</v>
      </c>
      <c r="CW36" s="22">
        <v>1625</v>
      </c>
      <c r="CX36" s="22">
        <v>1625</v>
      </c>
      <c r="CY36" s="22">
        <v>1625</v>
      </c>
      <c r="CZ36" s="22">
        <v>1625</v>
      </c>
      <c r="DA36" s="22">
        <v>1625</v>
      </c>
      <c r="DB36" s="22">
        <v>1625</v>
      </c>
      <c r="DC36" s="22">
        <v>1625</v>
      </c>
      <c r="DD36" s="22">
        <v>1625</v>
      </c>
      <c r="DE36" s="22">
        <v>1625</v>
      </c>
      <c r="DF36" s="22">
        <v>1625</v>
      </c>
      <c r="DG36" s="22">
        <v>1625</v>
      </c>
      <c r="DH36" s="22">
        <v>1625</v>
      </c>
      <c r="DI36" s="22">
        <v>1625</v>
      </c>
      <c r="DJ36" s="22">
        <v>1625</v>
      </c>
      <c r="DK36" s="22">
        <v>1625</v>
      </c>
      <c r="DL36" s="22">
        <v>1625</v>
      </c>
      <c r="DM36" s="22">
        <v>1625</v>
      </c>
      <c r="DN36" s="22">
        <v>1625</v>
      </c>
      <c r="DO36" s="22">
        <v>1625</v>
      </c>
      <c r="DP36" s="22">
        <v>1625</v>
      </c>
      <c r="DQ36" s="22">
        <v>1625</v>
      </c>
      <c r="DR36" s="22">
        <v>1625</v>
      </c>
      <c r="DS36" s="22">
        <v>1625</v>
      </c>
      <c r="DT36" s="22">
        <v>1625</v>
      </c>
      <c r="DU36" s="22">
        <v>1625</v>
      </c>
      <c r="DV36" s="22">
        <v>1625</v>
      </c>
      <c r="DW36" s="22">
        <v>1625</v>
      </c>
      <c r="DX36" s="22">
        <v>1625</v>
      </c>
      <c r="DY36" s="22">
        <v>1625</v>
      </c>
      <c r="DZ36" s="22">
        <v>1625</v>
      </c>
      <c r="EA36" s="22">
        <v>1625</v>
      </c>
      <c r="EB36" s="22">
        <v>1625</v>
      </c>
      <c r="EC36" s="22">
        <v>1625</v>
      </c>
      <c r="ED36" s="22">
        <v>1625</v>
      </c>
      <c r="EE36" s="22">
        <v>1625</v>
      </c>
      <c r="EF36" s="22">
        <v>1625</v>
      </c>
      <c r="EG36" s="22">
        <v>1625</v>
      </c>
      <c r="EH36" s="22">
        <v>1625</v>
      </c>
      <c r="EI36" s="22">
        <v>1625</v>
      </c>
      <c r="EJ36" s="22">
        <v>1625</v>
      </c>
      <c r="EK36" s="22">
        <v>1625</v>
      </c>
      <c r="EL36" s="22">
        <v>1625</v>
      </c>
      <c r="EM36" s="22">
        <v>1625</v>
      </c>
      <c r="EN36" s="22">
        <v>1625</v>
      </c>
      <c r="EO36" s="22">
        <v>1625</v>
      </c>
      <c r="EP36" s="22">
        <v>1625</v>
      </c>
      <c r="EQ36" s="22">
        <v>1625</v>
      </c>
      <c r="ER36" s="22">
        <v>1625</v>
      </c>
      <c r="ES36" s="22">
        <v>1625</v>
      </c>
      <c r="ET36" s="22">
        <v>1625</v>
      </c>
      <c r="EU36" s="22">
        <v>1625</v>
      </c>
      <c r="EV36" s="22">
        <v>1625</v>
      </c>
      <c r="EW36" s="22">
        <v>1625</v>
      </c>
      <c r="EX36" s="22">
        <v>1625</v>
      </c>
      <c r="EY36" s="22">
        <v>1625</v>
      </c>
      <c r="EZ36" s="22">
        <v>1625</v>
      </c>
      <c r="FA36" s="22">
        <v>1625</v>
      </c>
      <c r="FB36" s="22">
        <v>1625</v>
      </c>
      <c r="FC36" s="22">
        <v>1625</v>
      </c>
      <c r="FD36" s="22">
        <v>1625</v>
      </c>
      <c r="FE36" s="22">
        <v>1625</v>
      </c>
      <c r="FF36" s="22">
        <v>1625</v>
      </c>
      <c r="FG36" s="22">
        <v>1625</v>
      </c>
      <c r="FH36" s="22">
        <v>1625</v>
      </c>
      <c r="FI36" s="22">
        <v>1625</v>
      </c>
      <c r="FJ36" s="22">
        <v>1625</v>
      </c>
      <c r="FK36" s="22">
        <v>1625</v>
      </c>
      <c r="FL36" s="22">
        <v>1625</v>
      </c>
      <c r="FM36" s="22">
        <v>1625</v>
      </c>
      <c r="FN36" s="22">
        <v>1625</v>
      </c>
      <c r="FO36" s="22">
        <v>1625</v>
      </c>
      <c r="FP36" s="22">
        <v>1625</v>
      </c>
      <c r="FQ36" s="22">
        <v>1625</v>
      </c>
      <c r="FR36" s="22">
        <v>1625</v>
      </c>
      <c r="FS36" s="22">
        <v>1625</v>
      </c>
      <c r="FT36" s="22">
        <v>1625</v>
      </c>
      <c r="FU36" s="22">
        <v>1625</v>
      </c>
      <c r="FV36" s="22">
        <v>1625</v>
      </c>
      <c r="FW36" s="22">
        <v>1625</v>
      </c>
      <c r="FX36" s="22">
        <v>1625</v>
      </c>
      <c r="FY36" s="22">
        <v>1625</v>
      </c>
      <c r="FZ36" s="22">
        <v>1625</v>
      </c>
      <c r="GA36" s="22">
        <v>1625</v>
      </c>
      <c r="GB36" s="22">
        <v>1625</v>
      </c>
      <c r="GC36" s="22">
        <v>1625</v>
      </c>
      <c r="GD36" s="22">
        <v>1625</v>
      </c>
      <c r="GE36" s="22">
        <v>1625</v>
      </c>
      <c r="GF36" s="22">
        <v>1625</v>
      </c>
      <c r="GG36" s="22">
        <v>1625</v>
      </c>
      <c r="GH36" s="22">
        <v>1625</v>
      </c>
      <c r="GI36" s="22">
        <v>1625</v>
      </c>
      <c r="GJ36" s="22">
        <v>1625</v>
      </c>
      <c r="GK36" s="22">
        <v>1625</v>
      </c>
      <c r="GL36" s="22">
        <v>1625</v>
      </c>
      <c r="GM36" s="22">
        <v>1625</v>
      </c>
      <c r="GN36" s="22">
        <v>1625</v>
      </c>
      <c r="GO36" s="22">
        <v>1625</v>
      </c>
      <c r="GP36" s="22">
        <v>1625</v>
      </c>
      <c r="GQ36" s="22">
        <v>1625</v>
      </c>
      <c r="GR36" s="22">
        <v>1625</v>
      </c>
      <c r="GS36" s="22">
        <v>1625</v>
      </c>
      <c r="GT36" s="22">
        <v>1625</v>
      </c>
      <c r="GU36" s="22">
        <v>1625</v>
      </c>
      <c r="GV36" s="22">
        <v>1625</v>
      </c>
      <c r="GW36" s="22">
        <v>1625</v>
      </c>
      <c r="GX36" s="22">
        <v>1625</v>
      </c>
      <c r="GY36" s="22">
        <v>1625</v>
      </c>
      <c r="GZ36" s="22">
        <v>1625</v>
      </c>
      <c r="HA36" s="22">
        <v>1625</v>
      </c>
      <c r="HB36" s="22">
        <v>1625</v>
      </c>
      <c r="HC36" s="22">
        <v>1625</v>
      </c>
      <c r="HD36" s="22">
        <v>1625</v>
      </c>
      <c r="HE36" s="22">
        <v>1625</v>
      </c>
      <c r="HF36" s="22">
        <v>1625</v>
      </c>
      <c r="HG36" s="22">
        <v>1625</v>
      </c>
      <c r="HH36" s="22">
        <v>1625</v>
      </c>
      <c r="HI36" s="22">
        <v>1625</v>
      </c>
      <c r="HJ36" s="22">
        <v>1625</v>
      </c>
      <c r="HK36" s="22">
        <v>1625</v>
      </c>
      <c r="HL36" s="22">
        <v>1625</v>
      </c>
      <c r="HM36" s="22">
        <v>1625</v>
      </c>
      <c r="HN36" s="22">
        <v>1625</v>
      </c>
      <c r="HO36" s="22">
        <v>1625</v>
      </c>
      <c r="HP36" s="22">
        <v>1625</v>
      </c>
      <c r="HQ36" s="22">
        <v>1625</v>
      </c>
      <c r="HR36" s="22">
        <v>1625</v>
      </c>
      <c r="HS36" s="22">
        <v>1625</v>
      </c>
      <c r="HT36" s="22">
        <v>1625</v>
      </c>
      <c r="HU36" s="22">
        <v>1625</v>
      </c>
      <c r="HV36" s="22">
        <v>1625</v>
      </c>
      <c r="HW36" s="22">
        <v>1625</v>
      </c>
      <c r="HX36" s="22">
        <v>1625</v>
      </c>
      <c r="HY36" s="22">
        <v>1625</v>
      </c>
      <c r="HZ36" s="22">
        <v>1625</v>
      </c>
      <c r="IA36" s="22">
        <v>1625</v>
      </c>
      <c r="IB36" s="22">
        <v>1625</v>
      </c>
      <c r="IC36" s="22">
        <v>1625</v>
      </c>
      <c r="ID36" s="22">
        <v>1625</v>
      </c>
      <c r="IE36" s="22">
        <v>1625</v>
      </c>
      <c r="IF36" s="22">
        <v>1625</v>
      </c>
      <c r="IG36" s="22">
        <v>1625</v>
      </c>
      <c r="IH36" s="22">
        <v>1625</v>
      </c>
      <c r="II36" s="22">
        <v>1625</v>
      </c>
      <c r="IJ36" s="22">
        <v>1625</v>
      </c>
      <c r="IK36" s="22">
        <v>1625</v>
      </c>
      <c r="IL36" s="22">
        <v>1625</v>
      </c>
      <c r="IM36" s="22">
        <v>1625</v>
      </c>
      <c r="IN36" s="22">
        <v>1625</v>
      </c>
      <c r="IO36" s="22">
        <v>1625</v>
      </c>
    </row>
    <row r="37" spans="1:249" s="22" customFormat="1" x14ac:dyDescent="0.2">
      <c r="A37" s="13"/>
      <c r="B37" s="7"/>
      <c r="C37" s="28"/>
      <c r="D37" s="68"/>
      <c r="E37" s="22" t="s">
        <v>140</v>
      </c>
      <c r="G37" s="20" t="s">
        <v>86</v>
      </c>
      <c r="H37" s="22">
        <f>SUM(J37:BQ37)</f>
        <v>477500.00000000023</v>
      </c>
      <c r="J37" s="22" cm="1">
        <f t="array" ref="J37:IO37">$F35 *_xlfn.ANCHORARRAY( J36)</f>
        <v>5000</v>
      </c>
      <c r="K37" s="22">
        <v>5000</v>
      </c>
      <c r="L37" s="22">
        <v>5000</v>
      </c>
      <c r="M37" s="22">
        <v>5000</v>
      </c>
      <c r="N37" s="22">
        <v>5000</v>
      </c>
      <c r="O37" s="22">
        <v>5000</v>
      </c>
      <c r="P37" s="22">
        <v>5000</v>
      </c>
      <c r="Q37" s="22">
        <v>5000</v>
      </c>
      <c r="R37" s="22">
        <v>5000</v>
      </c>
      <c r="S37" s="22">
        <v>5000</v>
      </c>
      <c r="T37" s="22">
        <v>5000</v>
      </c>
      <c r="U37" s="22">
        <v>5000</v>
      </c>
      <c r="V37" s="22">
        <v>7500</v>
      </c>
      <c r="W37" s="22">
        <v>7500</v>
      </c>
      <c r="X37" s="22">
        <v>7500</v>
      </c>
      <c r="Y37" s="22">
        <v>7500</v>
      </c>
      <c r="Z37" s="22">
        <v>7500</v>
      </c>
      <c r="AA37" s="22">
        <v>7500</v>
      </c>
      <c r="AB37" s="22">
        <v>7500</v>
      </c>
      <c r="AC37" s="22">
        <v>7500</v>
      </c>
      <c r="AD37" s="22">
        <v>7500</v>
      </c>
      <c r="AE37" s="22">
        <v>7500</v>
      </c>
      <c r="AF37" s="22">
        <v>7500</v>
      </c>
      <c r="AG37" s="22">
        <v>7500</v>
      </c>
      <c r="AH37" s="22">
        <v>10000</v>
      </c>
      <c r="AI37" s="22">
        <v>10000</v>
      </c>
      <c r="AJ37" s="22">
        <v>10000</v>
      </c>
      <c r="AK37" s="22">
        <v>10000</v>
      </c>
      <c r="AL37" s="22">
        <v>10000</v>
      </c>
      <c r="AM37" s="22">
        <v>10000</v>
      </c>
      <c r="AN37" s="22">
        <v>10000</v>
      </c>
      <c r="AO37" s="22">
        <v>10000</v>
      </c>
      <c r="AP37" s="22">
        <v>10000</v>
      </c>
      <c r="AQ37" s="22">
        <v>10000</v>
      </c>
      <c r="AR37" s="22">
        <v>10000</v>
      </c>
      <c r="AS37" s="22">
        <v>10000</v>
      </c>
      <c r="AT37" s="22">
        <v>9166.6666666666661</v>
      </c>
      <c r="AU37" s="22">
        <v>9166.6666666666661</v>
      </c>
      <c r="AV37" s="22">
        <v>9166.6666666666661</v>
      </c>
      <c r="AW37" s="22">
        <v>9166.6666666666661</v>
      </c>
      <c r="AX37" s="22">
        <v>9166.6666666666661</v>
      </c>
      <c r="AY37" s="22">
        <v>9166.6666666666661</v>
      </c>
      <c r="AZ37" s="22">
        <v>9166.6666666666661</v>
      </c>
      <c r="BA37" s="22">
        <v>9166.6666666666661</v>
      </c>
      <c r="BB37" s="22">
        <v>9166.6666666666661</v>
      </c>
      <c r="BC37" s="22">
        <v>9166.6666666666661</v>
      </c>
      <c r="BD37" s="22">
        <v>9166.6666666666661</v>
      </c>
      <c r="BE37" s="22">
        <v>9166.6666666666661</v>
      </c>
      <c r="BF37" s="22">
        <v>8125</v>
      </c>
      <c r="BG37" s="22">
        <v>8125</v>
      </c>
      <c r="BH37" s="22">
        <v>8125</v>
      </c>
      <c r="BI37" s="22">
        <v>8125</v>
      </c>
      <c r="BJ37" s="22">
        <v>8125</v>
      </c>
      <c r="BK37" s="22">
        <v>8125</v>
      </c>
      <c r="BL37" s="22">
        <v>8125</v>
      </c>
      <c r="BM37" s="22">
        <v>8125</v>
      </c>
      <c r="BN37" s="22">
        <v>8125</v>
      </c>
      <c r="BO37" s="22">
        <v>8125</v>
      </c>
      <c r="BP37" s="22">
        <v>8125</v>
      </c>
      <c r="BQ37" s="22">
        <v>8125</v>
      </c>
      <c r="BR37" s="22">
        <v>8125</v>
      </c>
      <c r="BS37" s="22">
        <v>8125</v>
      </c>
      <c r="BT37" s="22">
        <v>8125</v>
      </c>
      <c r="BU37" s="22">
        <v>8125</v>
      </c>
      <c r="BV37" s="22">
        <v>8125</v>
      </c>
      <c r="BW37" s="22">
        <v>8125</v>
      </c>
      <c r="BX37" s="22">
        <v>8125</v>
      </c>
      <c r="BY37" s="22">
        <v>8125</v>
      </c>
      <c r="BZ37" s="22">
        <v>8125</v>
      </c>
      <c r="CA37" s="22">
        <v>8125</v>
      </c>
      <c r="CB37" s="22">
        <v>8125</v>
      </c>
      <c r="CC37" s="22">
        <v>8125</v>
      </c>
      <c r="CD37" s="22">
        <v>8125</v>
      </c>
      <c r="CE37" s="22">
        <v>8125</v>
      </c>
      <c r="CF37" s="22">
        <v>8125</v>
      </c>
      <c r="CG37" s="22">
        <v>8125</v>
      </c>
      <c r="CH37" s="22">
        <v>8125</v>
      </c>
      <c r="CI37" s="22">
        <v>8125</v>
      </c>
      <c r="CJ37" s="22">
        <v>8125</v>
      </c>
      <c r="CK37" s="22">
        <v>8125</v>
      </c>
      <c r="CL37" s="22">
        <v>8125</v>
      </c>
      <c r="CM37" s="22">
        <v>8125</v>
      </c>
      <c r="CN37" s="22">
        <v>8125</v>
      </c>
      <c r="CO37" s="22">
        <v>8125</v>
      </c>
      <c r="CP37" s="22">
        <v>8125</v>
      </c>
      <c r="CQ37" s="22">
        <v>8125</v>
      </c>
      <c r="CR37" s="22">
        <v>8125</v>
      </c>
      <c r="CS37" s="22">
        <v>8125</v>
      </c>
      <c r="CT37" s="22">
        <v>8125</v>
      </c>
      <c r="CU37" s="22">
        <v>8125</v>
      </c>
      <c r="CV37" s="22">
        <v>8125</v>
      </c>
      <c r="CW37" s="22">
        <v>8125</v>
      </c>
      <c r="CX37" s="22">
        <v>8125</v>
      </c>
      <c r="CY37" s="22">
        <v>8125</v>
      </c>
      <c r="CZ37" s="22">
        <v>8125</v>
      </c>
      <c r="DA37" s="22">
        <v>8125</v>
      </c>
      <c r="DB37" s="22">
        <v>8125</v>
      </c>
      <c r="DC37" s="22">
        <v>8125</v>
      </c>
      <c r="DD37" s="22">
        <v>8125</v>
      </c>
      <c r="DE37" s="22">
        <v>8125</v>
      </c>
      <c r="DF37" s="22">
        <v>8125</v>
      </c>
      <c r="DG37" s="22">
        <v>8125</v>
      </c>
      <c r="DH37" s="22">
        <v>8125</v>
      </c>
      <c r="DI37" s="22">
        <v>8125</v>
      </c>
      <c r="DJ37" s="22">
        <v>8125</v>
      </c>
      <c r="DK37" s="22">
        <v>8125</v>
      </c>
      <c r="DL37" s="22">
        <v>8125</v>
      </c>
      <c r="DM37" s="22">
        <v>8125</v>
      </c>
      <c r="DN37" s="22">
        <v>8125</v>
      </c>
      <c r="DO37" s="22">
        <v>8125</v>
      </c>
      <c r="DP37" s="22">
        <v>8125</v>
      </c>
      <c r="DQ37" s="22">
        <v>8125</v>
      </c>
      <c r="DR37" s="22">
        <v>8125</v>
      </c>
      <c r="DS37" s="22">
        <v>8125</v>
      </c>
      <c r="DT37" s="22">
        <v>8125</v>
      </c>
      <c r="DU37" s="22">
        <v>8125</v>
      </c>
      <c r="DV37" s="22">
        <v>8125</v>
      </c>
      <c r="DW37" s="22">
        <v>8125</v>
      </c>
      <c r="DX37" s="22">
        <v>8125</v>
      </c>
      <c r="DY37" s="22">
        <v>8125</v>
      </c>
      <c r="DZ37" s="22">
        <v>8125</v>
      </c>
      <c r="EA37" s="22">
        <v>8125</v>
      </c>
      <c r="EB37" s="22">
        <v>8125</v>
      </c>
      <c r="EC37" s="22">
        <v>8125</v>
      </c>
      <c r="ED37" s="22">
        <v>8125</v>
      </c>
      <c r="EE37" s="22">
        <v>8125</v>
      </c>
      <c r="EF37" s="22">
        <v>8125</v>
      </c>
      <c r="EG37" s="22">
        <v>8125</v>
      </c>
      <c r="EH37" s="22">
        <v>8125</v>
      </c>
      <c r="EI37" s="22">
        <v>8125</v>
      </c>
      <c r="EJ37" s="22">
        <v>8125</v>
      </c>
      <c r="EK37" s="22">
        <v>8125</v>
      </c>
      <c r="EL37" s="22">
        <v>8125</v>
      </c>
      <c r="EM37" s="22">
        <v>8125</v>
      </c>
      <c r="EN37" s="22">
        <v>8125</v>
      </c>
      <c r="EO37" s="22">
        <v>8125</v>
      </c>
      <c r="EP37" s="22">
        <v>8125</v>
      </c>
      <c r="EQ37" s="22">
        <v>8125</v>
      </c>
      <c r="ER37" s="22">
        <v>8125</v>
      </c>
      <c r="ES37" s="22">
        <v>8125</v>
      </c>
      <c r="ET37" s="22">
        <v>8125</v>
      </c>
      <c r="EU37" s="22">
        <v>8125</v>
      </c>
      <c r="EV37" s="22">
        <v>8125</v>
      </c>
      <c r="EW37" s="22">
        <v>8125</v>
      </c>
      <c r="EX37" s="22">
        <v>8125</v>
      </c>
      <c r="EY37" s="22">
        <v>8125</v>
      </c>
      <c r="EZ37" s="22">
        <v>8125</v>
      </c>
      <c r="FA37" s="22">
        <v>8125</v>
      </c>
      <c r="FB37" s="22">
        <v>8125</v>
      </c>
      <c r="FC37" s="22">
        <v>8125</v>
      </c>
      <c r="FD37" s="22">
        <v>8125</v>
      </c>
      <c r="FE37" s="22">
        <v>8125</v>
      </c>
      <c r="FF37" s="22">
        <v>8125</v>
      </c>
      <c r="FG37" s="22">
        <v>8125</v>
      </c>
      <c r="FH37" s="22">
        <v>8125</v>
      </c>
      <c r="FI37" s="22">
        <v>8125</v>
      </c>
      <c r="FJ37" s="22">
        <v>8125</v>
      </c>
      <c r="FK37" s="22">
        <v>8125</v>
      </c>
      <c r="FL37" s="22">
        <v>8125</v>
      </c>
      <c r="FM37" s="22">
        <v>8125</v>
      </c>
      <c r="FN37" s="22">
        <v>8125</v>
      </c>
      <c r="FO37" s="22">
        <v>8125</v>
      </c>
      <c r="FP37" s="22">
        <v>8125</v>
      </c>
      <c r="FQ37" s="22">
        <v>8125</v>
      </c>
      <c r="FR37" s="22">
        <v>8125</v>
      </c>
      <c r="FS37" s="22">
        <v>8125</v>
      </c>
      <c r="FT37" s="22">
        <v>8125</v>
      </c>
      <c r="FU37" s="22">
        <v>8125</v>
      </c>
      <c r="FV37" s="22">
        <v>8125</v>
      </c>
      <c r="FW37" s="22">
        <v>8125</v>
      </c>
      <c r="FX37" s="22">
        <v>8125</v>
      </c>
      <c r="FY37" s="22">
        <v>8125</v>
      </c>
      <c r="FZ37" s="22">
        <v>8125</v>
      </c>
      <c r="GA37" s="22">
        <v>8125</v>
      </c>
      <c r="GB37" s="22">
        <v>8125</v>
      </c>
      <c r="GC37" s="22">
        <v>8125</v>
      </c>
      <c r="GD37" s="22">
        <v>8125</v>
      </c>
      <c r="GE37" s="22">
        <v>8125</v>
      </c>
      <c r="GF37" s="22">
        <v>8125</v>
      </c>
      <c r="GG37" s="22">
        <v>8125</v>
      </c>
      <c r="GH37" s="22">
        <v>8125</v>
      </c>
      <c r="GI37" s="22">
        <v>8125</v>
      </c>
      <c r="GJ37" s="22">
        <v>8125</v>
      </c>
      <c r="GK37" s="22">
        <v>8125</v>
      </c>
      <c r="GL37" s="22">
        <v>8125</v>
      </c>
      <c r="GM37" s="22">
        <v>8125</v>
      </c>
      <c r="GN37" s="22">
        <v>8125</v>
      </c>
      <c r="GO37" s="22">
        <v>8125</v>
      </c>
      <c r="GP37" s="22">
        <v>8125</v>
      </c>
      <c r="GQ37" s="22">
        <v>8125</v>
      </c>
      <c r="GR37" s="22">
        <v>8125</v>
      </c>
      <c r="GS37" s="22">
        <v>8125</v>
      </c>
      <c r="GT37" s="22">
        <v>8125</v>
      </c>
      <c r="GU37" s="22">
        <v>8125</v>
      </c>
      <c r="GV37" s="22">
        <v>8125</v>
      </c>
      <c r="GW37" s="22">
        <v>8125</v>
      </c>
      <c r="GX37" s="22">
        <v>8125</v>
      </c>
      <c r="GY37" s="22">
        <v>8125</v>
      </c>
      <c r="GZ37" s="22">
        <v>8125</v>
      </c>
      <c r="HA37" s="22">
        <v>8125</v>
      </c>
      <c r="HB37" s="22">
        <v>8125</v>
      </c>
      <c r="HC37" s="22">
        <v>8125</v>
      </c>
      <c r="HD37" s="22">
        <v>8125</v>
      </c>
      <c r="HE37" s="22">
        <v>8125</v>
      </c>
      <c r="HF37" s="22">
        <v>8125</v>
      </c>
      <c r="HG37" s="22">
        <v>8125</v>
      </c>
      <c r="HH37" s="22">
        <v>8125</v>
      </c>
      <c r="HI37" s="22">
        <v>8125</v>
      </c>
      <c r="HJ37" s="22">
        <v>8125</v>
      </c>
      <c r="HK37" s="22">
        <v>8125</v>
      </c>
      <c r="HL37" s="22">
        <v>8125</v>
      </c>
      <c r="HM37" s="22">
        <v>8125</v>
      </c>
      <c r="HN37" s="22">
        <v>8125</v>
      </c>
      <c r="HO37" s="22">
        <v>8125</v>
      </c>
      <c r="HP37" s="22">
        <v>8125</v>
      </c>
      <c r="HQ37" s="22">
        <v>8125</v>
      </c>
      <c r="HR37" s="22">
        <v>8125</v>
      </c>
      <c r="HS37" s="22">
        <v>8125</v>
      </c>
      <c r="HT37" s="22">
        <v>8125</v>
      </c>
      <c r="HU37" s="22">
        <v>8125</v>
      </c>
      <c r="HV37" s="22">
        <v>8125</v>
      </c>
      <c r="HW37" s="22">
        <v>8125</v>
      </c>
      <c r="HX37" s="22">
        <v>8125</v>
      </c>
      <c r="HY37" s="22">
        <v>8125</v>
      </c>
      <c r="HZ37" s="22">
        <v>8125</v>
      </c>
      <c r="IA37" s="22">
        <v>8125</v>
      </c>
      <c r="IB37" s="22">
        <v>8125</v>
      </c>
      <c r="IC37" s="22">
        <v>8125</v>
      </c>
      <c r="ID37" s="22">
        <v>8125</v>
      </c>
      <c r="IE37" s="22">
        <v>8125</v>
      </c>
      <c r="IF37" s="22">
        <v>8125</v>
      </c>
      <c r="IG37" s="22">
        <v>8125</v>
      </c>
      <c r="IH37" s="22">
        <v>8125</v>
      </c>
      <c r="II37" s="22">
        <v>8125</v>
      </c>
      <c r="IJ37" s="22">
        <v>8125</v>
      </c>
      <c r="IK37" s="22">
        <v>8125</v>
      </c>
      <c r="IL37" s="22">
        <v>8125</v>
      </c>
      <c r="IM37" s="22">
        <v>8125</v>
      </c>
      <c r="IN37" s="22">
        <v>8125</v>
      </c>
      <c r="IO37" s="22">
        <v>8125</v>
      </c>
    </row>
    <row r="38" spans="1:249" s="67" customFormat="1" x14ac:dyDescent="0.2">
      <c r="A38" s="63"/>
      <c r="B38" s="64"/>
      <c r="C38" s="65"/>
      <c r="D38" s="66"/>
      <c r="E38" s="78" t="str">
        <f xml:space="preserve"> LEFT(E37, LEN(E37) - 4)</f>
        <v>COS</v>
      </c>
      <c r="G38" s="72" t="s">
        <v>86</v>
      </c>
      <c r="H38" s="67">
        <f>SUM(J38:BQ38)</f>
        <v>-477500.00000000023</v>
      </c>
      <c r="J38" s="67" cm="1">
        <f t="array" ref="J38:IO38">_xlfn.ANCHORARRAY(J37) * -1</f>
        <v>-5000</v>
      </c>
      <c r="K38" s="67">
        <v>-5000</v>
      </c>
      <c r="L38" s="67">
        <v>-5000</v>
      </c>
      <c r="M38" s="67">
        <v>-5000</v>
      </c>
      <c r="N38" s="67">
        <v>-5000</v>
      </c>
      <c r="O38" s="67">
        <v>-5000</v>
      </c>
      <c r="P38" s="67">
        <v>-5000</v>
      </c>
      <c r="Q38" s="67">
        <v>-5000</v>
      </c>
      <c r="R38" s="67">
        <v>-5000</v>
      </c>
      <c r="S38" s="67">
        <v>-5000</v>
      </c>
      <c r="T38" s="67">
        <v>-5000</v>
      </c>
      <c r="U38" s="67">
        <v>-5000</v>
      </c>
      <c r="V38" s="67">
        <v>-7500</v>
      </c>
      <c r="W38" s="67">
        <v>-7500</v>
      </c>
      <c r="X38" s="67">
        <v>-7500</v>
      </c>
      <c r="Y38" s="67">
        <v>-7500</v>
      </c>
      <c r="Z38" s="67">
        <v>-7500</v>
      </c>
      <c r="AA38" s="67">
        <v>-7500</v>
      </c>
      <c r="AB38" s="67">
        <v>-7500</v>
      </c>
      <c r="AC38" s="67">
        <v>-7500</v>
      </c>
      <c r="AD38" s="67">
        <v>-7500</v>
      </c>
      <c r="AE38" s="67">
        <v>-7500</v>
      </c>
      <c r="AF38" s="67">
        <v>-7500</v>
      </c>
      <c r="AG38" s="67">
        <v>-7500</v>
      </c>
      <c r="AH38" s="67">
        <v>-10000</v>
      </c>
      <c r="AI38" s="67">
        <v>-10000</v>
      </c>
      <c r="AJ38" s="67">
        <v>-10000</v>
      </c>
      <c r="AK38" s="67">
        <v>-10000</v>
      </c>
      <c r="AL38" s="67">
        <v>-10000</v>
      </c>
      <c r="AM38" s="67">
        <v>-10000</v>
      </c>
      <c r="AN38" s="67">
        <v>-10000</v>
      </c>
      <c r="AO38" s="67">
        <v>-10000</v>
      </c>
      <c r="AP38" s="67">
        <v>-10000</v>
      </c>
      <c r="AQ38" s="67">
        <v>-10000</v>
      </c>
      <c r="AR38" s="67">
        <v>-10000</v>
      </c>
      <c r="AS38" s="67">
        <v>-10000</v>
      </c>
      <c r="AT38" s="67">
        <v>-9166.6666666666661</v>
      </c>
      <c r="AU38" s="67">
        <v>-9166.6666666666661</v>
      </c>
      <c r="AV38" s="67">
        <v>-9166.6666666666661</v>
      </c>
      <c r="AW38" s="67">
        <v>-9166.6666666666661</v>
      </c>
      <c r="AX38" s="67">
        <v>-9166.6666666666661</v>
      </c>
      <c r="AY38" s="67">
        <v>-9166.6666666666661</v>
      </c>
      <c r="AZ38" s="67">
        <v>-9166.6666666666661</v>
      </c>
      <c r="BA38" s="67">
        <v>-9166.6666666666661</v>
      </c>
      <c r="BB38" s="67">
        <v>-9166.6666666666661</v>
      </c>
      <c r="BC38" s="67">
        <v>-9166.6666666666661</v>
      </c>
      <c r="BD38" s="67">
        <v>-9166.6666666666661</v>
      </c>
      <c r="BE38" s="67">
        <v>-9166.6666666666661</v>
      </c>
      <c r="BF38" s="67">
        <v>-8125</v>
      </c>
      <c r="BG38" s="67">
        <v>-8125</v>
      </c>
      <c r="BH38" s="67">
        <v>-8125</v>
      </c>
      <c r="BI38" s="67">
        <v>-8125</v>
      </c>
      <c r="BJ38" s="67">
        <v>-8125</v>
      </c>
      <c r="BK38" s="67">
        <v>-8125</v>
      </c>
      <c r="BL38" s="67">
        <v>-8125</v>
      </c>
      <c r="BM38" s="67">
        <v>-8125</v>
      </c>
      <c r="BN38" s="67">
        <v>-8125</v>
      </c>
      <c r="BO38" s="67">
        <v>-8125</v>
      </c>
      <c r="BP38" s="67">
        <v>-8125</v>
      </c>
      <c r="BQ38" s="67">
        <v>-8125</v>
      </c>
      <c r="BR38" s="67">
        <v>-8125</v>
      </c>
      <c r="BS38" s="67">
        <v>-8125</v>
      </c>
      <c r="BT38" s="67">
        <v>-8125</v>
      </c>
      <c r="BU38" s="67">
        <v>-8125</v>
      </c>
      <c r="BV38" s="67">
        <v>-8125</v>
      </c>
      <c r="BW38" s="67">
        <v>-8125</v>
      </c>
      <c r="BX38" s="67">
        <v>-8125</v>
      </c>
      <c r="BY38" s="67">
        <v>-8125</v>
      </c>
      <c r="BZ38" s="67">
        <v>-8125</v>
      </c>
      <c r="CA38" s="67">
        <v>-8125</v>
      </c>
      <c r="CB38" s="67">
        <v>-8125</v>
      </c>
      <c r="CC38" s="67">
        <v>-8125</v>
      </c>
      <c r="CD38" s="67">
        <v>-8125</v>
      </c>
      <c r="CE38" s="67">
        <v>-8125</v>
      </c>
      <c r="CF38" s="67">
        <v>-8125</v>
      </c>
      <c r="CG38" s="67">
        <v>-8125</v>
      </c>
      <c r="CH38" s="67">
        <v>-8125</v>
      </c>
      <c r="CI38" s="67">
        <v>-8125</v>
      </c>
      <c r="CJ38" s="67">
        <v>-8125</v>
      </c>
      <c r="CK38" s="67">
        <v>-8125</v>
      </c>
      <c r="CL38" s="67">
        <v>-8125</v>
      </c>
      <c r="CM38" s="67">
        <v>-8125</v>
      </c>
      <c r="CN38" s="67">
        <v>-8125</v>
      </c>
      <c r="CO38" s="67">
        <v>-8125</v>
      </c>
      <c r="CP38" s="67">
        <v>-8125</v>
      </c>
      <c r="CQ38" s="67">
        <v>-8125</v>
      </c>
      <c r="CR38" s="67">
        <v>-8125</v>
      </c>
      <c r="CS38" s="67">
        <v>-8125</v>
      </c>
      <c r="CT38" s="67">
        <v>-8125</v>
      </c>
      <c r="CU38" s="67">
        <v>-8125</v>
      </c>
      <c r="CV38" s="67">
        <v>-8125</v>
      </c>
      <c r="CW38" s="67">
        <v>-8125</v>
      </c>
      <c r="CX38" s="67">
        <v>-8125</v>
      </c>
      <c r="CY38" s="67">
        <v>-8125</v>
      </c>
      <c r="CZ38" s="67">
        <v>-8125</v>
      </c>
      <c r="DA38" s="67">
        <v>-8125</v>
      </c>
      <c r="DB38" s="67">
        <v>-8125</v>
      </c>
      <c r="DC38" s="67">
        <v>-8125</v>
      </c>
      <c r="DD38" s="67">
        <v>-8125</v>
      </c>
      <c r="DE38" s="67">
        <v>-8125</v>
      </c>
      <c r="DF38" s="67">
        <v>-8125</v>
      </c>
      <c r="DG38" s="67">
        <v>-8125</v>
      </c>
      <c r="DH38" s="67">
        <v>-8125</v>
      </c>
      <c r="DI38" s="67">
        <v>-8125</v>
      </c>
      <c r="DJ38" s="67">
        <v>-8125</v>
      </c>
      <c r="DK38" s="67">
        <v>-8125</v>
      </c>
      <c r="DL38" s="67">
        <v>-8125</v>
      </c>
      <c r="DM38" s="67">
        <v>-8125</v>
      </c>
      <c r="DN38" s="67">
        <v>-8125</v>
      </c>
      <c r="DO38" s="67">
        <v>-8125</v>
      </c>
      <c r="DP38" s="67">
        <v>-8125</v>
      </c>
      <c r="DQ38" s="67">
        <v>-8125</v>
      </c>
      <c r="DR38" s="67">
        <v>-8125</v>
      </c>
      <c r="DS38" s="67">
        <v>-8125</v>
      </c>
      <c r="DT38" s="67">
        <v>-8125</v>
      </c>
      <c r="DU38" s="67">
        <v>-8125</v>
      </c>
      <c r="DV38" s="67">
        <v>-8125</v>
      </c>
      <c r="DW38" s="67">
        <v>-8125</v>
      </c>
      <c r="DX38" s="67">
        <v>-8125</v>
      </c>
      <c r="DY38" s="67">
        <v>-8125</v>
      </c>
      <c r="DZ38" s="67">
        <v>-8125</v>
      </c>
      <c r="EA38" s="67">
        <v>-8125</v>
      </c>
      <c r="EB38" s="67">
        <v>-8125</v>
      </c>
      <c r="EC38" s="67">
        <v>-8125</v>
      </c>
      <c r="ED38" s="67">
        <v>-8125</v>
      </c>
      <c r="EE38" s="67">
        <v>-8125</v>
      </c>
      <c r="EF38" s="67">
        <v>-8125</v>
      </c>
      <c r="EG38" s="67">
        <v>-8125</v>
      </c>
      <c r="EH38" s="67">
        <v>-8125</v>
      </c>
      <c r="EI38" s="67">
        <v>-8125</v>
      </c>
      <c r="EJ38" s="67">
        <v>-8125</v>
      </c>
      <c r="EK38" s="67">
        <v>-8125</v>
      </c>
      <c r="EL38" s="67">
        <v>-8125</v>
      </c>
      <c r="EM38" s="67">
        <v>-8125</v>
      </c>
      <c r="EN38" s="67">
        <v>-8125</v>
      </c>
      <c r="EO38" s="67">
        <v>-8125</v>
      </c>
      <c r="EP38" s="67">
        <v>-8125</v>
      </c>
      <c r="EQ38" s="67">
        <v>-8125</v>
      </c>
      <c r="ER38" s="67">
        <v>-8125</v>
      </c>
      <c r="ES38" s="67">
        <v>-8125</v>
      </c>
      <c r="ET38" s="67">
        <v>-8125</v>
      </c>
      <c r="EU38" s="67">
        <v>-8125</v>
      </c>
      <c r="EV38" s="67">
        <v>-8125</v>
      </c>
      <c r="EW38" s="67">
        <v>-8125</v>
      </c>
      <c r="EX38" s="67">
        <v>-8125</v>
      </c>
      <c r="EY38" s="67">
        <v>-8125</v>
      </c>
      <c r="EZ38" s="67">
        <v>-8125</v>
      </c>
      <c r="FA38" s="67">
        <v>-8125</v>
      </c>
      <c r="FB38" s="67">
        <v>-8125</v>
      </c>
      <c r="FC38" s="67">
        <v>-8125</v>
      </c>
      <c r="FD38" s="67">
        <v>-8125</v>
      </c>
      <c r="FE38" s="67">
        <v>-8125</v>
      </c>
      <c r="FF38" s="67">
        <v>-8125</v>
      </c>
      <c r="FG38" s="67">
        <v>-8125</v>
      </c>
      <c r="FH38" s="67">
        <v>-8125</v>
      </c>
      <c r="FI38" s="67">
        <v>-8125</v>
      </c>
      <c r="FJ38" s="67">
        <v>-8125</v>
      </c>
      <c r="FK38" s="67">
        <v>-8125</v>
      </c>
      <c r="FL38" s="67">
        <v>-8125</v>
      </c>
      <c r="FM38" s="67">
        <v>-8125</v>
      </c>
      <c r="FN38" s="67">
        <v>-8125</v>
      </c>
      <c r="FO38" s="67">
        <v>-8125</v>
      </c>
      <c r="FP38" s="67">
        <v>-8125</v>
      </c>
      <c r="FQ38" s="67">
        <v>-8125</v>
      </c>
      <c r="FR38" s="67">
        <v>-8125</v>
      </c>
      <c r="FS38" s="67">
        <v>-8125</v>
      </c>
      <c r="FT38" s="67">
        <v>-8125</v>
      </c>
      <c r="FU38" s="67">
        <v>-8125</v>
      </c>
      <c r="FV38" s="67">
        <v>-8125</v>
      </c>
      <c r="FW38" s="67">
        <v>-8125</v>
      </c>
      <c r="FX38" s="67">
        <v>-8125</v>
      </c>
      <c r="FY38" s="67">
        <v>-8125</v>
      </c>
      <c r="FZ38" s="67">
        <v>-8125</v>
      </c>
      <c r="GA38" s="67">
        <v>-8125</v>
      </c>
      <c r="GB38" s="67">
        <v>-8125</v>
      </c>
      <c r="GC38" s="67">
        <v>-8125</v>
      </c>
      <c r="GD38" s="67">
        <v>-8125</v>
      </c>
      <c r="GE38" s="67">
        <v>-8125</v>
      </c>
      <c r="GF38" s="67">
        <v>-8125</v>
      </c>
      <c r="GG38" s="67">
        <v>-8125</v>
      </c>
      <c r="GH38" s="67">
        <v>-8125</v>
      </c>
      <c r="GI38" s="67">
        <v>-8125</v>
      </c>
      <c r="GJ38" s="67">
        <v>-8125</v>
      </c>
      <c r="GK38" s="67">
        <v>-8125</v>
      </c>
      <c r="GL38" s="67">
        <v>-8125</v>
      </c>
      <c r="GM38" s="67">
        <v>-8125</v>
      </c>
      <c r="GN38" s="67">
        <v>-8125</v>
      </c>
      <c r="GO38" s="67">
        <v>-8125</v>
      </c>
      <c r="GP38" s="67">
        <v>-8125</v>
      </c>
      <c r="GQ38" s="67">
        <v>-8125</v>
      </c>
      <c r="GR38" s="67">
        <v>-8125</v>
      </c>
      <c r="GS38" s="67">
        <v>-8125</v>
      </c>
      <c r="GT38" s="67">
        <v>-8125</v>
      </c>
      <c r="GU38" s="67">
        <v>-8125</v>
      </c>
      <c r="GV38" s="67">
        <v>-8125</v>
      </c>
      <c r="GW38" s="67">
        <v>-8125</v>
      </c>
      <c r="GX38" s="67">
        <v>-8125</v>
      </c>
      <c r="GY38" s="67">
        <v>-8125</v>
      </c>
      <c r="GZ38" s="67">
        <v>-8125</v>
      </c>
      <c r="HA38" s="67">
        <v>-8125</v>
      </c>
      <c r="HB38" s="67">
        <v>-8125</v>
      </c>
      <c r="HC38" s="67">
        <v>-8125</v>
      </c>
      <c r="HD38" s="67">
        <v>-8125</v>
      </c>
      <c r="HE38" s="67">
        <v>-8125</v>
      </c>
      <c r="HF38" s="67">
        <v>-8125</v>
      </c>
      <c r="HG38" s="67">
        <v>-8125</v>
      </c>
      <c r="HH38" s="67">
        <v>-8125</v>
      </c>
      <c r="HI38" s="67">
        <v>-8125</v>
      </c>
      <c r="HJ38" s="67">
        <v>-8125</v>
      </c>
      <c r="HK38" s="67">
        <v>-8125</v>
      </c>
      <c r="HL38" s="67">
        <v>-8125</v>
      </c>
      <c r="HM38" s="67">
        <v>-8125</v>
      </c>
      <c r="HN38" s="67">
        <v>-8125</v>
      </c>
      <c r="HO38" s="67">
        <v>-8125</v>
      </c>
      <c r="HP38" s="67">
        <v>-8125</v>
      </c>
      <c r="HQ38" s="67">
        <v>-8125</v>
      </c>
      <c r="HR38" s="67">
        <v>-8125</v>
      </c>
      <c r="HS38" s="67">
        <v>-8125</v>
      </c>
      <c r="HT38" s="67">
        <v>-8125</v>
      </c>
      <c r="HU38" s="67">
        <v>-8125</v>
      </c>
      <c r="HV38" s="67">
        <v>-8125</v>
      </c>
      <c r="HW38" s="67">
        <v>-8125</v>
      </c>
      <c r="HX38" s="67">
        <v>-8125</v>
      </c>
      <c r="HY38" s="67">
        <v>-8125</v>
      </c>
      <c r="HZ38" s="67">
        <v>-8125</v>
      </c>
      <c r="IA38" s="67">
        <v>-8125</v>
      </c>
      <c r="IB38" s="67">
        <v>-8125</v>
      </c>
      <c r="IC38" s="67">
        <v>-8125</v>
      </c>
      <c r="ID38" s="67">
        <v>-8125</v>
      </c>
      <c r="IE38" s="67">
        <v>-8125</v>
      </c>
      <c r="IF38" s="67">
        <v>-8125</v>
      </c>
      <c r="IG38" s="67">
        <v>-8125</v>
      </c>
      <c r="IH38" s="67">
        <v>-8125</v>
      </c>
      <c r="II38" s="67">
        <v>-8125</v>
      </c>
      <c r="IJ38" s="67">
        <v>-8125</v>
      </c>
      <c r="IK38" s="67">
        <v>-8125</v>
      </c>
      <c r="IL38" s="67">
        <v>-8125</v>
      </c>
      <c r="IM38" s="67">
        <v>-8125</v>
      </c>
      <c r="IN38" s="67">
        <v>-8125</v>
      </c>
      <c r="IO38" s="67">
        <v>-8125</v>
      </c>
    </row>
    <row r="39" spans="1:249" x14ac:dyDescent="0.2">
      <c r="D39" s="58"/>
    </row>
    <row r="40" spans="1:249" s="239" customFormat="1" ht="15" x14ac:dyDescent="0.2">
      <c r="A40" s="239" t="s">
        <v>101</v>
      </c>
      <c r="B40" s="240"/>
      <c r="D40" s="241"/>
    </row>
    <row r="41" spans="1:249" x14ac:dyDescent="0.2">
      <c r="D41" s="58"/>
    </row>
    <row r="42" spans="1:249" x14ac:dyDescent="0.2">
      <c r="D42" s="61" t="s">
        <v>61</v>
      </c>
    </row>
    <row r="43" spans="1:249" s="45" customFormat="1" x14ac:dyDescent="0.2">
      <c r="A43" s="42"/>
      <c r="B43" s="41"/>
      <c r="C43" s="69"/>
      <c r="D43" s="70"/>
      <c r="E43" s="45" t="str">
        <f>InpC!E$31</f>
        <v>Rent &amp; Utilities</v>
      </c>
      <c r="F43" s="45">
        <f>InpC!F$31</f>
        <v>35000</v>
      </c>
      <c r="G43" s="45" t="str">
        <f>InpC!G$31</f>
        <v>$</v>
      </c>
    </row>
    <row r="44" spans="1:249" s="45" customFormat="1" x14ac:dyDescent="0.2">
      <c r="A44" s="42"/>
      <c r="B44" s="41"/>
      <c r="C44" s="69"/>
      <c r="D44" s="70"/>
      <c r="E44" s="45" t="str">
        <f>InpC!E$32</f>
        <v>Staff</v>
      </c>
      <c r="F44" s="45">
        <f>InpC!F$32</f>
        <v>45000</v>
      </c>
      <c r="G44" s="45" t="str">
        <f>InpC!G$32</f>
        <v>$</v>
      </c>
    </row>
    <row r="45" spans="1:249" s="45" customFormat="1" x14ac:dyDescent="0.2">
      <c r="A45" s="42"/>
      <c r="B45" s="41"/>
      <c r="C45" s="69"/>
      <c r="D45" s="70"/>
      <c r="E45" s="45" t="str">
        <f>InpC!E$33</f>
        <v>Other Costs</v>
      </c>
      <c r="F45" s="45">
        <f>InpC!F$33</f>
        <v>20000</v>
      </c>
      <c r="G45" s="45" t="str">
        <f>InpC!G$33</f>
        <v>$</v>
      </c>
    </row>
    <row r="46" spans="1:249" s="45" customFormat="1" x14ac:dyDescent="0.2">
      <c r="A46" s="42"/>
      <c r="B46" s="41"/>
      <c r="C46" s="69"/>
      <c r="D46" s="70"/>
      <c r="E46" s="45" t="str">
        <f>Time!E$56</f>
        <v>Operating cost inflation factor</v>
      </c>
      <c r="F46" s="45">
        <f>Time!F$56</f>
        <v>0</v>
      </c>
      <c r="G46" s="45" t="str">
        <f>Time!G$56</f>
        <v>#</v>
      </c>
      <c r="H46" s="45">
        <f>Time!H$56</f>
        <v>0</v>
      </c>
      <c r="I46" s="45">
        <f>Time!I$56</f>
        <v>0</v>
      </c>
      <c r="J46" s="80" cm="1">
        <f t="array" ref="J46:IO46">_xlfn.ANCHORARRAY(Time!J$56)</f>
        <v>1</v>
      </c>
      <c r="K46" s="80">
        <v>1</v>
      </c>
      <c r="L46" s="80">
        <v>1</v>
      </c>
      <c r="M46" s="80">
        <v>1</v>
      </c>
      <c r="N46" s="80">
        <v>1</v>
      </c>
      <c r="O46" s="80">
        <v>1</v>
      </c>
      <c r="P46" s="80">
        <v>1</v>
      </c>
      <c r="Q46" s="80">
        <v>1</v>
      </c>
      <c r="R46" s="80">
        <v>1</v>
      </c>
      <c r="S46" s="80">
        <v>1</v>
      </c>
      <c r="T46" s="80">
        <v>1</v>
      </c>
      <c r="U46" s="80">
        <v>1</v>
      </c>
      <c r="V46" s="80">
        <v>1.01</v>
      </c>
      <c r="W46" s="80">
        <v>1.01</v>
      </c>
      <c r="X46" s="80">
        <v>1.01</v>
      </c>
      <c r="Y46" s="80">
        <v>1.01</v>
      </c>
      <c r="Z46" s="80">
        <v>1.01</v>
      </c>
      <c r="AA46" s="80">
        <v>1.01</v>
      </c>
      <c r="AB46" s="80">
        <v>1.01</v>
      </c>
      <c r="AC46" s="80">
        <v>1.01</v>
      </c>
      <c r="AD46" s="80">
        <v>1.01</v>
      </c>
      <c r="AE46" s="80">
        <v>1.01</v>
      </c>
      <c r="AF46" s="80">
        <v>1.01</v>
      </c>
      <c r="AG46" s="80">
        <v>1.01</v>
      </c>
      <c r="AH46" s="80">
        <v>1.0302</v>
      </c>
      <c r="AI46" s="80">
        <v>1.0302</v>
      </c>
      <c r="AJ46" s="80">
        <v>1.0302</v>
      </c>
      <c r="AK46" s="80">
        <v>1.0302</v>
      </c>
      <c r="AL46" s="80">
        <v>1.0302</v>
      </c>
      <c r="AM46" s="80">
        <v>1.0302</v>
      </c>
      <c r="AN46" s="80">
        <v>1.0302</v>
      </c>
      <c r="AO46" s="80">
        <v>1.0302</v>
      </c>
      <c r="AP46" s="80">
        <v>1.0302</v>
      </c>
      <c r="AQ46" s="80">
        <v>1.0302</v>
      </c>
      <c r="AR46" s="80">
        <v>1.0302</v>
      </c>
      <c r="AS46" s="80">
        <v>1.0302</v>
      </c>
      <c r="AT46" s="80">
        <v>1.0817099999999999</v>
      </c>
      <c r="AU46" s="80">
        <v>1.0817099999999999</v>
      </c>
      <c r="AV46" s="80">
        <v>1.0817099999999999</v>
      </c>
      <c r="AW46" s="80">
        <v>1.0817099999999999</v>
      </c>
      <c r="AX46" s="80">
        <v>1.0817099999999999</v>
      </c>
      <c r="AY46" s="80">
        <v>1.0817099999999999</v>
      </c>
      <c r="AZ46" s="80">
        <v>1.0817099999999999</v>
      </c>
      <c r="BA46" s="80">
        <v>1.0817099999999999</v>
      </c>
      <c r="BB46" s="80">
        <v>1.0817099999999999</v>
      </c>
      <c r="BC46" s="80">
        <v>1.0817099999999999</v>
      </c>
      <c r="BD46" s="80">
        <v>1.0817099999999999</v>
      </c>
      <c r="BE46" s="80">
        <v>1.0817099999999999</v>
      </c>
      <c r="BF46" s="80">
        <v>1.1357955</v>
      </c>
      <c r="BG46" s="80">
        <v>1.1357955</v>
      </c>
      <c r="BH46" s="80">
        <v>1.1357955</v>
      </c>
      <c r="BI46" s="80">
        <v>1.1357955</v>
      </c>
      <c r="BJ46" s="80">
        <v>1.1357955</v>
      </c>
      <c r="BK46" s="80">
        <v>1.1357955</v>
      </c>
      <c r="BL46" s="80">
        <v>1.1357955</v>
      </c>
      <c r="BM46" s="80">
        <v>1.1357955</v>
      </c>
      <c r="BN46" s="80">
        <v>1.1357955</v>
      </c>
      <c r="BO46" s="80">
        <v>1.1357955</v>
      </c>
      <c r="BP46" s="80">
        <v>1.1357955</v>
      </c>
      <c r="BQ46" s="80">
        <v>1.1357955</v>
      </c>
      <c r="BR46" s="80">
        <v>1.1357955</v>
      </c>
      <c r="BS46" s="80">
        <v>1.1357955</v>
      </c>
      <c r="BT46" s="80">
        <v>1.1357955</v>
      </c>
      <c r="BU46" s="80">
        <v>1.1357955</v>
      </c>
      <c r="BV46" s="80">
        <v>1.1357955</v>
      </c>
      <c r="BW46" s="80">
        <v>1.1357955</v>
      </c>
      <c r="BX46" s="80">
        <v>1.1357955</v>
      </c>
      <c r="BY46" s="80">
        <v>1.1357955</v>
      </c>
      <c r="BZ46" s="80">
        <v>1.1357955</v>
      </c>
      <c r="CA46" s="80">
        <v>1.1357955</v>
      </c>
      <c r="CB46" s="80">
        <v>1.1357955</v>
      </c>
      <c r="CC46" s="80">
        <v>1.1357955</v>
      </c>
      <c r="CD46" s="80">
        <v>1.1357955</v>
      </c>
      <c r="CE46" s="80">
        <v>1.1357955</v>
      </c>
      <c r="CF46" s="80">
        <v>1.1357955</v>
      </c>
      <c r="CG46" s="80">
        <v>1.1357955</v>
      </c>
      <c r="CH46" s="80">
        <v>1.1357955</v>
      </c>
      <c r="CI46" s="80">
        <v>1.1357955</v>
      </c>
      <c r="CJ46" s="80">
        <v>1.1357955</v>
      </c>
      <c r="CK46" s="80">
        <v>1.1357955</v>
      </c>
      <c r="CL46" s="80">
        <v>1.1357955</v>
      </c>
      <c r="CM46" s="80">
        <v>1.1357955</v>
      </c>
      <c r="CN46" s="80">
        <v>1.1357955</v>
      </c>
      <c r="CO46" s="80">
        <v>1.1357955</v>
      </c>
      <c r="CP46" s="80">
        <v>1.1357955</v>
      </c>
      <c r="CQ46" s="80">
        <v>1.1357955</v>
      </c>
      <c r="CR46" s="80">
        <v>1.1357955</v>
      </c>
      <c r="CS46" s="80">
        <v>1.1357955</v>
      </c>
      <c r="CT46" s="80">
        <v>1.1357955</v>
      </c>
      <c r="CU46" s="80">
        <v>1.1357955</v>
      </c>
      <c r="CV46" s="80">
        <v>1.1357955</v>
      </c>
      <c r="CW46" s="80">
        <v>1.1357955</v>
      </c>
      <c r="CX46" s="80">
        <v>1.1357955</v>
      </c>
      <c r="CY46" s="80">
        <v>1.1357955</v>
      </c>
      <c r="CZ46" s="80">
        <v>1.1357955</v>
      </c>
      <c r="DA46" s="80">
        <v>1.1357955</v>
      </c>
      <c r="DB46" s="80">
        <v>1.1357955</v>
      </c>
      <c r="DC46" s="80">
        <v>1.1357955</v>
      </c>
      <c r="DD46" s="80">
        <v>1.1357955</v>
      </c>
      <c r="DE46" s="80">
        <v>1.1357955</v>
      </c>
      <c r="DF46" s="80">
        <v>1.1357955</v>
      </c>
      <c r="DG46" s="80">
        <v>1.1357955</v>
      </c>
      <c r="DH46" s="80">
        <v>1.1357955</v>
      </c>
      <c r="DI46" s="80">
        <v>1.1357955</v>
      </c>
      <c r="DJ46" s="80">
        <v>1.1357955</v>
      </c>
      <c r="DK46" s="80">
        <v>1.1357955</v>
      </c>
      <c r="DL46" s="80">
        <v>1.1357955</v>
      </c>
      <c r="DM46" s="80">
        <v>1.1357955</v>
      </c>
      <c r="DN46" s="80">
        <v>1.1357955</v>
      </c>
      <c r="DO46" s="80">
        <v>1.1357955</v>
      </c>
      <c r="DP46" s="80">
        <v>1.1357955</v>
      </c>
      <c r="DQ46" s="80">
        <v>1.1357955</v>
      </c>
      <c r="DR46" s="80">
        <v>1.1357955</v>
      </c>
      <c r="DS46" s="80">
        <v>1.1357955</v>
      </c>
      <c r="DT46" s="80">
        <v>1.1357955</v>
      </c>
      <c r="DU46" s="80">
        <v>1.1357955</v>
      </c>
      <c r="DV46" s="80">
        <v>1.1357955</v>
      </c>
      <c r="DW46" s="80">
        <v>1.1357955</v>
      </c>
      <c r="DX46" s="80">
        <v>1.1357955</v>
      </c>
      <c r="DY46" s="80">
        <v>1.1357955</v>
      </c>
      <c r="DZ46" s="45">
        <v>1.1357955</v>
      </c>
      <c r="EA46" s="45">
        <v>1.1357955</v>
      </c>
      <c r="EB46" s="45">
        <v>1.1357955</v>
      </c>
      <c r="EC46" s="45">
        <v>1.1357955</v>
      </c>
      <c r="ED46" s="45">
        <v>1.1357955</v>
      </c>
      <c r="EE46" s="45">
        <v>1.1357955</v>
      </c>
      <c r="EF46" s="45">
        <v>1.1357955</v>
      </c>
      <c r="EG46" s="45">
        <v>1.1357955</v>
      </c>
      <c r="EH46" s="45">
        <v>1.1357955</v>
      </c>
      <c r="EI46" s="45">
        <v>1.1357955</v>
      </c>
      <c r="EJ46" s="45">
        <v>1.1357955</v>
      </c>
      <c r="EK46" s="45">
        <v>1.1357955</v>
      </c>
      <c r="EL46" s="45">
        <v>1.1357955</v>
      </c>
      <c r="EM46" s="45">
        <v>1.1357955</v>
      </c>
      <c r="EN46" s="45">
        <v>1.1357955</v>
      </c>
      <c r="EO46" s="45">
        <v>1.1357955</v>
      </c>
      <c r="EP46" s="45">
        <v>1.1357955</v>
      </c>
      <c r="EQ46" s="45">
        <v>1.1357955</v>
      </c>
      <c r="ER46" s="45">
        <v>1.1357955</v>
      </c>
      <c r="ES46" s="45">
        <v>1.1357955</v>
      </c>
      <c r="ET46" s="45">
        <v>1.1357955</v>
      </c>
      <c r="EU46" s="45">
        <v>1.1357955</v>
      </c>
      <c r="EV46" s="45">
        <v>1.1357955</v>
      </c>
      <c r="EW46" s="45">
        <v>1.1357955</v>
      </c>
      <c r="EX46" s="45">
        <v>1.1357955</v>
      </c>
      <c r="EY46" s="45">
        <v>1.1357955</v>
      </c>
      <c r="EZ46" s="45">
        <v>1.1357955</v>
      </c>
      <c r="FA46" s="45">
        <v>1.1357955</v>
      </c>
      <c r="FB46" s="45">
        <v>1.1357955</v>
      </c>
      <c r="FC46" s="45">
        <v>1.1357955</v>
      </c>
      <c r="FD46" s="45">
        <v>1.1357955</v>
      </c>
      <c r="FE46" s="45">
        <v>1.1357955</v>
      </c>
      <c r="FF46" s="45">
        <v>1.1357955</v>
      </c>
      <c r="FG46" s="45">
        <v>1.1357955</v>
      </c>
      <c r="FH46" s="45">
        <v>1.1357955</v>
      </c>
      <c r="FI46" s="45">
        <v>1.1357955</v>
      </c>
      <c r="FJ46" s="45">
        <v>1.1357955</v>
      </c>
      <c r="FK46" s="45">
        <v>1.1357955</v>
      </c>
      <c r="FL46" s="45">
        <v>1.1357955</v>
      </c>
      <c r="FM46" s="45">
        <v>1.1357955</v>
      </c>
      <c r="FN46" s="45">
        <v>1.1357955</v>
      </c>
      <c r="FO46" s="45">
        <v>1.1357955</v>
      </c>
      <c r="FP46" s="45">
        <v>1.1357955</v>
      </c>
      <c r="FQ46" s="45">
        <v>1.1357955</v>
      </c>
      <c r="FR46" s="45">
        <v>1.1357955</v>
      </c>
      <c r="FS46" s="45">
        <v>1.1357955</v>
      </c>
      <c r="FT46" s="45">
        <v>1.1357955</v>
      </c>
      <c r="FU46" s="45">
        <v>1.1357955</v>
      </c>
      <c r="FV46" s="45">
        <v>1.1357955</v>
      </c>
      <c r="FW46" s="45">
        <v>1.1357955</v>
      </c>
      <c r="FX46" s="45">
        <v>1.1357955</v>
      </c>
      <c r="FY46" s="45">
        <v>1.1357955</v>
      </c>
      <c r="FZ46" s="45">
        <v>1.1357955</v>
      </c>
      <c r="GA46" s="45">
        <v>1.1357955</v>
      </c>
      <c r="GB46" s="45">
        <v>1.1357955</v>
      </c>
      <c r="GC46" s="45">
        <v>1.1357955</v>
      </c>
      <c r="GD46" s="45">
        <v>1.1357955</v>
      </c>
      <c r="GE46" s="45">
        <v>1.1357955</v>
      </c>
      <c r="GF46" s="45">
        <v>1.1357955</v>
      </c>
      <c r="GG46" s="45">
        <v>1.1357955</v>
      </c>
      <c r="GH46" s="45">
        <v>1.1357955</v>
      </c>
      <c r="GI46" s="45">
        <v>1.1357955</v>
      </c>
      <c r="GJ46" s="45">
        <v>1.1357955</v>
      </c>
      <c r="GK46" s="45">
        <v>1.1357955</v>
      </c>
      <c r="GL46" s="45">
        <v>1.1357955</v>
      </c>
      <c r="GM46" s="45">
        <v>1.1357955</v>
      </c>
      <c r="GN46" s="45">
        <v>1.1357955</v>
      </c>
      <c r="GO46" s="45">
        <v>1.1357955</v>
      </c>
      <c r="GP46" s="45">
        <v>1.1357955</v>
      </c>
      <c r="GQ46" s="45">
        <v>1.1357955</v>
      </c>
      <c r="GR46" s="45">
        <v>1.1357955</v>
      </c>
      <c r="GS46" s="45">
        <v>1.1357955</v>
      </c>
      <c r="GT46" s="45">
        <v>1.1357955</v>
      </c>
      <c r="GU46" s="45">
        <v>1.1357955</v>
      </c>
      <c r="GV46" s="45">
        <v>1.1357955</v>
      </c>
      <c r="GW46" s="45">
        <v>1.1357955</v>
      </c>
      <c r="GX46" s="45">
        <v>1.1357955</v>
      </c>
      <c r="GY46" s="45">
        <v>1.1357955</v>
      </c>
      <c r="GZ46" s="45">
        <v>1.1357955</v>
      </c>
      <c r="HA46" s="45">
        <v>1.1357955</v>
      </c>
      <c r="HB46" s="45">
        <v>1.1357955</v>
      </c>
      <c r="HC46" s="45">
        <v>1.1357955</v>
      </c>
      <c r="HD46" s="45">
        <v>1.1357955</v>
      </c>
      <c r="HE46" s="45">
        <v>1.1357955</v>
      </c>
      <c r="HF46" s="45">
        <v>1.1357955</v>
      </c>
      <c r="HG46" s="45">
        <v>1.1357955</v>
      </c>
      <c r="HH46" s="45">
        <v>1.1357955</v>
      </c>
      <c r="HI46" s="45">
        <v>1.1357955</v>
      </c>
      <c r="HJ46" s="45">
        <v>1.1357955</v>
      </c>
      <c r="HK46" s="45">
        <v>1.1357955</v>
      </c>
      <c r="HL46" s="45">
        <v>1.1357955</v>
      </c>
      <c r="HM46" s="45">
        <v>1.1357955</v>
      </c>
      <c r="HN46" s="45">
        <v>1.1357955</v>
      </c>
      <c r="HO46" s="45">
        <v>1.1357955</v>
      </c>
      <c r="HP46" s="45">
        <v>1.1357955</v>
      </c>
      <c r="HQ46" s="45">
        <v>1.1357955</v>
      </c>
      <c r="HR46" s="45">
        <v>1.1357955</v>
      </c>
      <c r="HS46" s="45">
        <v>1.1357955</v>
      </c>
      <c r="HT46" s="45">
        <v>1.1357955</v>
      </c>
      <c r="HU46" s="45">
        <v>1.1357955</v>
      </c>
      <c r="HV46" s="45">
        <v>1.1357955</v>
      </c>
      <c r="HW46" s="45">
        <v>1.1357955</v>
      </c>
      <c r="HX46" s="45">
        <v>1.1357955</v>
      </c>
      <c r="HY46" s="45">
        <v>1.1357955</v>
      </c>
      <c r="HZ46" s="45">
        <v>1.1357955</v>
      </c>
      <c r="IA46" s="45">
        <v>1.1357955</v>
      </c>
      <c r="IB46" s="45">
        <v>1.1357955</v>
      </c>
      <c r="IC46" s="45">
        <v>1.1357955</v>
      </c>
      <c r="ID46" s="45">
        <v>1.1357955</v>
      </c>
      <c r="IE46" s="45">
        <v>1.1357955</v>
      </c>
      <c r="IF46" s="45">
        <v>1.1357955</v>
      </c>
      <c r="IG46" s="45">
        <v>1.1357955</v>
      </c>
      <c r="IH46" s="45">
        <v>1.1357955</v>
      </c>
      <c r="II46" s="45">
        <v>1.1357955</v>
      </c>
      <c r="IJ46" s="45">
        <v>1.1357955</v>
      </c>
      <c r="IK46" s="45">
        <v>1.1357955</v>
      </c>
      <c r="IL46" s="45">
        <v>1.1357955</v>
      </c>
      <c r="IM46" s="45">
        <v>1.1357955</v>
      </c>
      <c r="IN46" s="45">
        <v>1.1357955</v>
      </c>
      <c r="IO46" s="45">
        <v>1.1357955</v>
      </c>
    </row>
    <row r="47" spans="1:249" x14ac:dyDescent="0.2">
      <c r="D47" s="58"/>
      <c r="E47" s="25" t="s">
        <v>141</v>
      </c>
      <c r="G47" s="25" t="s">
        <v>86</v>
      </c>
      <c r="H47" s="25">
        <f>SUM(J47:BQ47)</f>
        <v>184019.69250000003</v>
      </c>
      <c r="J47" s="25" cm="1">
        <f t="array" ref="J47:IO47">$F43 *_xlfn.ANCHORARRAY( J$46) / 12</f>
        <v>2916.6666666666665</v>
      </c>
      <c r="K47" s="25">
        <v>2916.6666666666665</v>
      </c>
      <c r="L47" s="25">
        <v>2916.6666666666665</v>
      </c>
      <c r="M47" s="25">
        <v>2916.6666666666665</v>
      </c>
      <c r="N47" s="25">
        <v>2916.6666666666665</v>
      </c>
      <c r="O47" s="25">
        <v>2916.6666666666665</v>
      </c>
      <c r="P47" s="25">
        <v>2916.6666666666665</v>
      </c>
      <c r="Q47" s="25">
        <v>2916.6666666666665</v>
      </c>
      <c r="R47" s="25">
        <v>2916.6666666666665</v>
      </c>
      <c r="S47" s="25">
        <v>2916.6666666666665</v>
      </c>
      <c r="T47" s="25">
        <v>2916.6666666666665</v>
      </c>
      <c r="U47" s="25">
        <v>2916.6666666666665</v>
      </c>
      <c r="V47" s="25">
        <v>2945.8333333333335</v>
      </c>
      <c r="W47" s="25">
        <v>2945.8333333333335</v>
      </c>
      <c r="X47" s="25">
        <v>2945.8333333333335</v>
      </c>
      <c r="Y47" s="25">
        <v>2945.8333333333335</v>
      </c>
      <c r="Z47" s="25">
        <v>2945.8333333333335</v>
      </c>
      <c r="AA47" s="25">
        <v>2945.8333333333335</v>
      </c>
      <c r="AB47" s="25">
        <v>2945.8333333333335</v>
      </c>
      <c r="AC47" s="25">
        <v>2945.8333333333335</v>
      </c>
      <c r="AD47" s="25">
        <v>2945.8333333333335</v>
      </c>
      <c r="AE47" s="25">
        <v>2945.8333333333335</v>
      </c>
      <c r="AF47" s="25">
        <v>2945.8333333333335</v>
      </c>
      <c r="AG47" s="25">
        <v>2945.8333333333335</v>
      </c>
      <c r="AH47" s="25">
        <v>3004.75</v>
      </c>
      <c r="AI47" s="25">
        <v>3004.75</v>
      </c>
      <c r="AJ47" s="25">
        <v>3004.75</v>
      </c>
      <c r="AK47" s="25">
        <v>3004.75</v>
      </c>
      <c r="AL47" s="25">
        <v>3004.75</v>
      </c>
      <c r="AM47" s="25">
        <v>3004.75</v>
      </c>
      <c r="AN47" s="25">
        <v>3004.75</v>
      </c>
      <c r="AO47" s="25">
        <v>3004.75</v>
      </c>
      <c r="AP47" s="25">
        <v>3004.75</v>
      </c>
      <c r="AQ47" s="25">
        <v>3004.75</v>
      </c>
      <c r="AR47" s="25">
        <v>3004.75</v>
      </c>
      <c r="AS47" s="25">
        <v>3004.75</v>
      </c>
      <c r="AT47" s="25">
        <v>3154.9874999999997</v>
      </c>
      <c r="AU47" s="25">
        <v>3154.9874999999997</v>
      </c>
      <c r="AV47" s="25">
        <v>3154.9874999999997</v>
      </c>
      <c r="AW47" s="25">
        <v>3154.9874999999997</v>
      </c>
      <c r="AX47" s="25">
        <v>3154.9874999999997</v>
      </c>
      <c r="AY47" s="25">
        <v>3154.9874999999997</v>
      </c>
      <c r="AZ47" s="25">
        <v>3154.9874999999997</v>
      </c>
      <c r="BA47" s="25">
        <v>3154.9874999999997</v>
      </c>
      <c r="BB47" s="25">
        <v>3154.9874999999997</v>
      </c>
      <c r="BC47" s="25">
        <v>3154.9874999999997</v>
      </c>
      <c r="BD47" s="25">
        <v>3154.9874999999997</v>
      </c>
      <c r="BE47" s="25">
        <v>3154.9874999999997</v>
      </c>
      <c r="BF47" s="25">
        <v>3312.7368750000001</v>
      </c>
      <c r="BG47" s="25">
        <v>3312.7368750000001</v>
      </c>
      <c r="BH47" s="25">
        <v>3312.7368750000001</v>
      </c>
      <c r="BI47" s="25">
        <v>3312.7368750000001</v>
      </c>
      <c r="BJ47" s="25">
        <v>3312.7368750000001</v>
      </c>
      <c r="BK47" s="25">
        <v>3312.7368750000001</v>
      </c>
      <c r="BL47" s="25">
        <v>3312.7368750000001</v>
      </c>
      <c r="BM47" s="25">
        <v>3312.7368750000001</v>
      </c>
      <c r="BN47" s="25">
        <v>3312.7368750000001</v>
      </c>
      <c r="BO47" s="25">
        <v>3312.7368750000001</v>
      </c>
      <c r="BP47" s="25">
        <v>3312.7368750000001</v>
      </c>
      <c r="BQ47" s="25">
        <v>3312.7368750000001</v>
      </c>
      <c r="BR47" s="25">
        <v>3312.7368750000001</v>
      </c>
      <c r="BS47" s="25">
        <v>3312.7368750000001</v>
      </c>
      <c r="BT47" s="25">
        <v>3312.7368750000001</v>
      </c>
      <c r="BU47" s="25">
        <v>3312.7368750000001</v>
      </c>
      <c r="BV47" s="25">
        <v>3312.7368750000001</v>
      </c>
      <c r="BW47" s="25">
        <v>3312.7368750000001</v>
      </c>
      <c r="BX47" s="25">
        <v>3312.7368750000001</v>
      </c>
      <c r="BY47" s="25">
        <v>3312.7368750000001</v>
      </c>
      <c r="BZ47" s="25">
        <v>3312.7368750000001</v>
      </c>
      <c r="CA47" s="25">
        <v>3312.7368750000001</v>
      </c>
      <c r="CB47" s="25">
        <v>3312.7368750000001</v>
      </c>
      <c r="CC47" s="25">
        <v>3312.7368750000001</v>
      </c>
      <c r="CD47" s="25">
        <v>3312.7368750000001</v>
      </c>
      <c r="CE47" s="25">
        <v>3312.7368750000001</v>
      </c>
      <c r="CF47" s="25">
        <v>3312.7368750000001</v>
      </c>
      <c r="CG47" s="25">
        <v>3312.7368750000001</v>
      </c>
      <c r="CH47" s="25">
        <v>3312.7368750000001</v>
      </c>
      <c r="CI47" s="25">
        <v>3312.7368750000001</v>
      </c>
      <c r="CJ47" s="25">
        <v>3312.7368750000001</v>
      </c>
      <c r="CK47" s="25">
        <v>3312.7368750000001</v>
      </c>
      <c r="CL47" s="25">
        <v>3312.7368750000001</v>
      </c>
      <c r="CM47" s="25">
        <v>3312.7368750000001</v>
      </c>
      <c r="CN47" s="25">
        <v>3312.7368750000001</v>
      </c>
      <c r="CO47" s="25">
        <v>3312.7368750000001</v>
      </c>
      <c r="CP47" s="25">
        <v>3312.7368750000001</v>
      </c>
      <c r="CQ47" s="25">
        <v>3312.7368750000001</v>
      </c>
      <c r="CR47" s="25">
        <v>3312.7368750000001</v>
      </c>
      <c r="CS47" s="25">
        <v>3312.7368750000001</v>
      </c>
      <c r="CT47" s="25">
        <v>3312.7368750000001</v>
      </c>
      <c r="CU47" s="25">
        <v>3312.7368750000001</v>
      </c>
      <c r="CV47" s="25">
        <v>3312.7368750000001</v>
      </c>
      <c r="CW47" s="25">
        <v>3312.7368750000001</v>
      </c>
      <c r="CX47" s="25">
        <v>3312.7368750000001</v>
      </c>
      <c r="CY47" s="25">
        <v>3312.7368750000001</v>
      </c>
      <c r="CZ47" s="25">
        <v>3312.7368750000001</v>
      </c>
      <c r="DA47" s="25">
        <v>3312.7368750000001</v>
      </c>
      <c r="DB47" s="25">
        <v>3312.7368750000001</v>
      </c>
      <c r="DC47" s="25">
        <v>3312.7368750000001</v>
      </c>
      <c r="DD47" s="25">
        <v>3312.7368750000001</v>
      </c>
      <c r="DE47" s="25">
        <v>3312.7368750000001</v>
      </c>
      <c r="DF47" s="25">
        <v>3312.7368750000001</v>
      </c>
      <c r="DG47" s="25">
        <v>3312.7368750000001</v>
      </c>
      <c r="DH47" s="25">
        <v>3312.7368750000001</v>
      </c>
      <c r="DI47" s="25">
        <v>3312.7368750000001</v>
      </c>
      <c r="DJ47" s="25">
        <v>3312.7368750000001</v>
      </c>
      <c r="DK47" s="25">
        <v>3312.7368750000001</v>
      </c>
      <c r="DL47" s="25">
        <v>3312.7368750000001</v>
      </c>
      <c r="DM47" s="25">
        <v>3312.7368750000001</v>
      </c>
      <c r="DN47" s="25">
        <v>3312.7368750000001</v>
      </c>
      <c r="DO47" s="25">
        <v>3312.7368750000001</v>
      </c>
      <c r="DP47" s="25">
        <v>3312.7368750000001</v>
      </c>
      <c r="DQ47" s="25">
        <v>3312.7368750000001</v>
      </c>
      <c r="DR47" s="25">
        <v>3312.7368750000001</v>
      </c>
      <c r="DS47" s="25">
        <v>3312.7368750000001</v>
      </c>
      <c r="DT47" s="25">
        <v>3312.7368750000001</v>
      </c>
      <c r="DU47" s="25">
        <v>3312.7368750000001</v>
      </c>
      <c r="DV47" s="25">
        <v>3312.7368750000001</v>
      </c>
      <c r="DW47" s="25">
        <v>3312.7368750000001</v>
      </c>
      <c r="DX47" s="25">
        <v>3312.7368750000001</v>
      </c>
      <c r="DY47" s="25">
        <v>3312.7368750000001</v>
      </c>
      <c r="DZ47" s="25">
        <v>3312.7368750000001</v>
      </c>
      <c r="EA47" s="25">
        <v>3312.7368750000001</v>
      </c>
      <c r="EB47" s="25">
        <v>3312.7368750000001</v>
      </c>
      <c r="EC47" s="25">
        <v>3312.7368750000001</v>
      </c>
      <c r="ED47" s="25">
        <v>3312.7368750000001</v>
      </c>
      <c r="EE47" s="25">
        <v>3312.7368750000001</v>
      </c>
      <c r="EF47" s="25">
        <v>3312.7368750000001</v>
      </c>
      <c r="EG47" s="25">
        <v>3312.7368750000001</v>
      </c>
      <c r="EH47" s="25">
        <v>3312.7368750000001</v>
      </c>
      <c r="EI47" s="25">
        <v>3312.7368750000001</v>
      </c>
      <c r="EJ47" s="25">
        <v>3312.7368750000001</v>
      </c>
      <c r="EK47" s="25">
        <v>3312.7368750000001</v>
      </c>
      <c r="EL47" s="25">
        <v>3312.7368750000001</v>
      </c>
      <c r="EM47" s="25">
        <v>3312.7368750000001</v>
      </c>
      <c r="EN47" s="25">
        <v>3312.7368750000001</v>
      </c>
      <c r="EO47" s="25">
        <v>3312.7368750000001</v>
      </c>
      <c r="EP47" s="25">
        <v>3312.7368750000001</v>
      </c>
      <c r="EQ47" s="25">
        <v>3312.7368750000001</v>
      </c>
      <c r="ER47" s="25">
        <v>3312.7368750000001</v>
      </c>
      <c r="ES47" s="25">
        <v>3312.7368750000001</v>
      </c>
      <c r="ET47" s="25">
        <v>3312.7368750000001</v>
      </c>
      <c r="EU47" s="25">
        <v>3312.7368750000001</v>
      </c>
      <c r="EV47" s="25">
        <v>3312.7368750000001</v>
      </c>
      <c r="EW47" s="25">
        <v>3312.7368750000001</v>
      </c>
      <c r="EX47" s="25">
        <v>3312.7368750000001</v>
      </c>
      <c r="EY47" s="25">
        <v>3312.7368750000001</v>
      </c>
      <c r="EZ47" s="25">
        <v>3312.7368750000001</v>
      </c>
      <c r="FA47" s="25">
        <v>3312.7368750000001</v>
      </c>
      <c r="FB47" s="25">
        <v>3312.7368750000001</v>
      </c>
      <c r="FC47" s="25">
        <v>3312.7368750000001</v>
      </c>
      <c r="FD47" s="25">
        <v>3312.7368750000001</v>
      </c>
      <c r="FE47" s="25">
        <v>3312.7368750000001</v>
      </c>
      <c r="FF47" s="25">
        <v>3312.7368750000001</v>
      </c>
      <c r="FG47" s="25">
        <v>3312.7368750000001</v>
      </c>
      <c r="FH47" s="25">
        <v>3312.7368750000001</v>
      </c>
      <c r="FI47" s="25">
        <v>3312.7368750000001</v>
      </c>
      <c r="FJ47" s="25">
        <v>3312.7368750000001</v>
      </c>
      <c r="FK47" s="25">
        <v>3312.7368750000001</v>
      </c>
      <c r="FL47" s="25">
        <v>3312.7368750000001</v>
      </c>
      <c r="FM47" s="25">
        <v>3312.7368750000001</v>
      </c>
      <c r="FN47" s="25">
        <v>3312.7368750000001</v>
      </c>
      <c r="FO47" s="25">
        <v>3312.7368750000001</v>
      </c>
      <c r="FP47" s="25">
        <v>3312.7368750000001</v>
      </c>
      <c r="FQ47" s="25">
        <v>3312.7368750000001</v>
      </c>
      <c r="FR47" s="25">
        <v>3312.7368750000001</v>
      </c>
      <c r="FS47" s="25">
        <v>3312.7368750000001</v>
      </c>
      <c r="FT47" s="25">
        <v>3312.7368750000001</v>
      </c>
      <c r="FU47" s="25">
        <v>3312.7368750000001</v>
      </c>
      <c r="FV47" s="25">
        <v>3312.7368750000001</v>
      </c>
      <c r="FW47" s="25">
        <v>3312.7368750000001</v>
      </c>
      <c r="FX47" s="25">
        <v>3312.7368750000001</v>
      </c>
      <c r="FY47" s="25">
        <v>3312.7368750000001</v>
      </c>
      <c r="FZ47" s="25">
        <v>3312.7368750000001</v>
      </c>
      <c r="GA47" s="25">
        <v>3312.7368750000001</v>
      </c>
      <c r="GB47" s="25">
        <v>3312.7368750000001</v>
      </c>
      <c r="GC47" s="25">
        <v>3312.7368750000001</v>
      </c>
      <c r="GD47" s="25">
        <v>3312.7368750000001</v>
      </c>
      <c r="GE47" s="25">
        <v>3312.7368750000001</v>
      </c>
      <c r="GF47" s="25">
        <v>3312.7368750000001</v>
      </c>
      <c r="GG47" s="25">
        <v>3312.7368750000001</v>
      </c>
      <c r="GH47" s="25">
        <v>3312.7368750000001</v>
      </c>
      <c r="GI47" s="25">
        <v>3312.7368750000001</v>
      </c>
      <c r="GJ47" s="25">
        <v>3312.7368750000001</v>
      </c>
      <c r="GK47" s="25">
        <v>3312.7368750000001</v>
      </c>
      <c r="GL47" s="25">
        <v>3312.7368750000001</v>
      </c>
      <c r="GM47" s="25">
        <v>3312.7368750000001</v>
      </c>
      <c r="GN47" s="25">
        <v>3312.7368750000001</v>
      </c>
      <c r="GO47" s="25">
        <v>3312.7368750000001</v>
      </c>
      <c r="GP47" s="25">
        <v>3312.7368750000001</v>
      </c>
      <c r="GQ47" s="25">
        <v>3312.7368750000001</v>
      </c>
      <c r="GR47" s="25">
        <v>3312.7368750000001</v>
      </c>
      <c r="GS47" s="25">
        <v>3312.7368750000001</v>
      </c>
      <c r="GT47" s="25">
        <v>3312.7368750000001</v>
      </c>
      <c r="GU47" s="25">
        <v>3312.7368750000001</v>
      </c>
      <c r="GV47" s="25">
        <v>3312.7368750000001</v>
      </c>
      <c r="GW47" s="25">
        <v>3312.7368750000001</v>
      </c>
      <c r="GX47" s="25">
        <v>3312.7368750000001</v>
      </c>
      <c r="GY47" s="25">
        <v>3312.7368750000001</v>
      </c>
      <c r="GZ47" s="25">
        <v>3312.7368750000001</v>
      </c>
      <c r="HA47" s="25">
        <v>3312.7368750000001</v>
      </c>
      <c r="HB47" s="25">
        <v>3312.7368750000001</v>
      </c>
      <c r="HC47" s="25">
        <v>3312.7368750000001</v>
      </c>
      <c r="HD47" s="25">
        <v>3312.7368750000001</v>
      </c>
      <c r="HE47" s="25">
        <v>3312.7368750000001</v>
      </c>
      <c r="HF47" s="25">
        <v>3312.7368750000001</v>
      </c>
      <c r="HG47" s="25">
        <v>3312.7368750000001</v>
      </c>
      <c r="HH47" s="25">
        <v>3312.7368750000001</v>
      </c>
      <c r="HI47" s="25">
        <v>3312.7368750000001</v>
      </c>
      <c r="HJ47" s="25">
        <v>3312.7368750000001</v>
      </c>
      <c r="HK47" s="25">
        <v>3312.7368750000001</v>
      </c>
      <c r="HL47" s="25">
        <v>3312.7368750000001</v>
      </c>
      <c r="HM47" s="25">
        <v>3312.7368750000001</v>
      </c>
      <c r="HN47" s="25">
        <v>3312.7368750000001</v>
      </c>
      <c r="HO47" s="25">
        <v>3312.7368750000001</v>
      </c>
      <c r="HP47" s="25">
        <v>3312.7368750000001</v>
      </c>
      <c r="HQ47" s="25">
        <v>3312.7368750000001</v>
      </c>
      <c r="HR47" s="25">
        <v>3312.7368750000001</v>
      </c>
      <c r="HS47" s="25">
        <v>3312.7368750000001</v>
      </c>
      <c r="HT47" s="25">
        <v>3312.7368750000001</v>
      </c>
      <c r="HU47" s="25">
        <v>3312.7368750000001</v>
      </c>
      <c r="HV47" s="25">
        <v>3312.7368750000001</v>
      </c>
      <c r="HW47" s="25">
        <v>3312.7368750000001</v>
      </c>
      <c r="HX47" s="25">
        <v>3312.7368750000001</v>
      </c>
      <c r="HY47" s="25">
        <v>3312.7368750000001</v>
      </c>
      <c r="HZ47" s="25">
        <v>3312.7368750000001</v>
      </c>
      <c r="IA47" s="25">
        <v>3312.7368750000001</v>
      </c>
      <c r="IB47" s="25">
        <v>3312.7368750000001</v>
      </c>
      <c r="IC47" s="25">
        <v>3312.7368750000001</v>
      </c>
      <c r="ID47" s="25">
        <v>3312.7368750000001</v>
      </c>
      <c r="IE47" s="25">
        <v>3312.7368750000001</v>
      </c>
      <c r="IF47" s="25">
        <v>3312.7368750000001</v>
      </c>
      <c r="IG47" s="25">
        <v>3312.7368750000001</v>
      </c>
      <c r="IH47" s="25">
        <v>3312.7368750000001</v>
      </c>
      <c r="II47" s="25">
        <v>3312.7368750000001</v>
      </c>
      <c r="IJ47" s="25">
        <v>3312.7368750000001</v>
      </c>
      <c r="IK47" s="25">
        <v>3312.7368750000001</v>
      </c>
      <c r="IL47" s="25">
        <v>3312.7368750000001</v>
      </c>
      <c r="IM47" s="25">
        <v>3312.7368750000001</v>
      </c>
      <c r="IN47" s="25">
        <v>3312.7368750000001</v>
      </c>
      <c r="IO47" s="25">
        <v>3312.7368750000001</v>
      </c>
    </row>
    <row r="48" spans="1:249" x14ac:dyDescent="0.2">
      <c r="D48" s="58"/>
      <c r="E48" s="25" t="s">
        <v>142</v>
      </c>
      <c r="G48" s="25" t="s">
        <v>86</v>
      </c>
      <c r="H48" s="25">
        <f>SUM(J48:BQ48)</f>
        <v>236596.74750000006</v>
      </c>
      <c r="J48" s="25" cm="1">
        <f t="array" ref="J48:IO48">$F44 *_xlfn.ANCHORARRAY( J$46) / 12</f>
        <v>3750</v>
      </c>
      <c r="K48" s="25">
        <v>3750</v>
      </c>
      <c r="L48" s="25">
        <v>3750</v>
      </c>
      <c r="M48" s="25">
        <v>3750</v>
      </c>
      <c r="N48" s="25">
        <v>3750</v>
      </c>
      <c r="O48" s="25">
        <v>3750</v>
      </c>
      <c r="P48" s="25">
        <v>3750</v>
      </c>
      <c r="Q48" s="25">
        <v>3750</v>
      </c>
      <c r="R48" s="25">
        <v>3750</v>
      </c>
      <c r="S48" s="25">
        <v>3750</v>
      </c>
      <c r="T48" s="25">
        <v>3750</v>
      </c>
      <c r="U48" s="25">
        <v>3750</v>
      </c>
      <c r="V48" s="25">
        <v>3787.5</v>
      </c>
      <c r="W48" s="25">
        <v>3787.5</v>
      </c>
      <c r="X48" s="25">
        <v>3787.5</v>
      </c>
      <c r="Y48" s="25">
        <v>3787.5</v>
      </c>
      <c r="Z48" s="25">
        <v>3787.5</v>
      </c>
      <c r="AA48" s="25">
        <v>3787.5</v>
      </c>
      <c r="AB48" s="25">
        <v>3787.5</v>
      </c>
      <c r="AC48" s="25">
        <v>3787.5</v>
      </c>
      <c r="AD48" s="25">
        <v>3787.5</v>
      </c>
      <c r="AE48" s="25">
        <v>3787.5</v>
      </c>
      <c r="AF48" s="25">
        <v>3787.5</v>
      </c>
      <c r="AG48" s="25">
        <v>3787.5</v>
      </c>
      <c r="AH48" s="25">
        <v>3863.25</v>
      </c>
      <c r="AI48" s="25">
        <v>3863.25</v>
      </c>
      <c r="AJ48" s="25">
        <v>3863.25</v>
      </c>
      <c r="AK48" s="25">
        <v>3863.25</v>
      </c>
      <c r="AL48" s="25">
        <v>3863.25</v>
      </c>
      <c r="AM48" s="25">
        <v>3863.25</v>
      </c>
      <c r="AN48" s="25">
        <v>3863.25</v>
      </c>
      <c r="AO48" s="25">
        <v>3863.25</v>
      </c>
      <c r="AP48" s="25">
        <v>3863.25</v>
      </c>
      <c r="AQ48" s="25">
        <v>3863.25</v>
      </c>
      <c r="AR48" s="25">
        <v>3863.25</v>
      </c>
      <c r="AS48" s="25">
        <v>3863.25</v>
      </c>
      <c r="AT48" s="25">
        <v>4056.4124999999999</v>
      </c>
      <c r="AU48" s="25">
        <v>4056.4124999999999</v>
      </c>
      <c r="AV48" s="25">
        <v>4056.4124999999999</v>
      </c>
      <c r="AW48" s="25">
        <v>4056.4124999999999</v>
      </c>
      <c r="AX48" s="25">
        <v>4056.4124999999999</v>
      </c>
      <c r="AY48" s="25">
        <v>4056.4124999999999</v>
      </c>
      <c r="AZ48" s="25">
        <v>4056.4124999999999</v>
      </c>
      <c r="BA48" s="25">
        <v>4056.4124999999999</v>
      </c>
      <c r="BB48" s="25">
        <v>4056.4124999999999</v>
      </c>
      <c r="BC48" s="25">
        <v>4056.4124999999999</v>
      </c>
      <c r="BD48" s="25">
        <v>4056.4124999999999</v>
      </c>
      <c r="BE48" s="25">
        <v>4056.4124999999999</v>
      </c>
      <c r="BF48" s="25">
        <v>4259.2331249999997</v>
      </c>
      <c r="BG48" s="25">
        <v>4259.2331249999997</v>
      </c>
      <c r="BH48" s="25">
        <v>4259.2331249999997</v>
      </c>
      <c r="BI48" s="25">
        <v>4259.2331249999997</v>
      </c>
      <c r="BJ48" s="25">
        <v>4259.2331249999997</v>
      </c>
      <c r="BK48" s="25">
        <v>4259.2331249999997</v>
      </c>
      <c r="BL48" s="25">
        <v>4259.2331249999997</v>
      </c>
      <c r="BM48" s="25">
        <v>4259.2331249999997</v>
      </c>
      <c r="BN48" s="25">
        <v>4259.2331249999997</v>
      </c>
      <c r="BO48" s="25">
        <v>4259.2331249999997</v>
      </c>
      <c r="BP48" s="25">
        <v>4259.2331249999997</v>
      </c>
      <c r="BQ48" s="25">
        <v>4259.2331249999997</v>
      </c>
      <c r="BR48" s="25">
        <v>4259.2331249999997</v>
      </c>
      <c r="BS48" s="25">
        <v>4259.2331249999997</v>
      </c>
      <c r="BT48" s="25">
        <v>4259.2331249999997</v>
      </c>
      <c r="BU48" s="25">
        <v>4259.2331249999997</v>
      </c>
      <c r="BV48" s="25">
        <v>4259.2331249999997</v>
      </c>
      <c r="BW48" s="25">
        <v>4259.2331249999997</v>
      </c>
      <c r="BX48" s="25">
        <v>4259.2331249999997</v>
      </c>
      <c r="BY48" s="25">
        <v>4259.2331249999997</v>
      </c>
      <c r="BZ48" s="25">
        <v>4259.2331249999997</v>
      </c>
      <c r="CA48" s="25">
        <v>4259.2331249999997</v>
      </c>
      <c r="CB48" s="25">
        <v>4259.2331249999997</v>
      </c>
      <c r="CC48" s="25">
        <v>4259.2331249999997</v>
      </c>
      <c r="CD48" s="25">
        <v>4259.2331249999997</v>
      </c>
      <c r="CE48" s="25">
        <v>4259.2331249999997</v>
      </c>
      <c r="CF48" s="25">
        <v>4259.2331249999997</v>
      </c>
      <c r="CG48" s="25">
        <v>4259.2331249999997</v>
      </c>
      <c r="CH48" s="25">
        <v>4259.2331249999997</v>
      </c>
      <c r="CI48" s="25">
        <v>4259.2331249999997</v>
      </c>
      <c r="CJ48" s="25">
        <v>4259.2331249999997</v>
      </c>
      <c r="CK48" s="25">
        <v>4259.2331249999997</v>
      </c>
      <c r="CL48" s="25">
        <v>4259.2331249999997</v>
      </c>
      <c r="CM48" s="25">
        <v>4259.2331249999997</v>
      </c>
      <c r="CN48" s="25">
        <v>4259.2331249999997</v>
      </c>
      <c r="CO48" s="25">
        <v>4259.2331249999997</v>
      </c>
      <c r="CP48" s="25">
        <v>4259.2331249999997</v>
      </c>
      <c r="CQ48" s="25">
        <v>4259.2331249999997</v>
      </c>
      <c r="CR48" s="25">
        <v>4259.2331249999997</v>
      </c>
      <c r="CS48" s="25">
        <v>4259.2331249999997</v>
      </c>
      <c r="CT48" s="25">
        <v>4259.2331249999997</v>
      </c>
      <c r="CU48" s="25">
        <v>4259.2331249999997</v>
      </c>
      <c r="CV48" s="25">
        <v>4259.2331249999997</v>
      </c>
      <c r="CW48" s="25">
        <v>4259.2331249999997</v>
      </c>
      <c r="CX48" s="25">
        <v>4259.2331249999997</v>
      </c>
      <c r="CY48" s="25">
        <v>4259.2331249999997</v>
      </c>
      <c r="CZ48" s="25">
        <v>4259.2331249999997</v>
      </c>
      <c r="DA48" s="25">
        <v>4259.2331249999997</v>
      </c>
      <c r="DB48" s="25">
        <v>4259.2331249999997</v>
      </c>
      <c r="DC48" s="25">
        <v>4259.2331249999997</v>
      </c>
      <c r="DD48" s="25">
        <v>4259.2331249999997</v>
      </c>
      <c r="DE48" s="25">
        <v>4259.2331249999997</v>
      </c>
      <c r="DF48" s="25">
        <v>4259.2331249999997</v>
      </c>
      <c r="DG48" s="25">
        <v>4259.2331249999997</v>
      </c>
      <c r="DH48" s="25">
        <v>4259.2331249999997</v>
      </c>
      <c r="DI48" s="25">
        <v>4259.2331249999997</v>
      </c>
      <c r="DJ48" s="25">
        <v>4259.2331249999997</v>
      </c>
      <c r="DK48" s="25">
        <v>4259.2331249999997</v>
      </c>
      <c r="DL48" s="25">
        <v>4259.2331249999997</v>
      </c>
      <c r="DM48" s="25">
        <v>4259.2331249999997</v>
      </c>
      <c r="DN48" s="25">
        <v>4259.2331249999997</v>
      </c>
      <c r="DO48" s="25">
        <v>4259.2331249999997</v>
      </c>
      <c r="DP48" s="25">
        <v>4259.2331249999997</v>
      </c>
      <c r="DQ48" s="25">
        <v>4259.2331249999997</v>
      </c>
      <c r="DR48" s="25">
        <v>4259.2331249999997</v>
      </c>
      <c r="DS48" s="25">
        <v>4259.2331249999997</v>
      </c>
      <c r="DT48" s="25">
        <v>4259.2331249999997</v>
      </c>
      <c r="DU48" s="25">
        <v>4259.2331249999997</v>
      </c>
      <c r="DV48" s="25">
        <v>4259.2331249999997</v>
      </c>
      <c r="DW48" s="25">
        <v>4259.2331249999997</v>
      </c>
      <c r="DX48" s="25">
        <v>4259.2331249999997</v>
      </c>
      <c r="DY48" s="25">
        <v>4259.2331249999997</v>
      </c>
      <c r="DZ48" s="25">
        <v>4259.2331249999997</v>
      </c>
      <c r="EA48" s="25">
        <v>4259.2331249999997</v>
      </c>
      <c r="EB48" s="25">
        <v>4259.2331249999997</v>
      </c>
      <c r="EC48" s="25">
        <v>4259.2331249999997</v>
      </c>
      <c r="ED48" s="25">
        <v>4259.2331249999997</v>
      </c>
      <c r="EE48" s="25">
        <v>4259.2331249999997</v>
      </c>
      <c r="EF48" s="25">
        <v>4259.2331249999997</v>
      </c>
      <c r="EG48" s="25">
        <v>4259.2331249999997</v>
      </c>
      <c r="EH48" s="25">
        <v>4259.2331249999997</v>
      </c>
      <c r="EI48" s="25">
        <v>4259.2331249999997</v>
      </c>
      <c r="EJ48" s="25">
        <v>4259.2331249999997</v>
      </c>
      <c r="EK48" s="25">
        <v>4259.2331249999997</v>
      </c>
      <c r="EL48" s="25">
        <v>4259.2331249999997</v>
      </c>
      <c r="EM48" s="25">
        <v>4259.2331249999997</v>
      </c>
      <c r="EN48" s="25">
        <v>4259.2331249999997</v>
      </c>
      <c r="EO48" s="25">
        <v>4259.2331249999997</v>
      </c>
      <c r="EP48" s="25">
        <v>4259.2331249999997</v>
      </c>
      <c r="EQ48" s="25">
        <v>4259.2331249999997</v>
      </c>
      <c r="ER48" s="25">
        <v>4259.2331249999997</v>
      </c>
      <c r="ES48" s="25">
        <v>4259.2331249999997</v>
      </c>
      <c r="ET48" s="25">
        <v>4259.2331249999997</v>
      </c>
      <c r="EU48" s="25">
        <v>4259.2331249999997</v>
      </c>
      <c r="EV48" s="25">
        <v>4259.2331249999997</v>
      </c>
      <c r="EW48" s="25">
        <v>4259.2331249999997</v>
      </c>
      <c r="EX48" s="25">
        <v>4259.2331249999997</v>
      </c>
      <c r="EY48" s="25">
        <v>4259.2331249999997</v>
      </c>
      <c r="EZ48" s="25">
        <v>4259.2331249999997</v>
      </c>
      <c r="FA48" s="25">
        <v>4259.2331249999997</v>
      </c>
      <c r="FB48" s="25">
        <v>4259.2331249999997</v>
      </c>
      <c r="FC48" s="25">
        <v>4259.2331249999997</v>
      </c>
      <c r="FD48" s="25">
        <v>4259.2331249999997</v>
      </c>
      <c r="FE48" s="25">
        <v>4259.2331249999997</v>
      </c>
      <c r="FF48" s="25">
        <v>4259.2331249999997</v>
      </c>
      <c r="FG48" s="25">
        <v>4259.2331249999997</v>
      </c>
      <c r="FH48" s="25">
        <v>4259.2331249999997</v>
      </c>
      <c r="FI48" s="25">
        <v>4259.2331249999997</v>
      </c>
      <c r="FJ48" s="25">
        <v>4259.2331249999997</v>
      </c>
      <c r="FK48" s="25">
        <v>4259.2331249999997</v>
      </c>
      <c r="FL48" s="25">
        <v>4259.2331249999997</v>
      </c>
      <c r="FM48" s="25">
        <v>4259.2331249999997</v>
      </c>
      <c r="FN48" s="25">
        <v>4259.2331249999997</v>
      </c>
      <c r="FO48" s="25">
        <v>4259.2331249999997</v>
      </c>
      <c r="FP48" s="25">
        <v>4259.2331249999997</v>
      </c>
      <c r="FQ48" s="25">
        <v>4259.2331249999997</v>
      </c>
      <c r="FR48" s="25">
        <v>4259.2331249999997</v>
      </c>
      <c r="FS48" s="25">
        <v>4259.2331249999997</v>
      </c>
      <c r="FT48" s="25">
        <v>4259.2331249999997</v>
      </c>
      <c r="FU48" s="25">
        <v>4259.2331249999997</v>
      </c>
      <c r="FV48" s="25">
        <v>4259.2331249999997</v>
      </c>
      <c r="FW48" s="25">
        <v>4259.2331249999997</v>
      </c>
      <c r="FX48" s="25">
        <v>4259.2331249999997</v>
      </c>
      <c r="FY48" s="25">
        <v>4259.2331249999997</v>
      </c>
      <c r="FZ48" s="25">
        <v>4259.2331249999997</v>
      </c>
      <c r="GA48" s="25">
        <v>4259.2331249999997</v>
      </c>
      <c r="GB48" s="25">
        <v>4259.2331249999997</v>
      </c>
      <c r="GC48" s="25">
        <v>4259.2331249999997</v>
      </c>
      <c r="GD48" s="25">
        <v>4259.2331249999997</v>
      </c>
      <c r="GE48" s="25">
        <v>4259.2331249999997</v>
      </c>
      <c r="GF48" s="25">
        <v>4259.2331249999997</v>
      </c>
      <c r="GG48" s="25">
        <v>4259.2331249999997</v>
      </c>
      <c r="GH48" s="25">
        <v>4259.2331249999997</v>
      </c>
      <c r="GI48" s="25">
        <v>4259.2331249999997</v>
      </c>
      <c r="GJ48" s="25">
        <v>4259.2331249999997</v>
      </c>
      <c r="GK48" s="25">
        <v>4259.2331249999997</v>
      </c>
      <c r="GL48" s="25">
        <v>4259.2331249999997</v>
      </c>
      <c r="GM48" s="25">
        <v>4259.2331249999997</v>
      </c>
      <c r="GN48" s="25">
        <v>4259.2331249999997</v>
      </c>
      <c r="GO48" s="25">
        <v>4259.2331249999997</v>
      </c>
      <c r="GP48" s="25">
        <v>4259.2331249999997</v>
      </c>
      <c r="GQ48" s="25">
        <v>4259.2331249999997</v>
      </c>
      <c r="GR48" s="25">
        <v>4259.2331249999997</v>
      </c>
      <c r="GS48" s="25">
        <v>4259.2331249999997</v>
      </c>
      <c r="GT48" s="25">
        <v>4259.2331249999997</v>
      </c>
      <c r="GU48" s="25">
        <v>4259.2331249999997</v>
      </c>
      <c r="GV48" s="25">
        <v>4259.2331249999997</v>
      </c>
      <c r="GW48" s="25">
        <v>4259.2331249999997</v>
      </c>
      <c r="GX48" s="25">
        <v>4259.2331249999997</v>
      </c>
      <c r="GY48" s="25">
        <v>4259.2331249999997</v>
      </c>
      <c r="GZ48" s="25">
        <v>4259.2331249999997</v>
      </c>
      <c r="HA48" s="25">
        <v>4259.2331249999997</v>
      </c>
      <c r="HB48" s="25">
        <v>4259.2331249999997</v>
      </c>
      <c r="HC48" s="25">
        <v>4259.2331249999997</v>
      </c>
      <c r="HD48" s="25">
        <v>4259.2331249999997</v>
      </c>
      <c r="HE48" s="25">
        <v>4259.2331249999997</v>
      </c>
      <c r="HF48" s="25">
        <v>4259.2331249999997</v>
      </c>
      <c r="HG48" s="25">
        <v>4259.2331249999997</v>
      </c>
      <c r="HH48" s="25">
        <v>4259.2331249999997</v>
      </c>
      <c r="HI48" s="25">
        <v>4259.2331249999997</v>
      </c>
      <c r="HJ48" s="25">
        <v>4259.2331249999997</v>
      </c>
      <c r="HK48" s="25">
        <v>4259.2331249999997</v>
      </c>
      <c r="HL48" s="25">
        <v>4259.2331249999997</v>
      </c>
      <c r="HM48" s="25">
        <v>4259.2331249999997</v>
      </c>
      <c r="HN48" s="25">
        <v>4259.2331249999997</v>
      </c>
      <c r="HO48" s="25">
        <v>4259.2331249999997</v>
      </c>
      <c r="HP48" s="25">
        <v>4259.2331249999997</v>
      </c>
      <c r="HQ48" s="25">
        <v>4259.2331249999997</v>
      </c>
      <c r="HR48" s="25">
        <v>4259.2331249999997</v>
      </c>
      <c r="HS48" s="25">
        <v>4259.2331249999997</v>
      </c>
      <c r="HT48" s="25">
        <v>4259.2331249999997</v>
      </c>
      <c r="HU48" s="25">
        <v>4259.2331249999997</v>
      </c>
      <c r="HV48" s="25">
        <v>4259.2331249999997</v>
      </c>
      <c r="HW48" s="25">
        <v>4259.2331249999997</v>
      </c>
      <c r="HX48" s="25">
        <v>4259.2331249999997</v>
      </c>
      <c r="HY48" s="25">
        <v>4259.2331249999997</v>
      </c>
      <c r="HZ48" s="25">
        <v>4259.2331249999997</v>
      </c>
      <c r="IA48" s="25">
        <v>4259.2331249999997</v>
      </c>
      <c r="IB48" s="25">
        <v>4259.2331249999997</v>
      </c>
      <c r="IC48" s="25">
        <v>4259.2331249999997</v>
      </c>
      <c r="ID48" s="25">
        <v>4259.2331249999997</v>
      </c>
      <c r="IE48" s="25">
        <v>4259.2331249999997</v>
      </c>
      <c r="IF48" s="25">
        <v>4259.2331249999997</v>
      </c>
      <c r="IG48" s="25">
        <v>4259.2331249999997</v>
      </c>
      <c r="IH48" s="25">
        <v>4259.2331249999997</v>
      </c>
      <c r="II48" s="25">
        <v>4259.2331249999997</v>
      </c>
      <c r="IJ48" s="25">
        <v>4259.2331249999997</v>
      </c>
      <c r="IK48" s="25">
        <v>4259.2331249999997</v>
      </c>
      <c r="IL48" s="25">
        <v>4259.2331249999997</v>
      </c>
      <c r="IM48" s="25">
        <v>4259.2331249999997</v>
      </c>
      <c r="IN48" s="25">
        <v>4259.2331249999997</v>
      </c>
      <c r="IO48" s="25">
        <v>4259.2331249999997</v>
      </c>
    </row>
    <row r="49" spans="1:249" x14ac:dyDescent="0.2">
      <c r="D49" s="58"/>
      <c r="E49" s="25" t="s">
        <v>143</v>
      </c>
      <c r="G49" s="25" t="s">
        <v>86</v>
      </c>
      <c r="H49" s="25">
        <f>SUM(J49:BQ49)</f>
        <v>105154.10999999997</v>
      </c>
      <c r="J49" s="25" cm="1">
        <f t="array" ref="J49:IO49">$F45 *_xlfn.ANCHORARRAY( J$46) / 12</f>
        <v>1666.6666666666667</v>
      </c>
      <c r="K49" s="25">
        <v>1666.6666666666667</v>
      </c>
      <c r="L49" s="25">
        <v>1666.6666666666667</v>
      </c>
      <c r="M49" s="25">
        <v>1666.6666666666667</v>
      </c>
      <c r="N49" s="25">
        <v>1666.6666666666667</v>
      </c>
      <c r="O49" s="25">
        <v>1666.6666666666667</v>
      </c>
      <c r="P49" s="25">
        <v>1666.6666666666667</v>
      </c>
      <c r="Q49" s="25">
        <v>1666.6666666666667</v>
      </c>
      <c r="R49" s="25">
        <v>1666.6666666666667</v>
      </c>
      <c r="S49" s="25">
        <v>1666.6666666666667</v>
      </c>
      <c r="T49" s="25">
        <v>1666.6666666666667</v>
      </c>
      <c r="U49" s="25">
        <v>1666.6666666666667</v>
      </c>
      <c r="V49" s="25">
        <v>1683.3333333333333</v>
      </c>
      <c r="W49" s="25">
        <v>1683.3333333333333</v>
      </c>
      <c r="X49" s="25">
        <v>1683.3333333333333</v>
      </c>
      <c r="Y49" s="25">
        <v>1683.3333333333333</v>
      </c>
      <c r="Z49" s="25">
        <v>1683.3333333333333</v>
      </c>
      <c r="AA49" s="25">
        <v>1683.3333333333333</v>
      </c>
      <c r="AB49" s="25">
        <v>1683.3333333333333</v>
      </c>
      <c r="AC49" s="25">
        <v>1683.3333333333333</v>
      </c>
      <c r="AD49" s="25">
        <v>1683.3333333333333</v>
      </c>
      <c r="AE49" s="25">
        <v>1683.3333333333333</v>
      </c>
      <c r="AF49" s="25">
        <v>1683.3333333333333</v>
      </c>
      <c r="AG49" s="25">
        <v>1683.3333333333333</v>
      </c>
      <c r="AH49" s="25">
        <v>1717</v>
      </c>
      <c r="AI49" s="25">
        <v>1717</v>
      </c>
      <c r="AJ49" s="25">
        <v>1717</v>
      </c>
      <c r="AK49" s="25">
        <v>1717</v>
      </c>
      <c r="AL49" s="25">
        <v>1717</v>
      </c>
      <c r="AM49" s="25">
        <v>1717</v>
      </c>
      <c r="AN49" s="25">
        <v>1717</v>
      </c>
      <c r="AO49" s="25">
        <v>1717</v>
      </c>
      <c r="AP49" s="25">
        <v>1717</v>
      </c>
      <c r="AQ49" s="25">
        <v>1717</v>
      </c>
      <c r="AR49" s="25">
        <v>1717</v>
      </c>
      <c r="AS49" s="25">
        <v>1717</v>
      </c>
      <c r="AT49" s="25">
        <v>1802.8500000000001</v>
      </c>
      <c r="AU49" s="25">
        <v>1802.8500000000001</v>
      </c>
      <c r="AV49" s="25">
        <v>1802.8500000000001</v>
      </c>
      <c r="AW49" s="25">
        <v>1802.8500000000001</v>
      </c>
      <c r="AX49" s="25">
        <v>1802.8500000000001</v>
      </c>
      <c r="AY49" s="25">
        <v>1802.8500000000001</v>
      </c>
      <c r="AZ49" s="25">
        <v>1802.8500000000001</v>
      </c>
      <c r="BA49" s="25">
        <v>1802.8500000000001</v>
      </c>
      <c r="BB49" s="25">
        <v>1802.8500000000001</v>
      </c>
      <c r="BC49" s="25">
        <v>1802.8500000000001</v>
      </c>
      <c r="BD49" s="25">
        <v>1802.8500000000001</v>
      </c>
      <c r="BE49" s="25">
        <v>1802.8500000000001</v>
      </c>
      <c r="BF49" s="25">
        <v>1892.9925000000001</v>
      </c>
      <c r="BG49" s="25">
        <v>1892.9925000000001</v>
      </c>
      <c r="BH49" s="25">
        <v>1892.9925000000001</v>
      </c>
      <c r="BI49" s="25">
        <v>1892.9925000000001</v>
      </c>
      <c r="BJ49" s="25">
        <v>1892.9925000000001</v>
      </c>
      <c r="BK49" s="25">
        <v>1892.9925000000001</v>
      </c>
      <c r="BL49" s="25">
        <v>1892.9925000000001</v>
      </c>
      <c r="BM49" s="25">
        <v>1892.9925000000001</v>
      </c>
      <c r="BN49" s="25">
        <v>1892.9925000000001</v>
      </c>
      <c r="BO49" s="25">
        <v>1892.9925000000001</v>
      </c>
      <c r="BP49" s="25">
        <v>1892.9925000000001</v>
      </c>
      <c r="BQ49" s="25">
        <v>1892.9925000000001</v>
      </c>
      <c r="BR49" s="25">
        <v>1892.9925000000001</v>
      </c>
      <c r="BS49" s="25">
        <v>1892.9925000000001</v>
      </c>
      <c r="BT49" s="25">
        <v>1892.9925000000001</v>
      </c>
      <c r="BU49" s="25">
        <v>1892.9925000000001</v>
      </c>
      <c r="BV49" s="25">
        <v>1892.9925000000001</v>
      </c>
      <c r="BW49" s="25">
        <v>1892.9925000000001</v>
      </c>
      <c r="BX49" s="25">
        <v>1892.9925000000001</v>
      </c>
      <c r="BY49" s="25">
        <v>1892.9925000000001</v>
      </c>
      <c r="BZ49" s="25">
        <v>1892.9925000000001</v>
      </c>
      <c r="CA49" s="25">
        <v>1892.9925000000001</v>
      </c>
      <c r="CB49" s="25">
        <v>1892.9925000000001</v>
      </c>
      <c r="CC49" s="25">
        <v>1892.9925000000001</v>
      </c>
      <c r="CD49" s="25">
        <v>1892.9925000000001</v>
      </c>
      <c r="CE49" s="25">
        <v>1892.9925000000001</v>
      </c>
      <c r="CF49" s="25">
        <v>1892.9925000000001</v>
      </c>
      <c r="CG49" s="25">
        <v>1892.9925000000001</v>
      </c>
      <c r="CH49" s="25">
        <v>1892.9925000000001</v>
      </c>
      <c r="CI49" s="25">
        <v>1892.9925000000001</v>
      </c>
      <c r="CJ49" s="25">
        <v>1892.9925000000001</v>
      </c>
      <c r="CK49" s="25">
        <v>1892.9925000000001</v>
      </c>
      <c r="CL49" s="25">
        <v>1892.9925000000001</v>
      </c>
      <c r="CM49" s="25">
        <v>1892.9925000000001</v>
      </c>
      <c r="CN49" s="25">
        <v>1892.9925000000001</v>
      </c>
      <c r="CO49" s="25">
        <v>1892.9925000000001</v>
      </c>
      <c r="CP49" s="25">
        <v>1892.9925000000001</v>
      </c>
      <c r="CQ49" s="25">
        <v>1892.9925000000001</v>
      </c>
      <c r="CR49" s="25">
        <v>1892.9925000000001</v>
      </c>
      <c r="CS49" s="25">
        <v>1892.9925000000001</v>
      </c>
      <c r="CT49" s="25">
        <v>1892.9925000000001</v>
      </c>
      <c r="CU49" s="25">
        <v>1892.9925000000001</v>
      </c>
      <c r="CV49" s="25">
        <v>1892.9925000000001</v>
      </c>
      <c r="CW49" s="25">
        <v>1892.9925000000001</v>
      </c>
      <c r="CX49" s="25">
        <v>1892.9925000000001</v>
      </c>
      <c r="CY49" s="25">
        <v>1892.9925000000001</v>
      </c>
      <c r="CZ49" s="25">
        <v>1892.9925000000001</v>
      </c>
      <c r="DA49" s="25">
        <v>1892.9925000000001</v>
      </c>
      <c r="DB49" s="25">
        <v>1892.9925000000001</v>
      </c>
      <c r="DC49" s="25">
        <v>1892.9925000000001</v>
      </c>
      <c r="DD49" s="25">
        <v>1892.9925000000001</v>
      </c>
      <c r="DE49" s="25">
        <v>1892.9925000000001</v>
      </c>
      <c r="DF49" s="25">
        <v>1892.9925000000001</v>
      </c>
      <c r="DG49" s="25">
        <v>1892.9925000000001</v>
      </c>
      <c r="DH49" s="25">
        <v>1892.9925000000001</v>
      </c>
      <c r="DI49" s="25">
        <v>1892.9925000000001</v>
      </c>
      <c r="DJ49" s="25">
        <v>1892.9925000000001</v>
      </c>
      <c r="DK49" s="25">
        <v>1892.9925000000001</v>
      </c>
      <c r="DL49" s="25">
        <v>1892.9925000000001</v>
      </c>
      <c r="DM49" s="25">
        <v>1892.9925000000001</v>
      </c>
      <c r="DN49" s="25">
        <v>1892.9925000000001</v>
      </c>
      <c r="DO49" s="25">
        <v>1892.9925000000001</v>
      </c>
      <c r="DP49" s="25">
        <v>1892.9925000000001</v>
      </c>
      <c r="DQ49" s="25">
        <v>1892.9925000000001</v>
      </c>
      <c r="DR49" s="25">
        <v>1892.9925000000001</v>
      </c>
      <c r="DS49" s="25">
        <v>1892.9925000000001</v>
      </c>
      <c r="DT49" s="25">
        <v>1892.9925000000001</v>
      </c>
      <c r="DU49" s="25">
        <v>1892.9925000000001</v>
      </c>
      <c r="DV49" s="25">
        <v>1892.9925000000001</v>
      </c>
      <c r="DW49" s="25">
        <v>1892.9925000000001</v>
      </c>
      <c r="DX49" s="25">
        <v>1892.9925000000001</v>
      </c>
      <c r="DY49" s="25">
        <v>1892.9925000000001</v>
      </c>
      <c r="DZ49" s="25">
        <v>1892.9925000000001</v>
      </c>
      <c r="EA49" s="25">
        <v>1892.9925000000001</v>
      </c>
      <c r="EB49" s="25">
        <v>1892.9925000000001</v>
      </c>
      <c r="EC49" s="25">
        <v>1892.9925000000001</v>
      </c>
      <c r="ED49" s="25">
        <v>1892.9925000000001</v>
      </c>
      <c r="EE49" s="25">
        <v>1892.9925000000001</v>
      </c>
      <c r="EF49" s="25">
        <v>1892.9925000000001</v>
      </c>
      <c r="EG49" s="25">
        <v>1892.9925000000001</v>
      </c>
      <c r="EH49" s="25">
        <v>1892.9925000000001</v>
      </c>
      <c r="EI49" s="25">
        <v>1892.9925000000001</v>
      </c>
      <c r="EJ49" s="25">
        <v>1892.9925000000001</v>
      </c>
      <c r="EK49" s="25">
        <v>1892.9925000000001</v>
      </c>
      <c r="EL49" s="25">
        <v>1892.9925000000001</v>
      </c>
      <c r="EM49" s="25">
        <v>1892.9925000000001</v>
      </c>
      <c r="EN49" s="25">
        <v>1892.9925000000001</v>
      </c>
      <c r="EO49" s="25">
        <v>1892.9925000000001</v>
      </c>
      <c r="EP49" s="25">
        <v>1892.9925000000001</v>
      </c>
      <c r="EQ49" s="25">
        <v>1892.9925000000001</v>
      </c>
      <c r="ER49" s="25">
        <v>1892.9925000000001</v>
      </c>
      <c r="ES49" s="25">
        <v>1892.9925000000001</v>
      </c>
      <c r="ET49" s="25">
        <v>1892.9925000000001</v>
      </c>
      <c r="EU49" s="25">
        <v>1892.9925000000001</v>
      </c>
      <c r="EV49" s="25">
        <v>1892.9925000000001</v>
      </c>
      <c r="EW49" s="25">
        <v>1892.9925000000001</v>
      </c>
      <c r="EX49" s="25">
        <v>1892.9925000000001</v>
      </c>
      <c r="EY49" s="25">
        <v>1892.9925000000001</v>
      </c>
      <c r="EZ49" s="25">
        <v>1892.9925000000001</v>
      </c>
      <c r="FA49" s="25">
        <v>1892.9925000000001</v>
      </c>
      <c r="FB49" s="25">
        <v>1892.9925000000001</v>
      </c>
      <c r="FC49" s="25">
        <v>1892.9925000000001</v>
      </c>
      <c r="FD49" s="25">
        <v>1892.9925000000001</v>
      </c>
      <c r="FE49" s="25">
        <v>1892.9925000000001</v>
      </c>
      <c r="FF49" s="25">
        <v>1892.9925000000001</v>
      </c>
      <c r="FG49" s="25">
        <v>1892.9925000000001</v>
      </c>
      <c r="FH49" s="25">
        <v>1892.9925000000001</v>
      </c>
      <c r="FI49" s="25">
        <v>1892.9925000000001</v>
      </c>
      <c r="FJ49" s="25">
        <v>1892.9925000000001</v>
      </c>
      <c r="FK49" s="25">
        <v>1892.9925000000001</v>
      </c>
      <c r="FL49" s="25">
        <v>1892.9925000000001</v>
      </c>
      <c r="FM49" s="25">
        <v>1892.9925000000001</v>
      </c>
      <c r="FN49" s="25">
        <v>1892.9925000000001</v>
      </c>
      <c r="FO49" s="25">
        <v>1892.9925000000001</v>
      </c>
      <c r="FP49" s="25">
        <v>1892.9925000000001</v>
      </c>
      <c r="FQ49" s="25">
        <v>1892.9925000000001</v>
      </c>
      <c r="FR49" s="25">
        <v>1892.9925000000001</v>
      </c>
      <c r="FS49" s="25">
        <v>1892.9925000000001</v>
      </c>
      <c r="FT49" s="25">
        <v>1892.9925000000001</v>
      </c>
      <c r="FU49" s="25">
        <v>1892.9925000000001</v>
      </c>
      <c r="FV49" s="25">
        <v>1892.9925000000001</v>
      </c>
      <c r="FW49" s="25">
        <v>1892.9925000000001</v>
      </c>
      <c r="FX49" s="25">
        <v>1892.9925000000001</v>
      </c>
      <c r="FY49" s="25">
        <v>1892.9925000000001</v>
      </c>
      <c r="FZ49" s="25">
        <v>1892.9925000000001</v>
      </c>
      <c r="GA49" s="25">
        <v>1892.9925000000001</v>
      </c>
      <c r="GB49" s="25">
        <v>1892.9925000000001</v>
      </c>
      <c r="GC49" s="25">
        <v>1892.9925000000001</v>
      </c>
      <c r="GD49" s="25">
        <v>1892.9925000000001</v>
      </c>
      <c r="GE49" s="25">
        <v>1892.9925000000001</v>
      </c>
      <c r="GF49" s="25">
        <v>1892.9925000000001</v>
      </c>
      <c r="GG49" s="25">
        <v>1892.9925000000001</v>
      </c>
      <c r="GH49" s="25">
        <v>1892.9925000000001</v>
      </c>
      <c r="GI49" s="25">
        <v>1892.9925000000001</v>
      </c>
      <c r="GJ49" s="25">
        <v>1892.9925000000001</v>
      </c>
      <c r="GK49" s="25">
        <v>1892.9925000000001</v>
      </c>
      <c r="GL49" s="25">
        <v>1892.9925000000001</v>
      </c>
      <c r="GM49" s="25">
        <v>1892.9925000000001</v>
      </c>
      <c r="GN49" s="25">
        <v>1892.9925000000001</v>
      </c>
      <c r="GO49" s="25">
        <v>1892.9925000000001</v>
      </c>
      <c r="GP49" s="25">
        <v>1892.9925000000001</v>
      </c>
      <c r="GQ49" s="25">
        <v>1892.9925000000001</v>
      </c>
      <c r="GR49" s="25">
        <v>1892.9925000000001</v>
      </c>
      <c r="GS49" s="25">
        <v>1892.9925000000001</v>
      </c>
      <c r="GT49" s="25">
        <v>1892.9925000000001</v>
      </c>
      <c r="GU49" s="25">
        <v>1892.9925000000001</v>
      </c>
      <c r="GV49" s="25">
        <v>1892.9925000000001</v>
      </c>
      <c r="GW49" s="25">
        <v>1892.9925000000001</v>
      </c>
      <c r="GX49" s="25">
        <v>1892.9925000000001</v>
      </c>
      <c r="GY49" s="25">
        <v>1892.9925000000001</v>
      </c>
      <c r="GZ49" s="25">
        <v>1892.9925000000001</v>
      </c>
      <c r="HA49" s="25">
        <v>1892.9925000000001</v>
      </c>
      <c r="HB49" s="25">
        <v>1892.9925000000001</v>
      </c>
      <c r="HC49" s="25">
        <v>1892.9925000000001</v>
      </c>
      <c r="HD49" s="25">
        <v>1892.9925000000001</v>
      </c>
      <c r="HE49" s="25">
        <v>1892.9925000000001</v>
      </c>
      <c r="HF49" s="25">
        <v>1892.9925000000001</v>
      </c>
      <c r="HG49" s="25">
        <v>1892.9925000000001</v>
      </c>
      <c r="HH49" s="25">
        <v>1892.9925000000001</v>
      </c>
      <c r="HI49" s="25">
        <v>1892.9925000000001</v>
      </c>
      <c r="HJ49" s="25">
        <v>1892.9925000000001</v>
      </c>
      <c r="HK49" s="25">
        <v>1892.9925000000001</v>
      </c>
      <c r="HL49" s="25">
        <v>1892.9925000000001</v>
      </c>
      <c r="HM49" s="25">
        <v>1892.9925000000001</v>
      </c>
      <c r="HN49" s="25">
        <v>1892.9925000000001</v>
      </c>
      <c r="HO49" s="25">
        <v>1892.9925000000001</v>
      </c>
      <c r="HP49" s="25">
        <v>1892.9925000000001</v>
      </c>
      <c r="HQ49" s="25">
        <v>1892.9925000000001</v>
      </c>
      <c r="HR49" s="25">
        <v>1892.9925000000001</v>
      </c>
      <c r="HS49" s="25">
        <v>1892.9925000000001</v>
      </c>
      <c r="HT49" s="25">
        <v>1892.9925000000001</v>
      </c>
      <c r="HU49" s="25">
        <v>1892.9925000000001</v>
      </c>
      <c r="HV49" s="25">
        <v>1892.9925000000001</v>
      </c>
      <c r="HW49" s="25">
        <v>1892.9925000000001</v>
      </c>
      <c r="HX49" s="25">
        <v>1892.9925000000001</v>
      </c>
      <c r="HY49" s="25">
        <v>1892.9925000000001</v>
      </c>
      <c r="HZ49" s="25">
        <v>1892.9925000000001</v>
      </c>
      <c r="IA49" s="25">
        <v>1892.9925000000001</v>
      </c>
      <c r="IB49" s="25">
        <v>1892.9925000000001</v>
      </c>
      <c r="IC49" s="25">
        <v>1892.9925000000001</v>
      </c>
      <c r="ID49" s="25">
        <v>1892.9925000000001</v>
      </c>
      <c r="IE49" s="25">
        <v>1892.9925000000001</v>
      </c>
      <c r="IF49" s="25">
        <v>1892.9925000000001</v>
      </c>
      <c r="IG49" s="25">
        <v>1892.9925000000001</v>
      </c>
      <c r="IH49" s="25">
        <v>1892.9925000000001</v>
      </c>
      <c r="II49" s="25">
        <v>1892.9925000000001</v>
      </c>
      <c r="IJ49" s="25">
        <v>1892.9925000000001</v>
      </c>
      <c r="IK49" s="25">
        <v>1892.9925000000001</v>
      </c>
      <c r="IL49" s="25">
        <v>1892.9925000000001</v>
      </c>
      <c r="IM49" s="25">
        <v>1892.9925000000001</v>
      </c>
      <c r="IN49" s="25">
        <v>1892.9925000000001</v>
      </c>
      <c r="IO49" s="25">
        <v>1892.9925000000001</v>
      </c>
    </row>
    <row r="50" spans="1:249" s="13" customFormat="1" ht="15" x14ac:dyDescent="0.2">
      <c r="B50" s="7"/>
      <c r="C50" s="75"/>
      <c r="D50" s="61"/>
      <c r="E50" s="13" t="s">
        <v>102</v>
      </c>
      <c r="G50" s="13" t="s">
        <v>86</v>
      </c>
      <c r="H50" s="13">
        <f>SUM(J50:BQ50)</f>
        <v>525770.55000000016</v>
      </c>
      <c r="J50" s="242" cm="1">
        <f t="array" ref="J50:IO50">BXF.SumColumnsλ(_xlfn.ANCHORARRAY(J47):J49)</f>
        <v>8333.3333333333321</v>
      </c>
      <c r="K50" s="13">
        <v>8333.3333333333321</v>
      </c>
      <c r="L50" s="13">
        <v>8333.3333333333321</v>
      </c>
      <c r="M50" s="13">
        <v>8333.3333333333321</v>
      </c>
      <c r="N50" s="13">
        <v>8333.3333333333321</v>
      </c>
      <c r="O50" s="13">
        <v>8333.3333333333321</v>
      </c>
      <c r="P50" s="13">
        <v>8333.3333333333321</v>
      </c>
      <c r="Q50" s="13">
        <v>8333.3333333333321</v>
      </c>
      <c r="R50" s="13">
        <v>8333.3333333333321</v>
      </c>
      <c r="S50" s="13">
        <v>8333.3333333333321</v>
      </c>
      <c r="T50" s="13">
        <v>8333.3333333333321</v>
      </c>
      <c r="U50" s="13">
        <v>8333.3333333333321</v>
      </c>
      <c r="V50" s="13">
        <v>8416.6666666666679</v>
      </c>
      <c r="W50" s="13">
        <v>8416.6666666666679</v>
      </c>
      <c r="X50" s="13">
        <v>8416.6666666666679</v>
      </c>
      <c r="Y50" s="13">
        <v>8416.6666666666679</v>
      </c>
      <c r="Z50" s="13">
        <v>8416.6666666666679</v>
      </c>
      <c r="AA50" s="13">
        <v>8416.6666666666679</v>
      </c>
      <c r="AB50" s="13">
        <v>8416.6666666666679</v>
      </c>
      <c r="AC50" s="13">
        <v>8416.6666666666679</v>
      </c>
      <c r="AD50" s="13">
        <v>8416.6666666666679</v>
      </c>
      <c r="AE50" s="13">
        <v>8416.6666666666679</v>
      </c>
      <c r="AF50" s="13">
        <v>8416.6666666666679</v>
      </c>
      <c r="AG50" s="13">
        <v>8416.6666666666679</v>
      </c>
      <c r="AH50" s="13">
        <v>8585</v>
      </c>
      <c r="AI50" s="13">
        <v>8585</v>
      </c>
      <c r="AJ50" s="13">
        <v>8585</v>
      </c>
      <c r="AK50" s="13">
        <v>8585</v>
      </c>
      <c r="AL50" s="13">
        <v>8585</v>
      </c>
      <c r="AM50" s="13">
        <v>8585</v>
      </c>
      <c r="AN50" s="13">
        <v>8585</v>
      </c>
      <c r="AO50" s="13">
        <v>8585</v>
      </c>
      <c r="AP50" s="13">
        <v>8585</v>
      </c>
      <c r="AQ50" s="13">
        <v>8585</v>
      </c>
      <c r="AR50" s="13">
        <v>8585</v>
      </c>
      <c r="AS50" s="13">
        <v>8585</v>
      </c>
      <c r="AT50" s="13">
        <v>9014.25</v>
      </c>
      <c r="AU50" s="13">
        <v>9014.25</v>
      </c>
      <c r="AV50" s="13">
        <v>9014.25</v>
      </c>
      <c r="AW50" s="13">
        <v>9014.25</v>
      </c>
      <c r="AX50" s="13">
        <v>9014.25</v>
      </c>
      <c r="AY50" s="13">
        <v>9014.25</v>
      </c>
      <c r="AZ50" s="13">
        <v>9014.25</v>
      </c>
      <c r="BA50" s="13">
        <v>9014.25</v>
      </c>
      <c r="BB50" s="13">
        <v>9014.25</v>
      </c>
      <c r="BC50" s="13">
        <v>9014.25</v>
      </c>
      <c r="BD50" s="13">
        <v>9014.25</v>
      </c>
      <c r="BE50" s="13">
        <v>9014.25</v>
      </c>
      <c r="BF50" s="13">
        <v>9464.9624999999996</v>
      </c>
      <c r="BG50" s="13">
        <v>9464.9624999999996</v>
      </c>
      <c r="BH50" s="13">
        <v>9464.9624999999996</v>
      </c>
      <c r="BI50" s="13">
        <v>9464.9624999999996</v>
      </c>
      <c r="BJ50" s="13">
        <v>9464.9624999999996</v>
      </c>
      <c r="BK50" s="13">
        <v>9464.9624999999996</v>
      </c>
      <c r="BL50" s="13">
        <v>9464.9624999999996</v>
      </c>
      <c r="BM50" s="13">
        <v>9464.9624999999996</v>
      </c>
      <c r="BN50" s="13">
        <v>9464.9624999999996</v>
      </c>
      <c r="BO50" s="13">
        <v>9464.9624999999996</v>
      </c>
      <c r="BP50" s="13">
        <v>9464.9624999999996</v>
      </c>
      <c r="BQ50" s="13">
        <v>9464.9624999999996</v>
      </c>
      <c r="BR50" s="13">
        <v>9464.9624999999996</v>
      </c>
      <c r="BS50" s="13">
        <v>9464.9624999999996</v>
      </c>
      <c r="BT50" s="13">
        <v>9464.9624999999996</v>
      </c>
      <c r="BU50" s="13">
        <v>9464.9624999999996</v>
      </c>
      <c r="BV50" s="13">
        <v>9464.9624999999996</v>
      </c>
      <c r="BW50" s="13">
        <v>9464.9624999999996</v>
      </c>
      <c r="BX50" s="13">
        <v>9464.9624999999996</v>
      </c>
      <c r="BY50" s="13">
        <v>9464.9624999999996</v>
      </c>
      <c r="BZ50" s="13">
        <v>9464.9624999999996</v>
      </c>
      <c r="CA50" s="13">
        <v>9464.9624999999996</v>
      </c>
      <c r="CB50" s="13">
        <v>9464.9624999999996</v>
      </c>
      <c r="CC50" s="13">
        <v>9464.9624999999996</v>
      </c>
      <c r="CD50" s="13">
        <v>9464.9624999999996</v>
      </c>
      <c r="CE50" s="13">
        <v>9464.9624999999996</v>
      </c>
      <c r="CF50" s="13">
        <v>9464.9624999999996</v>
      </c>
      <c r="CG50" s="13">
        <v>9464.9624999999996</v>
      </c>
      <c r="CH50" s="13">
        <v>9464.9624999999996</v>
      </c>
      <c r="CI50" s="13">
        <v>9464.9624999999996</v>
      </c>
      <c r="CJ50" s="13">
        <v>9464.9624999999996</v>
      </c>
      <c r="CK50" s="13">
        <v>9464.9624999999996</v>
      </c>
      <c r="CL50" s="13">
        <v>9464.9624999999996</v>
      </c>
      <c r="CM50" s="13">
        <v>9464.9624999999996</v>
      </c>
      <c r="CN50" s="13">
        <v>9464.9624999999996</v>
      </c>
      <c r="CO50" s="13">
        <v>9464.9624999999996</v>
      </c>
      <c r="CP50" s="13">
        <v>9464.9624999999996</v>
      </c>
      <c r="CQ50" s="13">
        <v>9464.9624999999996</v>
      </c>
      <c r="CR50" s="13">
        <v>9464.9624999999996</v>
      </c>
      <c r="CS50" s="13">
        <v>9464.9624999999996</v>
      </c>
      <c r="CT50" s="13">
        <v>9464.9624999999996</v>
      </c>
      <c r="CU50" s="13">
        <v>9464.9624999999996</v>
      </c>
      <c r="CV50" s="13">
        <v>9464.9624999999996</v>
      </c>
      <c r="CW50" s="13">
        <v>9464.9624999999996</v>
      </c>
      <c r="CX50" s="13">
        <v>9464.9624999999996</v>
      </c>
      <c r="CY50" s="13">
        <v>9464.9624999999996</v>
      </c>
      <c r="CZ50" s="13">
        <v>9464.9624999999996</v>
      </c>
      <c r="DA50" s="13">
        <v>9464.9624999999996</v>
      </c>
      <c r="DB50" s="13">
        <v>9464.9624999999996</v>
      </c>
      <c r="DC50" s="13">
        <v>9464.9624999999996</v>
      </c>
      <c r="DD50" s="13">
        <v>9464.9624999999996</v>
      </c>
      <c r="DE50" s="13">
        <v>9464.9624999999996</v>
      </c>
      <c r="DF50" s="13">
        <v>9464.9624999999996</v>
      </c>
      <c r="DG50" s="13">
        <v>9464.9624999999996</v>
      </c>
      <c r="DH50" s="13">
        <v>9464.9624999999996</v>
      </c>
      <c r="DI50" s="13">
        <v>9464.9624999999996</v>
      </c>
      <c r="DJ50" s="13">
        <v>9464.9624999999996</v>
      </c>
      <c r="DK50" s="13">
        <v>9464.9624999999996</v>
      </c>
      <c r="DL50" s="13">
        <v>9464.9624999999996</v>
      </c>
      <c r="DM50" s="13">
        <v>9464.9624999999996</v>
      </c>
      <c r="DN50" s="13">
        <v>9464.9624999999996</v>
      </c>
      <c r="DO50" s="13">
        <v>9464.9624999999996</v>
      </c>
      <c r="DP50" s="13">
        <v>9464.9624999999996</v>
      </c>
      <c r="DQ50" s="13">
        <v>9464.9624999999996</v>
      </c>
      <c r="DR50" s="13">
        <v>9464.9624999999996</v>
      </c>
      <c r="DS50" s="13">
        <v>9464.9624999999996</v>
      </c>
      <c r="DT50" s="13">
        <v>9464.9624999999996</v>
      </c>
      <c r="DU50" s="13">
        <v>9464.9624999999996</v>
      </c>
      <c r="DV50" s="13">
        <v>9464.9624999999996</v>
      </c>
      <c r="DW50" s="13">
        <v>9464.9624999999996</v>
      </c>
      <c r="DX50" s="13">
        <v>9464.9624999999996</v>
      </c>
      <c r="DY50" s="13">
        <v>9464.9624999999996</v>
      </c>
      <c r="DZ50" s="13">
        <v>9464.9624999999996</v>
      </c>
      <c r="EA50" s="13">
        <v>9464.9624999999996</v>
      </c>
      <c r="EB50" s="13">
        <v>9464.9624999999996</v>
      </c>
      <c r="EC50" s="13">
        <v>9464.9624999999996</v>
      </c>
      <c r="ED50" s="13">
        <v>9464.9624999999996</v>
      </c>
      <c r="EE50" s="13">
        <v>9464.9624999999996</v>
      </c>
      <c r="EF50" s="13">
        <v>9464.9624999999996</v>
      </c>
      <c r="EG50" s="13">
        <v>9464.9624999999996</v>
      </c>
      <c r="EH50" s="13">
        <v>9464.9624999999996</v>
      </c>
      <c r="EI50" s="13">
        <v>9464.9624999999996</v>
      </c>
      <c r="EJ50" s="13">
        <v>9464.9624999999996</v>
      </c>
      <c r="EK50" s="13">
        <v>9464.9624999999996</v>
      </c>
      <c r="EL50" s="13">
        <v>9464.9624999999996</v>
      </c>
      <c r="EM50" s="13">
        <v>9464.9624999999996</v>
      </c>
      <c r="EN50" s="13">
        <v>9464.9624999999996</v>
      </c>
      <c r="EO50" s="13">
        <v>9464.9624999999996</v>
      </c>
      <c r="EP50" s="13">
        <v>9464.9624999999996</v>
      </c>
      <c r="EQ50" s="13">
        <v>9464.9624999999996</v>
      </c>
      <c r="ER50" s="13">
        <v>9464.9624999999996</v>
      </c>
      <c r="ES50" s="13">
        <v>9464.9624999999996</v>
      </c>
      <c r="ET50" s="13">
        <v>9464.9624999999996</v>
      </c>
      <c r="EU50" s="13">
        <v>9464.9624999999996</v>
      </c>
      <c r="EV50" s="13">
        <v>9464.9624999999996</v>
      </c>
      <c r="EW50" s="13">
        <v>9464.9624999999996</v>
      </c>
      <c r="EX50" s="13">
        <v>9464.9624999999996</v>
      </c>
      <c r="EY50" s="13">
        <v>9464.9624999999996</v>
      </c>
      <c r="EZ50" s="13">
        <v>9464.9624999999996</v>
      </c>
      <c r="FA50" s="13">
        <v>9464.9624999999996</v>
      </c>
      <c r="FB50" s="13">
        <v>9464.9624999999996</v>
      </c>
      <c r="FC50" s="13">
        <v>9464.9624999999996</v>
      </c>
      <c r="FD50" s="13">
        <v>9464.9624999999996</v>
      </c>
      <c r="FE50" s="13">
        <v>9464.9624999999996</v>
      </c>
      <c r="FF50" s="13">
        <v>9464.9624999999996</v>
      </c>
      <c r="FG50" s="13">
        <v>9464.9624999999996</v>
      </c>
      <c r="FH50" s="13">
        <v>9464.9624999999996</v>
      </c>
      <c r="FI50" s="13">
        <v>9464.9624999999996</v>
      </c>
      <c r="FJ50" s="13">
        <v>9464.9624999999996</v>
      </c>
      <c r="FK50" s="13">
        <v>9464.9624999999996</v>
      </c>
      <c r="FL50" s="13">
        <v>9464.9624999999996</v>
      </c>
      <c r="FM50" s="13">
        <v>9464.9624999999996</v>
      </c>
      <c r="FN50" s="13">
        <v>9464.9624999999996</v>
      </c>
      <c r="FO50" s="13">
        <v>9464.9624999999996</v>
      </c>
      <c r="FP50" s="13">
        <v>9464.9624999999996</v>
      </c>
      <c r="FQ50" s="13">
        <v>9464.9624999999996</v>
      </c>
      <c r="FR50" s="13">
        <v>9464.9624999999996</v>
      </c>
      <c r="FS50" s="13">
        <v>9464.9624999999996</v>
      </c>
      <c r="FT50" s="13">
        <v>9464.9624999999996</v>
      </c>
      <c r="FU50" s="13">
        <v>9464.9624999999996</v>
      </c>
      <c r="FV50" s="13">
        <v>9464.9624999999996</v>
      </c>
      <c r="FW50" s="13">
        <v>9464.9624999999996</v>
      </c>
      <c r="FX50" s="13">
        <v>9464.9624999999996</v>
      </c>
      <c r="FY50" s="13">
        <v>9464.9624999999996</v>
      </c>
      <c r="FZ50" s="13">
        <v>9464.9624999999996</v>
      </c>
      <c r="GA50" s="13">
        <v>9464.9624999999996</v>
      </c>
      <c r="GB50" s="13">
        <v>9464.9624999999996</v>
      </c>
      <c r="GC50" s="13">
        <v>9464.9624999999996</v>
      </c>
      <c r="GD50" s="13">
        <v>9464.9624999999996</v>
      </c>
      <c r="GE50" s="13">
        <v>9464.9624999999996</v>
      </c>
      <c r="GF50" s="13">
        <v>9464.9624999999996</v>
      </c>
      <c r="GG50" s="13">
        <v>9464.9624999999996</v>
      </c>
      <c r="GH50" s="13">
        <v>9464.9624999999996</v>
      </c>
      <c r="GI50" s="13">
        <v>9464.9624999999996</v>
      </c>
      <c r="GJ50" s="13">
        <v>9464.9624999999996</v>
      </c>
      <c r="GK50" s="13">
        <v>9464.9624999999996</v>
      </c>
      <c r="GL50" s="13">
        <v>9464.9624999999996</v>
      </c>
      <c r="GM50" s="13">
        <v>9464.9624999999996</v>
      </c>
      <c r="GN50" s="13">
        <v>9464.9624999999996</v>
      </c>
      <c r="GO50" s="13">
        <v>9464.9624999999996</v>
      </c>
      <c r="GP50" s="13">
        <v>9464.9624999999996</v>
      </c>
      <c r="GQ50" s="13">
        <v>9464.9624999999996</v>
      </c>
      <c r="GR50" s="13">
        <v>9464.9624999999996</v>
      </c>
      <c r="GS50" s="13">
        <v>9464.9624999999996</v>
      </c>
      <c r="GT50" s="13">
        <v>9464.9624999999996</v>
      </c>
      <c r="GU50" s="13">
        <v>9464.9624999999996</v>
      </c>
      <c r="GV50" s="13">
        <v>9464.9624999999996</v>
      </c>
      <c r="GW50" s="13">
        <v>9464.9624999999996</v>
      </c>
      <c r="GX50" s="13">
        <v>9464.9624999999996</v>
      </c>
      <c r="GY50" s="13">
        <v>9464.9624999999996</v>
      </c>
      <c r="GZ50" s="13">
        <v>9464.9624999999996</v>
      </c>
      <c r="HA50" s="13">
        <v>9464.9624999999996</v>
      </c>
      <c r="HB50" s="13">
        <v>9464.9624999999996</v>
      </c>
      <c r="HC50" s="13">
        <v>9464.9624999999996</v>
      </c>
      <c r="HD50" s="13">
        <v>9464.9624999999996</v>
      </c>
      <c r="HE50" s="13">
        <v>9464.9624999999996</v>
      </c>
      <c r="HF50" s="13">
        <v>9464.9624999999996</v>
      </c>
      <c r="HG50" s="13">
        <v>9464.9624999999996</v>
      </c>
      <c r="HH50" s="13">
        <v>9464.9624999999996</v>
      </c>
      <c r="HI50" s="13">
        <v>9464.9624999999996</v>
      </c>
      <c r="HJ50" s="13">
        <v>9464.9624999999996</v>
      </c>
      <c r="HK50" s="13">
        <v>9464.9624999999996</v>
      </c>
      <c r="HL50" s="13">
        <v>9464.9624999999996</v>
      </c>
      <c r="HM50" s="13">
        <v>9464.9624999999996</v>
      </c>
      <c r="HN50" s="13">
        <v>9464.9624999999996</v>
      </c>
      <c r="HO50" s="13">
        <v>9464.9624999999996</v>
      </c>
      <c r="HP50" s="13">
        <v>9464.9624999999996</v>
      </c>
      <c r="HQ50" s="13">
        <v>9464.9624999999996</v>
      </c>
      <c r="HR50" s="13">
        <v>9464.9624999999996</v>
      </c>
      <c r="HS50" s="13">
        <v>9464.9624999999996</v>
      </c>
      <c r="HT50" s="13">
        <v>9464.9624999999996</v>
      </c>
      <c r="HU50" s="13">
        <v>9464.9624999999996</v>
      </c>
      <c r="HV50" s="13">
        <v>9464.9624999999996</v>
      </c>
      <c r="HW50" s="13">
        <v>9464.9624999999996</v>
      </c>
      <c r="HX50" s="13">
        <v>9464.9624999999996</v>
      </c>
      <c r="HY50" s="13">
        <v>9464.9624999999996</v>
      </c>
      <c r="HZ50" s="13">
        <v>9464.9624999999996</v>
      </c>
      <c r="IA50" s="13">
        <v>9464.9624999999996</v>
      </c>
      <c r="IB50" s="13">
        <v>9464.9624999999996</v>
      </c>
      <c r="IC50" s="13">
        <v>9464.9624999999996</v>
      </c>
      <c r="ID50" s="13">
        <v>9464.9624999999996</v>
      </c>
      <c r="IE50" s="13">
        <v>9464.9624999999996</v>
      </c>
      <c r="IF50" s="13">
        <v>9464.9624999999996</v>
      </c>
      <c r="IG50" s="13">
        <v>9464.9624999999996</v>
      </c>
      <c r="IH50" s="13">
        <v>9464.9624999999996</v>
      </c>
      <c r="II50" s="13">
        <v>9464.9624999999996</v>
      </c>
      <c r="IJ50" s="13">
        <v>9464.9624999999996</v>
      </c>
      <c r="IK50" s="13">
        <v>9464.9624999999996</v>
      </c>
      <c r="IL50" s="13">
        <v>9464.9624999999996</v>
      </c>
      <c r="IM50" s="13">
        <v>9464.9624999999996</v>
      </c>
      <c r="IN50" s="13">
        <v>9464.9624999999996</v>
      </c>
      <c r="IO50" s="13">
        <v>9464.9624999999996</v>
      </c>
    </row>
    <row r="51" spans="1:249" s="67" customFormat="1" x14ac:dyDescent="0.2">
      <c r="A51" s="63"/>
      <c r="B51" s="64"/>
      <c r="C51" s="65"/>
      <c r="D51" s="66"/>
      <c r="E51" s="78" t="str">
        <f xml:space="preserve"> LEFT(E50, LEN(E50) - 4)</f>
        <v>Total forecast operating expenses</v>
      </c>
      <c r="G51" s="72" t="s">
        <v>86</v>
      </c>
      <c r="H51" s="67">
        <f>SUM(J51:BQ51)</f>
        <v>-525770.55000000016</v>
      </c>
      <c r="J51" s="67" cm="1">
        <f t="array" ref="J51:IO51">_xlfn.ANCHORARRAY(J50) * -1</f>
        <v>-8333.3333333333321</v>
      </c>
      <c r="K51" s="67">
        <v>-8333.3333333333321</v>
      </c>
      <c r="L51" s="67">
        <v>-8333.3333333333321</v>
      </c>
      <c r="M51" s="67">
        <v>-8333.3333333333321</v>
      </c>
      <c r="N51" s="67">
        <v>-8333.3333333333321</v>
      </c>
      <c r="O51" s="67">
        <v>-8333.3333333333321</v>
      </c>
      <c r="P51" s="67">
        <v>-8333.3333333333321</v>
      </c>
      <c r="Q51" s="67">
        <v>-8333.3333333333321</v>
      </c>
      <c r="R51" s="67">
        <v>-8333.3333333333321</v>
      </c>
      <c r="S51" s="67">
        <v>-8333.3333333333321</v>
      </c>
      <c r="T51" s="67">
        <v>-8333.3333333333321</v>
      </c>
      <c r="U51" s="67">
        <v>-8333.3333333333321</v>
      </c>
      <c r="V51" s="67">
        <v>-8416.6666666666679</v>
      </c>
      <c r="W51" s="67">
        <v>-8416.6666666666679</v>
      </c>
      <c r="X51" s="67">
        <v>-8416.6666666666679</v>
      </c>
      <c r="Y51" s="67">
        <v>-8416.6666666666679</v>
      </c>
      <c r="Z51" s="67">
        <v>-8416.6666666666679</v>
      </c>
      <c r="AA51" s="67">
        <v>-8416.6666666666679</v>
      </c>
      <c r="AB51" s="67">
        <v>-8416.6666666666679</v>
      </c>
      <c r="AC51" s="67">
        <v>-8416.6666666666679</v>
      </c>
      <c r="AD51" s="67">
        <v>-8416.6666666666679</v>
      </c>
      <c r="AE51" s="67">
        <v>-8416.6666666666679</v>
      </c>
      <c r="AF51" s="67">
        <v>-8416.6666666666679</v>
      </c>
      <c r="AG51" s="67">
        <v>-8416.6666666666679</v>
      </c>
      <c r="AH51" s="67">
        <v>-8585</v>
      </c>
      <c r="AI51" s="67">
        <v>-8585</v>
      </c>
      <c r="AJ51" s="67">
        <v>-8585</v>
      </c>
      <c r="AK51" s="67">
        <v>-8585</v>
      </c>
      <c r="AL51" s="67">
        <v>-8585</v>
      </c>
      <c r="AM51" s="67">
        <v>-8585</v>
      </c>
      <c r="AN51" s="67">
        <v>-8585</v>
      </c>
      <c r="AO51" s="67">
        <v>-8585</v>
      </c>
      <c r="AP51" s="67">
        <v>-8585</v>
      </c>
      <c r="AQ51" s="67">
        <v>-8585</v>
      </c>
      <c r="AR51" s="67">
        <v>-8585</v>
      </c>
      <c r="AS51" s="67">
        <v>-8585</v>
      </c>
      <c r="AT51" s="67">
        <v>-9014.25</v>
      </c>
      <c r="AU51" s="67">
        <v>-9014.25</v>
      </c>
      <c r="AV51" s="67">
        <v>-9014.25</v>
      </c>
      <c r="AW51" s="67">
        <v>-9014.25</v>
      </c>
      <c r="AX51" s="67">
        <v>-9014.25</v>
      </c>
      <c r="AY51" s="67">
        <v>-9014.25</v>
      </c>
      <c r="AZ51" s="67">
        <v>-9014.25</v>
      </c>
      <c r="BA51" s="67">
        <v>-9014.25</v>
      </c>
      <c r="BB51" s="67">
        <v>-9014.25</v>
      </c>
      <c r="BC51" s="67">
        <v>-9014.25</v>
      </c>
      <c r="BD51" s="67">
        <v>-9014.25</v>
      </c>
      <c r="BE51" s="67">
        <v>-9014.25</v>
      </c>
      <c r="BF51" s="67">
        <v>-9464.9624999999996</v>
      </c>
      <c r="BG51" s="67">
        <v>-9464.9624999999996</v>
      </c>
      <c r="BH51" s="67">
        <v>-9464.9624999999996</v>
      </c>
      <c r="BI51" s="67">
        <v>-9464.9624999999996</v>
      </c>
      <c r="BJ51" s="67">
        <v>-9464.9624999999996</v>
      </c>
      <c r="BK51" s="67">
        <v>-9464.9624999999996</v>
      </c>
      <c r="BL51" s="67">
        <v>-9464.9624999999996</v>
      </c>
      <c r="BM51" s="67">
        <v>-9464.9624999999996</v>
      </c>
      <c r="BN51" s="67">
        <v>-9464.9624999999996</v>
      </c>
      <c r="BO51" s="67">
        <v>-9464.9624999999996</v>
      </c>
      <c r="BP51" s="67">
        <v>-9464.9624999999996</v>
      </c>
      <c r="BQ51" s="67">
        <v>-9464.9624999999996</v>
      </c>
      <c r="BR51" s="67">
        <v>-9464.9624999999996</v>
      </c>
      <c r="BS51" s="67">
        <v>-9464.9624999999996</v>
      </c>
      <c r="BT51" s="67">
        <v>-9464.9624999999996</v>
      </c>
      <c r="BU51" s="67">
        <v>-9464.9624999999996</v>
      </c>
      <c r="BV51" s="67">
        <v>-9464.9624999999996</v>
      </c>
      <c r="BW51" s="67">
        <v>-9464.9624999999996</v>
      </c>
      <c r="BX51" s="67">
        <v>-9464.9624999999996</v>
      </c>
      <c r="BY51" s="67">
        <v>-9464.9624999999996</v>
      </c>
      <c r="BZ51" s="67">
        <v>-9464.9624999999996</v>
      </c>
      <c r="CA51" s="67">
        <v>-9464.9624999999996</v>
      </c>
      <c r="CB51" s="67">
        <v>-9464.9624999999996</v>
      </c>
      <c r="CC51" s="67">
        <v>-9464.9624999999996</v>
      </c>
      <c r="CD51" s="67">
        <v>-9464.9624999999996</v>
      </c>
      <c r="CE51" s="67">
        <v>-9464.9624999999996</v>
      </c>
      <c r="CF51" s="67">
        <v>-9464.9624999999996</v>
      </c>
      <c r="CG51" s="67">
        <v>-9464.9624999999996</v>
      </c>
      <c r="CH51" s="67">
        <v>-9464.9624999999996</v>
      </c>
      <c r="CI51" s="67">
        <v>-9464.9624999999996</v>
      </c>
      <c r="CJ51" s="67">
        <v>-9464.9624999999996</v>
      </c>
      <c r="CK51" s="67">
        <v>-9464.9624999999996</v>
      </c>
      <c r="CL51" s="67">
        <v>-9464.9624999999996</v>
      </c>
      <c r="CM51" s="67">
        <v>-9464.9624999999996</v>
      </c>
      <c r="CN51" s="67">
        <v>-9464.9624999999996</v>
      </c>
      <c r="CO51" s="67">
        <v>-9464.9624999999996</v>
      </c>
      <c r="CP51" s="67">
        <v>-9464.9624999999996</v>
      </c>
      <c r="CQ51" s="67">
        <v>-9464.9624999999996</v>
      </c>
      <c r="CR51" s="67">
        <v>-9464.9624999999996</v>
      </c>
      <c r="CS51" s="67">
        <v>-9464.9624999999996</v>
      </c>
      <c r="CT51" s="67">
        <v>-9464.9624999999996</v>
      </c>
      <c r="CU51" s="67">
        <v>-9464.9624999999996</v>
      </c>
      <c r="CV51" s="67">
        <v>-9464.9624999999996</v>
      </c>
      <c r="CW51" s="67">
        <v>-9464.9624999999996</v>
      </c>
      <c r="CX51" s="67">
        <v>-9464.9624999999996</v>
      </c>
      <c r="CY51" s="67">
        <v>-9464.9624999999996</v>
      </c>
      <c r="CZ51" s="67">
        <v>-9464.9624999999996</v>
      </c>
      <c r="DA51" s="67">
        <v>-9464.9624999999996</v>
      </c>
      <c r="DB51" s="67">
        <v>-9464.9624999999996</v>
      </c>
      <c r="DC51" s="67">
        <v>-9464.9624999999996</v>
      </c>
      <c r="DD51" s="67">
        <v>-9464.9624999999996</v>
      </c>
      <c r="DE51" s="67">
        <v>-9464.9624999999996</v>
      </c>
      <c r="DF51" s="67">
        <v>-9464.9624999999996</v>
      </c>
      <c r="DG51" s="67">
        <v>-9464.9624999999996</v>
      </c>
      <c r="DH51" s="67">
        <v>-9464.9624999999996</v>
      </c>
      <c r="DI51" s="67">
        <v>-9464.9624999999996</v>
      </c>
      <c r="DJ51" s="67">
        <v>-9464.9624999999996</v>
      </c>
      <c r="DK51" s="67">
        <v>-9464.9624999999996</v>
      </c>
      <c r="DL51" s="67">
        <v>-9464.9624999999996</v>
      </c>
      <c r="DM51" s="67">
        <v>-9464.9624999999996</v>
      </c>
      <c r="DN51" s="67">
        <v>-9464.9624999999996</v>
      </c>
      <c r="DO51" s="67">
        <v>-9464.9624999999996</v>
      </c>
      <c r="DP51" s="67">
        <v>-9464.9624999999996</v>
      </c>
      <c r="DQ51" s="67">
        <v>-9464.9624999999996</v>
      </c>
      <c r="DR51" s="67">
        <v>-9464.9624999999996</v>
      </c>
      <c r="DS51" s="67">
        <v>-9464.9624999999996</v>
      </c>
      <c r="DT51" s="67">
        <v>-9464.9624999999996</v>
      </c>
      <c r="DU51" s="67">
        <v>-9464.9624999999996</v>
      </c>
      <c r="DV51" s="67">
        <v>-9464.9624999999996</v>
      </c>
      <c r="DW51" s="67">
        <v>-9464.9624999999996</v>
      </c>
      <c r="DX51" s="67">
        <v>-9464.9624999999996</v>
      </c>
      <c r="DY51" s="67">
        <v>-9464.9624999999996</v>
      </c>
      <c r="DZ51" s="67">
        <v>-9464.9624999999996</v>
      </c>
      <c r="EA51" s="67">
        <v>-9464.9624999999996</v>
      </c>
      <c r="EB51" s="67">
        <v>-9464.9624999999996</v>
      </c>
      <c r="EC51" s="67">
        <v>-9464.9624999999996</v>
      </c>
      <c r="ED51" s="67">
        <v>-9464.9624999999996</v>
      </c>
      <c r="EE51" s="67">
        <v>-9464.9624999999996</v>
      </c>
      <c r="EF51" s="67">
        <v>-9464.9624999999996</v>
      </c>
      <c r="EG51" s="67">
        <v>-9464.9624999999996</v>
      </c>
      <c r="EH51" s="67">
        <v>-9464.9624999999996</v>
      </c>
      <c r="EI51" s="67">
        <v>-9464.9624999999996</v>
      </c>
      <c r="EJ51" s="67">
        <v>-9464.9624999999996</v>
      </c>
      <c r="EK51" s="67">
        <v>-9464.9624999999996</v>
      </c>
      <c r="EL51" s="67">
        <v>-9464.9624999999996</v>
      </c>
      <c r="EM51" s="67">
        <v>-9464.9624999999996</v>
      </c>
      <c r="EN51" s="67">
        <v>-9464.9624999999996</v>
      </c>
      <c r="EO51" s="67">
        <v>-9464.9624999999996</v>
      </c>
      <c r="EP51" s="67">
        <v>-9464.9624999999996</v>
      </c>
      <c r="EQ51" s="67">
        <v>-9464.9624999999996</v>
      </c>
      <c r="ER51" s="67">
        <v>-9464.9624999999996</v>
      </c>
      <c r="ES51" s="67">
        <v>-9464.9624999999996</v>
      </c>
      <c r="ET51" s="67">
        <v>-9464.9624999999996</v>
      </c>
      <c r="EU51" s="67">
        <v>-9464.9624999999996</v>
      </c>
      <c r="EV51" s="67">
        <v>-9464.9624999999996</v>
      </c>
      <c r="EW51" s="67">
        <v>-9464.9624999999996</v>
      </c>
      <c r="EX51" s="67">
        <v>-9464.9624999999996</v>
      </c>
      <c r="EY51" s="67">
        <v>-9464.9624999999996</v>
      </c>
      <c r="EZ51" s="67">
        <v>-9464.9624999999996</v>
      </c>
      <c r="FA51" s="67">
        <v>-9464.9624999999996</v>
      </c>
      <c r="FB51" s="67">
        <v>-9464.9624999999996</v>
      </c>
      <c r="FC51" s="67">
        <v>-9464.9624999999996</v>
      </c>
      <c r="FD51" s="67">
        <v>-9464.9624999999996</v>
      </c>
      <c r="FE51" s="67">
        <v>-9464.9624999999996</v>
      </c>
      <c r="FF51" s="67">
        <v>-9464.9624999999996</v>
      </c>
      <c r="FG51" s="67">
        <v>-9464.9624999999996</v>
      </c>
      <c r="FH51" s="67">
        <v>-9464.9624999999996</v>
      </c>
      <c r="FI51" s="67">
        <v>-9464.9624999999996</v>
      </c>
      <c r="FJ51" s="67">
        <v>-9464.9624999999996</v>
      </c>
      <c r="FK51" s="67">
        <v>-9464.9624999999996</v>
      </c>
      <c r="FL51" s="67">
        <v>-9464.9624999999996</v>
      </c>
      <c r="FM51" s="67">
        <v>-9464.9624999999996</v>
      </c>
      <c r="FN51" s="67">
        <v>-9464.9624999999996</v>
      </c>
      <c r="FO51" s="67">
        <v>-9464.9624999999996</v>
      </c>
      <c r="FP51" s="67">
        <v>-9464.9624999999996</v>
      </c>
      <c r="FQ51" s="67">
        <v>-9464.9624999999996</v>
      </c>
      <c r="FR51" s="67">
        <v>-9464.9624999999996</v>
      </c>
      <c r="FS51" s="67">
        <v>-9464.9624999999996</v>
      </c>
      <c r="FT51" s="67">
        <v>-9464.9624999999996</v>
      </c>
      <c r="FU51" s="67">
        <v>-9464.9624999999996</v>
      </c>
      <c r="FV51" s="67">
        <v>-9464.9624999999996</v>
      </c>
      <c r="FW51" s="67">
        <v>-9464.9624999999996</v>
      </c>
      <c r="FX51" s="67">
        <v>-9464.9624999999996</v>
      </c>
      <c r="FY51" s="67">
        <v>-9464.9624999999996</v>
      </c>
      <c r="FZ51" s="67">
        <v>-9464.9624999999996</v>
      </c>
      <c r="GA51" s="67">
        <v>-9464.9624999999996</v>
      </c>
      <c r="GB51" s="67">
        <v>-9464.9624999999996</v>
      </c>
      <c r="GC51" s="67">
        <v>-9464.9624999999996</v>
      </c>
      <c r="GD51" s="67">
        <v>-9464.9624999999996</v>
      </c>
      <c r="GE51" s="67">
        <v>-9464.9624999999996</v>
      </c>
      <c r="GF51" s="67">
        <v>-9464.9624999999996</v>
      </c>
      <c r="GG51" s="67">
        <v>-9464.9624999999996</v>
      </c>
      <c r="GH51" s="67">
        <v>-9464.9624999999996</v>
      </c>
      <c r="GI51" s="67">
        <v>-9464.9624999999996</v>
      </c>
      <c r="GJ51" s="67">
        <v>-9464.9624999999996</v>
      </c>
      <c r="GK51" s="67">
        <v>-9464.9624999999996</v>
      </c>
      <c r="GL51" s="67">
        <v>-9464.9624999999996</v>
      </c>
      <c r="GM51" s="67">
        <v>-9464.9624999999996</v>
      </c>
      <c r="GN51" s="67">
        <v>-9464.9624999999996</v>
      </c>
      <c r="GO51" s="67">
        <v>-9464.9624999999996</v>
      </c>
      <c r="GP51" s="67">
        <v>-9464.9624999999996</v>
      </c>
      <c r="GQ51" s="67">
        <v>-9464.9624999999996</v>
      </c>
      <c r="GR51" s="67">
        <v>-9464.9624999999996</v>
      </c>
      <c r="GS51" s="67">
        <v>-9464.9624999999996</v>
      </c>
      <c r="GT51" s="67">
        <v>-9464.9624999999996</v>
      </c>
      <c r="GU51" s="67">
        <v>-9464.9624999999996</v>
      </c>
      <c r="GV51" s="67">
        <v>-9464.9624999999996</v>
      </c>
      <c r="GW51" s="67">
        <v>-9464.9624999999996</v>
      </c>
      <c r="GX51" s="67">
        <v>-9464.9624999999996</v>
      </c>
      <c r="GY51" s="67">
        <v>-9464.9624999999996</v>
      </c>
      <c r="GZ51" s="67">
        <v>-9464.9624999999996</v>
      </c>
      <c r="HA51" s="67">
        <v>-9464.9624999999996</v>
      </c>
      <c r="HB51" s="67">
        <v>-9464.9624999999996</v>
      </c>
      <c r="HC51" s="67">
        <v>-9464.9624999999996</v>
      </c>
      <c r="HD51" s="67">
        <v>-9464.9624999999996</v>
      </c>
      <c r="HE51" s="67">
        <v>-9464.9624999999996</v>
      </c>
      <c r="HF51" s="67">
        <v>-9464.9624999999996</v>
      </c>
      <c r="HG51" s="67">
        <v>-9464.9624999999996</v>
      </c>
      <c r="HH51" s="67">
        <v>-9464.9624999999996</v>
      </c>
      <c r="HI51" s="67">
        <v>-9464.9624999999996</v>
      </c>
      <c r="HJ51" s="67">
        <v>-9464.9624999999996</v>
      </c>
      <c r="HK51" s="67">
        <v>-9464.9624999999996</v>
      </c>
      <c r="HL51" s="67">
        <v>-9464.9624999999996</v>
      </c>
      <c r="HM51" s="67">
        <v>-9464.9624999999996</v>
      </c>
      <c r="HN51" s="67">
        <v>-9464.9624999999996</v>
      </c>
      <c r="HO51" s="67">
        <v>-9464.9624999999996</v>
      </c>
      <c r="HP51" s="67">
        <v>-9464.9624999999996</v>
      </c>
      <c r="HQ51" s="67">
        <v>-9464.9624999999996</v>
      </c>
      <c r="HR51" s="67">
        <v>-9464.9624999999996</v>
      </c>
      <c r="HS51" s="67">
        <v>-9464.9624999999996</v>
      </c>
      <c r="HT51" s="67">
        <v>-9464.9624999999996</v>
      </c>
      <c r="HU51" s="67">
        <v>-9464.9624999999996</v>
      </c>
      <c r="HV51" s="67">
        <v>-9464.9624999999996</v>
      </c>
      <c r="HW51" s="67">
        <v>-9464.9624999999996</v>
      </c>
      <c r="HX51" s="67">
        <v>-9464.9624999999996</v>
      </c>
      <c r="HY51" s="67">
        <v>-9464.9624999999996</v>
      </c>
      <c r="HZ51" s="67">
        <v>-9464.9624999999996</v>
      </c>
      <c r="IA51" s="67">
        <v>-9464.9624999999996</v>
      </c>
      <c r="IB51" s="67">
        <v>-9464.9624999999996</v>
      </c>
      <c r="IC51" s="67">
        <v>-9464.9624999999996</v>
      </c>
      <c r="ID51" s="67">
        <v>-9464.9624999999996</v>
      </c>
      <c r="IE51" s="67">
        <v>-9464.9624999999996</v>
      </c>
      <c r="IF51" s="67">
        <v>-9464.9624999999996</v>
      </c>
      <c r="IG51" s="67">
        <v>-9464.9624999999996</v>
      </c>
      <c r="IH51" s="67">
        <v>-9464.9624999999996</v>
      </c>
      <c r="II51" s="67">
        <v>-9464.9624999999996</v>
      </c>
      <c r="IJ51" s="67">
        <v>-9464.9624999999996</v>
      </c>
      <c r="IK51" s="67">
        <v>-9464.9624999999996</v>
      </c>
      <c r="IL51" s="67">
        <v>-9464.9624999999996</v>
      </c>
      <c r="IM51" s="67">
        <v>-9464.9624999999996</v>
      </c>
      <c r="IN51" s="67">
        <v>-9464.9624999999996</v>
      </c>
      <c r="IO51" s="67">
        <v>-9464.9624999999996</v>
      </c>
    </row>
    <row r="52" spans="1:249" x14ac:dyDescent="0.2">
      <c r="D52" s="58"/>
    </row>
    <row r="53" spans="1:249" s="239" customFormat="1" ht="15" x14ac:dyDescent="0.2">
      <c r="A53" s="239" t="s">
        <v>24</v>
      </c>
      <c r="B53" s="240"/>
      <c r="D53" s="241"/>
    </row>
    <row r="54" spans="1:249" x14ac:dyDescent="0.2">
      <c r="D54" s="58"/>
    </row>
    <row r="55" spans="1:249" x14ac:dyDescent="0.2">
      <c r="C55" s="75" t="s">
        <v>48</v>
      </c>
      <c r="D55" s="58"/>
    </row>
    <row r="56" spans="1:249" x14ac:dyDescent="0.2">
      <c r="D56" s="58"/>
    </row>
    <row r="57" spans="1:249" s="45" customFormat="1" ht="15" x14ac:dyDescent="0.2">
      <c r="A57" s="42"/>
      <c r="B57" s="41"/>
      <c r="C57" s="69"/>
      <c r="D57" s="70"/>
      <c r="E57" s="256" t="str">
        <f>InpS!E$10</f>
        <v>Capital expenditure POS</v>
      </c>
      <c r="F57" s="45">
        <f>InpS!F$10</f>
        <v>0</v>
      </c>
      <c r="G57" s="45" t="str">
        <f>InpS!G$10</f>
        <v>$</v>
      </c>
      <c r="H57" s="45">
        <f>InpS!H$10</f>
        <v>100000</v>
      </c>
      <c r="I57" s="45">
        <f>InpS!I$10</f>
        <v>0</v>
      </c>
      <c r="J57" s="238" cm="1">
        <f t="array" ref="J57:IO57">InpS!J$10:$IO10</f>
        <v>100000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0</v>
      </c>
      <c r="AH57" s="45">
        <v>0</v>
      </c>
      <c r="AI57" s="45">
        <v>0</v>
      </c>
      <c r="AJ57" s="45">
        <v>0</v>
      </c>
      <c r="AK57" s="45">
        <v>0</v>
      </c>
      <c r="AL57" s="45">
        <v>0</v>
      </c>
      <c r="AM57" s="45">
        <v>0</v>
      </c>
      <c r="AN57" s="45">
        <v>0</v>
      </c>
      <c r="AO57" s="45">
        <v>0</v>
      </c>
      <c r="AP57" s="45">
        <v>0</v>
      </c>
      <c r="AQ57" s="45">
        <v>0</v>
      </c>
      <c r="AR57" s="45">
        <v>0</v>
      </c>
      <c r="AS57" s="45">
        <v>0</v>
      </c>
      <c r="AT57" s="45">
        <v>0</v>
      </c>
      <c r="AU57" s="45">
        <v>0</v>
      </c>
      <c r="AV57" s="45">
        <v>0</v>
      </c>
      <c r="AW57" s="45">
        <v>0</v>
      </c>
      <c r="AX57" s="45">
        <v>0</v>
      </c>
      <c r="AY57" s="45">
        <v>0</v>
      </c>
      <c r="AZ57" s="45">
        <v>0</v>
      </c>
      <c r="BA57" s="45">
        <v>0</v>
      </c>
      <c r="BB57" s="45">
        <v>0</v>
      </c>
      <c r="BC57" s="45">
        <v>0</v>
      </c>
      <c r="BD57" s="45">
        <v>0</v>
      </c>
      <c r="BE57" s="45">
        <v>0</v>
      </c>
      <c r="BF57" s="45">
        <v>0</v>
      </c>
      <c r="BG57" s="45">
        <v>0</v>
      </c>
      <c r="BH57" s="45">
        <v>0</v>
      </c>
      <c r="BI57" s="45">
        <v>0</v>
      </c>
      <c r="BJ57" s="45">
        <v>0</v>
      </c>
      <c r="BK57" s="45">
        <v>0</v>
      </c>
      <c r="BL57" s="45">
        <v>0</v>
      </c>
      <c r="BM57" s="45">
        <v>0</v>
      </c>
      <c r="BN57" s="45">
        <v>0</v>
      </c>
      <c r="BO57" s="45">
        <v>0</v>
      </c>
      <c r="BP57" s="45">
        <v>0</v>
      </c>
      <c r="BQ57" s="45">
        <v>0</v>
      </c>
      <c r="BR57" s="45">
        <v>0</v>
      </c>
      <c r="BS57" s="45">
        <v>0</v>
      </c>
      <c r="BT57" s="45">
        <v>0</v>
      </c>
      <c r="BU57" s="45">
        <v>0</v>
      </c>
      <c r="BV57" s="45">
        <v>0</v>
      </c>
      <c r="BW57" s="45">
        <v>0</v>
      </c>
      <c r="BX57" s="45">
        <v>0</v>
      </c>
      <c r="BY57" s="45">
        <v>0</v>
      </c>
      <c r="BZ57" s="45">
        <v>0</v>
      </c>
      <c r="CA57" s="45">
        <v>0</v>
      </c>
      <c r="CB57" s="45">
        <v>0</v>
      </c>
      <c r="CC57" s="45">
        <v>0</v>
      </c>
      <c r="CD57" s="45">
        <v>0</v>
      </c>
      <c r="CE57" s="45">
        <v>0</v>
      </c>
      <c r="CF57" s="45">
        <v>0</v>
      </c>
      <c r="CG57" s="45">
        <v>0</v>
      </c>
      <c r="CH57" s="45">
        <v>0</v>
      </c>
      <c r="CI57" s="45">
        <v>0</v>
      </c>
      <c r="CJ57" s="45">
        <v>0</v>
      </c>
      <c r="CK57" s="45">
        <v>0</v>
      </c>
      <c r="CL57" s="45">
        <v>0</v>
      </c>
      <c r="CM57" s="45">
        <v>0</v>
      </c>
      <c r="CN57" s="45">
        <v>0</v>
      </c>
      <c r="CO57" s="45">
        <v>0</v>
      </c>
      <c r="CP57" s="45">
        <v>0</v>
      </c>
      <c r="CQ57" s="45">
        <v>0</v>
      </c>
      <c r="CR57" s="45">
        <v>0</v>
      </c>
      <c r="CS57" s="45">
        <v>0</v>
      </c>
      <c r="CT57" s="45">
        <v>0</v>
      </c>
      <c r="CU57" s="45">
        <v>0</v>
      </c>
      <c r="CV57" s="45">
        <v>0</v>
      </c>
      <c r="CW57" s="45">
        <v>0</v>
      </c>
      <c r="CX57" s="45">
        <v>0</v>
      </c>
      <c r="CY57" s="45">
        <v>0</v>
      </c>
      <c r="CZ57" s="45">
        <v>0</v>
      </c>
      <c r="DA57" s="45">
        <v>0</v>
      </c>
      <c r="DB57" s="45">
        <v>0</v>
      </c>
      <c r="DC57" s="45">
        <v>0</v>
      </c>
      <c r="DD57" s="45">
        <v>0</v>
      </c>
      <c r="DE57" s="45">
        <v>0</v>
      </c>
      <c r="DF57" s="45">
        <v>0</v>
      </c>
      <c r="DG57" s="45">
        <v>0</v>
      </c>
      <c r="DH57" s="45">
        <v>0</v>
      </c>
      <c r="DI57" s="45">
        <v>0</v>
      </c>
      <c r="DJ57" s="45">
        <v>0</v>
      </c>
      <c r="DK57" s="45">
        <v>0</v>
      </c>
      <c r="DL57" s="45">
        <v>0</v>
      </c>
      <c r="DM57" s="45">
        <v>0</v>
      </c>
      <c r="DN57" s="45">
        <v>0</v>
      </c>
      <c r="DO57" s="45">
        <v>0</v>
      </c>
      <c r="DP57" s="45">
        <v>0</v>
      </c>
      <c r="DQ57" s="45">
        <v>0</v>
      </c>
      <c r="DR57" s="45">
        <v>0</v>
      </c>
      <c r="DS57" s="45">
        <v>0</v>
      </c>
      <c r="DT57" s="45">
        <v>0</v>
      </c>
      <c r="DU57" s="45">
        <v>0</v>
      </c>
      <c r="DV57" s="45">
        <v>0</v>
      </c>
      <c r="DW57" s="45">
        <v>0</v>
      </c>
      <c r="DX57" s="45">
        <v>0</v>
      </c>
      <c r="DY57" s="45">
        <v>0</v>
      </c>
      <c r="DZ57" s="45">
        <v>0</v>
      </c>
      <c r="EA57" s="45">
        <v>0</v>
      </c>
      <c r="EB57" s="45">
        <v>0</v>
      </c>
      <c r="EC57" s="45">
        <v>0</v>
      </c>
      <c r="ED57" s="45">
        <v>0</v>
      </c>
      <c r="EE57" s="45">
        <v>0</v>
      </c>
      <c r="EF57" s="45">
        <v>0</v>
      </c>
      <c r="EG57" s="45">
        <v>0</v>
      </c>
      <c r="EH57" s="45">
        <v>0</v>
      </c>
      <c r="EI57" s="45">
        <v>0</v>
      </c>
      <c r="EJ57" s="45">
        <v>0</v>
      </c>
      <c r="EK57" s="45">
        <v>0</v>
      </c>
      <c r="EL57" s="45">
        <v>0</v>
      </c>
      <c r="EM57" s="45">
        <v>0</v>
      </c>
      <c r="EN57" s="45">
        <v>0</v>
      </c>
      <c r="EO57" s="45">
        <v>0</v>
      </c>
      <c r="EP57" s="45">
        <v>0</v>
      </c>
      <c r="EQ57" s="45">
        <v>0</v>
      </c>
      <c r="ER57" s="45">
        <v>0</v>
      </c>
      <c r="ES57" s="45">
        <v>0</v>
      </c>
      <c r="ET57" s="45">
        <v>0</v>
      </c>
      <c r="EU57" s="45">
        <v>0</v>
      </c>
      <c r="EV57" s="45">
        <v>0</v>
      </c>
      <c r="EW57" s="45">
        <v>0</v>
      </c>
      <c r="EX57" s="45">
        <v>0</v>
      </c>
      <c r="EY57" s="45">
        <v>0</v>
      </c>
      <c r="EZ57" s="45">
        <v>0</v>
      </c>
      <c r="FA57" s="45">
        <v>0</v>
      </c>
      <c r="FB57" s="45">
        <v>0</v>
      </c>
      <c r="FC57" s="45">
        <v>0</v>
      </c>
      <c r="FD57" s="45">
        <v>0</v>
      </c>
      <c r="FE57" s="45">
        <v>0</v>
      </c>
      <c r="FF57" s="45">
        <v>0</v>
      </c>
      <c r="FG57" s="45">
        <v>0</v>
      </c>
      <c r="FH57" s="45">
        <v>0</v>
      </c>
      <c r="FI57" s="45">
        <v>0</v>
      </c>
      <c r="FJ57" s="45">
        <v>0</v>
      </c>
      <c r="FK57" s="45">
        <v>0</v>
      </c>
      <c r="FL57" s="45">
        <v>0</v>
      </c>
      <c r="FM57" s="45">
        <v>0</v>
      </c>
      <c r="FN57" s="45">
        <v>0</v>
      </c>
      <c r="FO57" s="45">
        <v>0</v>
      </c>
      <c r="FP57" s="45">
        <v>0</v>
      </c>
      <c r="FQ57" s="45">
        <v>0</v>
      </c>
      <c r="FR57" s="45">
        <v>0</v>
      </c>
      <c r="FS57" s="45">
        <v>0</v>
      </c>
      <c r="FT57" s="45">
        <v>0</v>
      </c>
      <c r="FU57" s="45">
        <v>0</v>
      </c>
      <c r="FV57" s="45">
        <v>0</v>
      </c>
      <c r="FW57" s="45">
        <v>0</v>
      </c>
      <c r="FX57" s="45">
        <v>0</v>
      </c>
      <c r="FY57" s="45">
        <v>0</v>
      </c>
      <c r="FZ57" s="45">
        <v>0</v>
      </c>
      <c r="GA57" s="45">
        <v>0</v>
      </c>
      <c r="GB57" s="45">
        <v>0</v>
      </c>
      <c r="GC57" s="45">
        <v>0</v>
      </c>
      <c r="GD57" s="45">
        <v>0</v>
      </c>
      <c r="GE57" s="45">
        <v>0</v>
      </c>
      <c r="GF57" s="45">
        <v>0</v>
      </c>
      <c r="GG57" s="45">
        <v>0</v>
      </c>
      <c r="GH57" s="45">
        <v>0</v>
      </c>
      <c r="GI57" s="45">
        <v>0</v>
      </c>
      <c r="GJ57" s="45">
        <v>0</v>
      </c>
      <c r="GK57" s="45">
        <v>0</v>
      </c>
      <c r="GL57" s="45">
        <v>0</v>
      </c>
      <c r="GM57" s="45">
        <v>0</v>
      </c>
      <c r="GN57" s="45">
        <v>0</v>
      </c>
      <c r="GO57" s="45">
        <v>0</v>
      </c>
      <c r="GP57" s="45">
        <v>0</v>
      </c>
      <c r="GQ57" s="45">
        <v>0</v>
      </c>
      <c r="GR57" s="45">
        <v>0</v>
      </c>
      <c r="GS57" s="45">
        <v>0</v>
      </c>
      <c r="GT57" s="45">
        <v>0</v>
      </c>
      <c r="GU57" s="45">
        <v>0</v>
      </c>
      <c r="GV57" s="45">
        <v>0</v>
      </c>
      <c r="GW57" s="45">
        <v>0</v>
      </c>
      <c r="GX57" s="45">
        <v>0</v>
      </c>
      <c r="GY57" s="45">
        <v>0</v>
      </c>
      <c r="GZ57" s="45">
        <v>0</v>
      </c>
      <c r="HA57" s="45">
        <v>0</v>
      </c>
      <c r="HB57" s="45">
        <v>0</v>
      </c>
      <c r="HC57" s="45">
        <v>0</v>
      </c>
      <c r="HD57" s="45">
        <v>0</v>
      </c>
      <c r="HE57" s="45">
        <v>0</v>
      </c>
      <c r="HF57" s="45">
        <v>0</v>
      </c>
      <c r="HG57" s="45">
        <v>0</v>
      </c>
      <c r="HH57" s="45">
        <v>0</v>
      </c>
      <c r="HI57" s="45">
        <v>0</v>
      </c>
      <c r="HJ57" s="45">
        <v>0</v>
      </c>
      <c r="HK57" s="45">
        <v>0</v>
      </c>
      <c r="HL57" s="45">
        <v>0</v>
      </c>
      <c r="HM57" s="45">
        <v>0</v>
      </c>
      <c r="HN57" s="45">
        <v>0</v>
      </c>
      <c r="HO57" s="45">
        <v>0</v>
      </c>
      <c r="HP57" s="45">
        <v>0</v>
      </c>
      <c r="HQ57" s="45">
        <v>0</v>
      </c>
      <c r="HR57" s="45">
        <v>0</v>
      </c>
      <c r="HS57" s="45">
        <v>0</v>
      </c>
      <c r="HT57" s="45">
        <v>0</v>
      </c>
      <c r="HU57" s="45">
        <v>0</v>
      </c>
      <c r="HV57" s="45">
        <v>0</v>
      </c>
      <c r="HW57" s="45">
        <v>0</v>
      </c>
      <c r="HX57" s="45">
        <v>0</v>
      </c>
      <c r="HY57" s="45">
        <v>0</v>
      </c>
      <c r="HZ57" s="45">
        <v>0</v>
      </c>
      <c r="IA57" s="45">
        <v>0</v>
      </c>
      <c r="IB57" s="45">
        <v>0</v>
      </c>
      <c r="IC57" s="45">
        <v>0</v>
      </c>
      <c r="ID57" s="45">
        <v>0</v>
      </c>
      <c r="IE57" s="45">
        <v>0</v>
      </c>
      <c r="IF57" s="45">
        <v>0</v>
      </c>
      <c r="IG57" s="45">
        <v>0</v>
      </c>
      <c r="IH57" s="45">
        <v>0</v>
      </c>
      <c r="II57" s="45">
        <v>0</v>
      </c>
      <c r="IJ57" s="45">
        <v>0</v>
      </c>
      <c r="IK57" s="45">
        <v>0</v>
      </c>
      <c r="IL57" s="45">
        <v>0</v>
      </c>
      <c r="IM57" s="45">
        <v>0</v>
      </c>
      <c r="IN57" s="45">
        <v>0</v>
      </c>
      <c r="IO57" s="45">
        <v>0</v>
      </c>
    </row>
    <row r="58" spans="1:249" s="67" customFormat="1" x14ac:dyDescent="0.2">
      <c r="A58" s="63"/>
      <c r="B58" s="64"/>
      <c r="C58" s="65"/>
      <c r="D58" s="66"/>
      <c r="E58" s="78" t="str">
        <f xml:space="preserve"> LEFT(E57, LEN(E57) - 4)</f>
        <v>Capital expenditure</v>
      </c>
      <c r="G58" s="72" t="s">
        <v>86</v>
      </c>
      <c r="H58" s="67">
        <f>SUM(J58:BQ58)</f>
        <v>-100000</v>
      </c>
      <c r="J58" s="67" cm="1">
        <f t="array" ref="J58:IO58">_xlfn.ANCHORARRAY(J57) * -1</f>
        <v>-100000</v>
      </c>
      <c r="K58" s="67">
        <v>0</v>
      </c>
      <c r="L58" s="67">
        <v>0</v>
      </c>
      <c r="M58" s="67">
        <v>0</v>
      </c>
      <c r="N58" s="67">
        <v>0</v>
      </c>
      <c r="O58" s="67">
        <v>0</v>
      </c>
      <c r="P58" s="67">
        <v>0</v>
      </c>
      <c r="Q58" s="67">
        <v>0</v>
      </c>
      <c r="R58" s="67">
        <v>0</v>
      </c>
      <c r="S58" s="67">
        <v>0</v>
      </c>
      <c r="T58" s="67">
        <v>0</v>
      </c>
      <c r="U58" s="67">
        <v>0</v>
      </c>
      <c r="V58" s="67">
        <v>0</v>
      </c>
      <c r="W58" s="67">
        <v>0</v>
      </c>
      <c r="X58" s="67">
        <v>0</v>
      </c>
      <c r="Y58" s="67">
        <v>0</v>
      </c>
      <c r="Z58" s="67">
        <v>0</v>
      </c>
      <c r="AA58" s="67">
        <v>0</v>
      </c>
      <c r="AB58" s="67">
        <v>0</v>
      </c>
      <c r="AC58" s="67">
        <v>0</v>
      </c>
      <c r="AD58" s="67">
        <v>0</v>
      </c>
      <c r="AE58" s="67">
        <v>0</v>
      </c>
      <c r="AF58" s="67">
        <v>0</v>
      </c>
      <c r="AG58" s="67">
        <v>0</v>
      </c>
      <c r="AH58" s="67">
        <v>0</v>
      </c>
      <c r="AI58" s="67">
        <v>0</v>
      </c>
      <c r="AJ58" s="67">
        <v>0</v>
      </c>
      <c r="AK58" s="67">
        <v>0</v>
      </c>
      <c r="AL58" s="67">
        <v>0</v>
      </c>
      <c r="AM58" s="67">
        <v>0</v>
      </c>
      <c r="AN58" s="67">
        <v>0</v>
      </c>
      <c r="AO58" s="67">
        <v>0</v>
      </c>
      <c r="AP58" s="67">
        <v>0</v>
      </c>
      <c r="AQ58" s="67">
        <v>0</v>
      </c>
      <c r="AR58" s="67">
        <v>0</v>
      </c>
      <c r="AS58" s="67">
        <v>0</v>
      </c>
      <c r="AT58" s="67">
        <v>0</v>
      </c>
      <c r="AU58" s="67">
        <v>0</v>
      </c>
      <c r="AV58" s="67">
        <v>0</v>
      </c>
      <c r="AW58" s="67">
        <v>0</v>
      </c>
      <c r="AX58" s="67">
        <v>0</v>
      </c>
      <c r="AY58" s="67">
        <v>0</v>
      </c>
      <c r="AZ58" s="67">
        <v>0</v>
      </c>
      <c r="BA58" s="67">
        <v>0</v>
      </c>
      <c r="BB58" s="67">
        <v>0</v>
      </c>
      <c r="BC58" s="67">
        <v>0</v>
      </c>
      <c r="BD58" s="67">
        <v>0</v>
      </c>
      <c r="BE58" s="67">
        <v>0</v>
      </c>
      <c r="BF58" s="67">
        <v>0</v>
      </c>
      <c r="BG58" s="67">
        <v>0</v>
      </c>
      <c r="BH58" s="67">
        <v>0</v>
      </c>
      <c r="BI58" s="67">
        <v>0</v>
      </c>
      <c r="BJ58" s="67">
        <v>0</v>
      </c>
      <c r="BK58" s="67">
        <v>0</v>
      </c>
      <c r="BL58" s="67">
        <v>0</v>
      </c>
      <c r="BM58" s="67">
        <v>0</v>
      </c>
      <c r="BN58" s="67">
        <v>0</v>
      </c>
      <c r="BO58" s="67">
        <v>0</v>
      </c>
      <c r="BP58" s="67">
        <v>0</v>
      </c>
      <c r="BQ58" s="67">
        <v>0</v>
      </c>
      <c r="BR58" s="67">
        <v>0</v>
      </c>
      <c r="BS58" s="67">
        <v>0</v>
      </c>
      <c r="BT58" s="67">
        <v>0</v>
      </c>
      <c r="BU58" s="67">
        <v>0</v>
      </c>
      <c r="BV58" s="67">
        <v>0</v>
      </c>
      <c r="BW58" s="67">
        <v>0</v>
      </c>
      <c r="BX58" s="67">
        <v>0</v>
      </c>
      <c r="BY58" s="67">
        <v>0</v>
      </c>
      <c r="BZ58" s="67">
        <v>0</v>
      </c>
      <c r="CA58" s="67">
        <v>0</v>
      </c>
      <c r="CB58" s="67">
        <v>0</v>
      </c>
      <c r="CC58" s="67">
        <v>0</v>
      </c>
      <c r="CD58" s="67">
        <v>0</v>
      </c>
      <c r="CE58" s="67">
        <v>0</v>
      </c>
      <c r="CF58" s="67">
        <v>0</v>
      </c>
      <c r="CG58" s="67">
        <v>0</v>
      </c>
      <c r="CH58" s="67">
        <v>0</v>
      </c>
      <c r="CI58" s="67">
        <v>0</v>
      </c>
      <c r="CJ58" s="67">
        <v>0</v>
      </c>
      <c r="CK58" s="67">
        <v>0</v>
      </c>
      <c r="CL58" s="67">
        <v>0</v>
      </c>
      <c r="CM58" s="67">
        <v>0</v>
      </c>
      <c r="CN58" s="67">
        <v>0</v>
      </c>
      <c r="CO58" s="67">
        <v>0</v>
      </c>
      <c r="CP58" s="67">
        <v>0</v>
      </c>
      <c r="CQ58" s="67">
        <v>0</v>
      </c>
      <c r="CR58" s="67">
        <v>0</v>
      </c>
      <c r="CS58" s="67">
        <v>0</v>
      </c>
      <c r="CT58" s="67">
        <v>0</v>
      </c>
      <c r="CU58" s="67">
        <v>0</v>
      </c>
      <c r="CV58" s="67">
        <v>0</v>
      </c>
      <c r="CW58" s="67">
        <v>0</v>
      </c>
      <c r="CX58" s="67">
        <v>0</v>
      </c>
      <c r="CY58" s="67">
        <v>0</v>
      </c>
      <c r="CZ58" s="67">
        <v>0</v>
      </c>
      <c r="DA58" s="67">
        <v>0</v>
      </c>
      <c r="DB58" s="67">
        <v>0</v>
      </c>
      <c r="DC58" s="67">
        <v>0</v>
      </c>
      <c r="DD58" s="67">
        <v>0</v>
      </c>
      <c r="DE58" s="67">
        <v>0</v>
      </c>
      <c r="DF58" s="67">
        <v>0</v>
      </c>
      <c r="DG58" s="67">
        <v>0</v>
      </c>
      <c r="DH58" s="67">
        <v>0</v>
      </c>
      <c r="DI58" s="67">
        <v>0</v>
      </c>
      <c r="DJ58" s="67">
        <v>0</v>
      </c>
      <c r="DK58" s="67">
        <v>0</v>
      </c>
      <c r="DL58" s="67">
        <v>0</v>
      </c>
      <c r="DM58" s="67">
        <v>0</v>
      </c>
      <c r="DN58" s="67">
        <v>0</v>
      </c>
      <c r="DO58" s="67">
        <v>0</v>
      </c>
      <c r="DP58" s="67">
        <v>0</v>
      </c>
      <c r="DQ58" s="67">
        <v>0</v>
      </c>
      <c r="DR58" s="67">
        <v>0</v>
      </c>
      <c r="DS58" s="67">
        <v>0</v>
      </c>
      <c r="DT58" s="67">
        <v>0</v>
      </c>
      <c r="DU58" s="67">
        <v>0</v>
      </c>
      <c r="DV58" s="67">
        <v>0</v>
      </c>
      <c r="DW58" s="67">
        <v>0</v>
      </c>
      <c r="DX58" s="67">
        <v>0</v>
      </c>
      <c r="DY58" s="67">
        <v>0</v>
      </c>
      <c r="DZ58" s="67">
        <v>0</v>
      </c>
      <c r="EA58" s="67">
        <v>0</v>
      </c>
      <c r="EB58" s="67">
        <v>0</v>
      </c>
      <c r="EC58" s="67">
        <v>0</v>
      </c>
      <c r="ED58" s="67">
        <v>0</v>
      </c>
      <c r="EE58" s="67">
        <v>0</v>
      </c>
      <c r="EF58" s="67">
        <v>0</v>
      </c>
      <c r="EG58" s="67">
        <v>0</v>
      </c>
      <c r="EH58" s="67">
        <v>0</v>
      </c>
      <c r="EI58" s="67">
        <v>0</v>
      </c>
      <c r="EJ58" s="67">
        <v>0</v>
      </c>
      <c r="EK58" s="67">
        <v>0</v>
      </c>
      <c r="EL58" s="67">
        <v>0</v>
      </c>
      <c r="EM58" s="67">
        <v>0</v>
      </c>
      <c r="EN58" s="67">
        <v>0</v>
      </c>
      <c r="EO58" s="67">
        <v>0</v>
      </c>
      <c r="EP58" s="67">
        <v>0</v>
      </c>
      <c r="EQ58" s="67">
        <v>0</v>
      </c>
      <c r="ER58" s="67">
        <v>0</v>
      </c>
      <c r="ES58" s="67">
        <v>0</v>
      </c>
      <c r="ET58" s="67">
        <v>0</v>
      </c>
      <c r="EU58" s="67">
        <v>0</v>
      </c>
      <c r="EV58" s="67">
        <v>0</v>
      </c>
      <c r="EW58" s="67">
        <v>0</v>
      </c>
      <c r="EX58" s="67">
        <v>0</v>
      </c>
      <c r="EY58" s="67">
        <v>0</v>
      </c>
      <c r="EZ58" s="67">
        <v>0</v>
      </c>
      <c r="FA58" s="67">
        <v>0</v>
      </c>
      <c r="FB58" s="67">
        <v>0</v>
      </c>
      <c r="FC58" s="67">
        <v>0</v>
      </c>
      <c r="FD58" s="67">
        <v>0</v>
      </c>
      <c r="FE58" s="67">
        <v>0</v>
      </c>
      <c r="FF58" s="67">
        <v>0</v>
      </c>
      <c r="FG58" s="67">
        <v>0</v>
      </c>
      <c r="FH58" s="67">
        <v>0</v>
      </c>
      <c r="FI58" s="67">
        <v>0</v>
      </c>
      <c r="FJ58" s="67">
        <v>0</v>
      </c>
      <c r="FK58" s="67">
        <v>0</v>
      </c>
      <c r="FL58" s="67">
        <v>0</v>
      </c>
      <c r="FM58" s="67">
        <v>0</v>
      </c>
      <c r="FN58" s="67">
        <v>0</v>
      </c>
      <c r="FO58" s="67">
        <v>0</v>
      </c>
      <c r="FP58" s="67">
        <v>0</v>
      </c>
      <c r="FQ58" s="67">
        <v>0</v>
      </c>
      <c r="FR58" s="67">
        <v>0</v>
      </c>
      <c r="FS58" s="67">
        <v>0</v>
      </c>
      <c r="FT58" s="67">
        <v>0</v>
      </c>
      <c r="FU58" s="67">
        <v>0</v>
      </c>
      <c r="FV58" s="67">
        <v>0</v>
      </c>
      <c r="FW58" s="67">
        <v>0</v>
      </c>
      <c r="FX58" s="67">
        <v>0</v>
      </c>
      <c r="FY58" s="67">
        <v>0</v>
      </c>
      <c r="FZ58" s="67">
        <v>0</v>
      </c>
      <c r="GA58" s="67">
        <v>0</v>
      </c>
      <c r="GB58" s="67">
        <v>0</v>
      </c>
      <c r="GC58" s="67">
        <v>0</v>
      </c>
      <c r="GD58" s="67">
        <v>0</v>
      </c>
      <c r="GE58" s="67">
        <v>0</v>
      </c>
      <c r="GF58" s="67">
        <v>0</v>
      </c>
      <c r="GG58" s="67">
        <v>0</v>
      </c>
      <c r="GH58" s="67">
        <v>0</v>
      </c>
      <c r="GI58" s="67">
        <v>0</v>
      </c>
      <c r="GJ58" s="67">
        <v>0</v>
      </c>
      <c r="GK58" s="67">
        <v>0</v>
      </c>
      <c r="GL58" s="67">
        <v>0</v>
      </c>
      <c r="GM58" s="67">
        <v>0</v>
      </c>
      <c r="GN58" s="67">
        <v>0</v>
      </c>
      <c r="GO58" s="67">
        <v>0</v>
      </c>
      <c r="GP58" s="67">
        <v>0</v>
      </c>
      <c r="GQ58" s="67">
        <v>0</v>
      </c>
      <c r="GR58" s="67">
        <v>0</v>
      </c>
      <c r="GS58" s="67">
        <v>0</v>
      </c>
      <c r="GT58" s="67">
        <v>0</v>
      </c>
      <c r="GU58" s="67">
        <v>0</v>
      </c>
      <c r="GV58" s="67">
        <v>0</v>
      </c>
      <c r="GW58" s="67">
        <v>0</v>
      </c>
      <c r="GX58" s="67">
        <v>0</v>
      </c>
      <c r="GY58" s="67">
        <v>0</v>
      </c>
      <c r="GZ58" s="67">
        <v>0</v>
      </c>
      <c r="HA58" s="67">
        <v>0</v>
      </c>
      <c r="HB58" s="67">
        <v>0</v>
      </c>
      <c r="HC58" s="67">
        <v>0</v>
      </c>
      <c r="HD58" s="67">
        <v>0</v>
      </c>
      <c r="HE58" s="67">
        <v>0</v>
      </c>
      <c r="HF58" s="67">
        <v>0</v>
      </c>
      <c r="HG58" s="67">
        <v>0</v>
      </c>
      <c r="HH58" s="67">
        <v>0</v>
      </c>
      <c r="HI58" s="67">
        <v>0</v>
      </c>
      <c r="HJ58" s="67">
        <v>0</v>
      </c>
      <c r="HK58" s="67">
        <v>0</v>
      </c>
      <c r="HL58" s="67">
        <v>0</v>
      </c>
      <c r="HM58" s="67">
        <v>0</v>
      </c>
      <c r="HN58" s="67">
        <v>0</v>
      </c>
      <c r="HO58" s="67">
        <v>0</v>
      </c>
      <c r="HP58" s="67">
        <v>0</v>
      </c>
      <c r="HQ58" s="67">
        <v>0</v>
      </c>
      <c r="HR58" s="67">
        <v>0</v>
      </c>
      <c r="HS58" s="67">
        <v>0</v>
      </c>
      <c r="HT58" s="67">
        <v>0</v>
      </c>
      <c r="HU58" s="67">
        <v>0</v>
      </c>
      <c r="HV58" s="67">
        <v>0</v>
      </c>
      <c r="HW58" s="67">
        <v>0</v>
      </c>
      <c r="HX58" s="67">
        <v>0</v>
      </c>
      <c r="HY58" s="67">
        <v>0</v>
      </c>
      <c r="HZ58" s="67">
        <v>0</v>
      </c>
      <c r="IA58" s="67">
        <v>0</v>
      </c>
      <c r="IB58" s="67">
        <v>0</v>
      </c>
      <c r="IC58" s="67">
        <v>0</v>
      </c>
      <c r="ID58" s="67">
        <v>0</v>
      </c>
      <c r="IE58" s="67">
        <v>0</v>
      </c>
      <c r="IF58" s="67">
        <v>0</v>
      </c>
      <c r="IG58" s="67">
        <v>0</v>
      </c>
      <c r="IH58" s="67">
        <v>0</v>
      </c>
      <c r="II58" s="67">
        <v>0</v>
      </c>
      <c r="IJ58" s="67">
        <v>0</v>
      </c>
      <c r="IK58" s="67">
        <v>0</v>
      </c>
      <c r="IL58" s="67">
        <v>0</v>
      </c>
      <c r="IM58" s="67">
        <v>0</v>
      </c>
      <c r="IN58" s="67">
        <v>0</v>
      </c>
      <c r="IO58" s="67">
        <v>0</v>
      </c>
    </row>
    <row r="59" spans="1:249" x14ac:dyDescent="0.2">
      <c r="D59" s="58"/>
    </row>
    <row r="60" spans="1:249" x14ac:dyDescent="0.2">
      <c r="C60" s="75" t="s">
        <v>16</v>
      </c>
      <c r="D60" s="58"/>
    </row>
    <row r="61" spans="1:249" x14ac:dyDescent="0.2">
      <c r="C61" s="75"/>
      <c r="D61" s="58"/>
    </row>
    <row r="62" spans="1:249" x14ac:dyDescent="0.2">
      <c r="D62" s="61" t="s">
        <v>161</v>
      </c>
      <c r="J62" s="22"/>
    </row>
    <row r="63" spans="1:249" x14ac:dyDescent="0.2">
      <c r="D63" s="58"/>
      <c r="E63" s="45" t="str">
        <f>InpC!E$56</f>
        <v>New asset depreciation years</v>
      </c>
      <c r="F63" s="45">
        <f>InpC!F$56</f>
        <v>4</v>
      </c>
      <c r="G63" s="45" t="str">
        <f>InpC!G$56</f>
        <v>years</v>
      </c>
      <c r="J63" s="22"/>
    </row>
    <row r="64" spans="1:249" s="22" customFormat="1" x14ac:dyDescent="0.2">
      <c r="A64" s="13"/>
      <c r="B64" s="7"/>
      <c r="C64" s="28"/>
      <c r="D64" s="68"/>
      <c r="E64" s="22" t="s">
        <v>334</v>
      </c>
      <c r="F64" s="22">
        <f>F63*12+Time!$F$9-60</f>
        <v>228</v>
      </c>
      <c r="G64" s="22" t="s">
        <v>183</v>
      </c>
    </row>
    <row r="65" spans="1:249" s="45" customFormat="1" x14ac:dyDescent="0.2">
      <c r="A65" s="42"/>
      <c r="B65" s="41"/>
      <c r="C65" s="69"/>
      <c r="D65" s="70"/>
      <c r="E65" s="45" t="str">
        <f>InpS!E$10</f>
        <v>Capital expenditure POS</v>
      </c>
      <c r="F65" s="45">
        <f>InpS!F$10</f>
        <v>0</v>
      </c>
      <c r="G65" s="45" t="str">
        <f>InpS!G$10</f>
        <v>$</v>
      </c>
      <c r="H65" s="45">
        <f>InpS!H$10</f>
        <v>100000</v>
      </c>
      <c r="I65" s="45">
        <f>InpS!I$10</f>
        <v>0</v>
      </c>
      <c r="J65" s="45" cm="1">
        <f t="array" ref="J65:IO65">_xlfn.ANCHORARRAY(J57)</f>
        <v>100000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>
        <v>0</v>
      </c>
      <c r="AI65" s="45">
        <v>0</v>
      </c>
      <c r="AJ65" s="45">
        <v>0</v>
      </c>
      <c r="AK65" s="45">
        <v>0</v>
      </c>
      <c r="AL65" s="45">
        <v>0</v>
      </c>
      <c r="AM65" s="45">
        <v>0</v>
      </c>
      <c r="AN65" s="45">
        <v>0</v>
      </c>
      <c r="AO65" s="45">
        <v>0</v>
      </c>
      <c r="AP65" s="45">
        <v>0</v>
      </c>
      <c r="AQ65" s="45">
        <v>0</v>
      </c>
      <c r="AR65" s="45">
        <v>0</v>
      </c>
      <c r="AS65" s="45">
        <v>0</v>
      </c>
      <c r="AT65" s="45">
        <v>0</v>
      </c>
      <c r="AU65" s="45">
        <v>0</v>
      </c>
      <c r="AV65" s="45">
        <v>0</v>
      </c>
      <c r="AW65" s="45">
        <v>0</v>
      </c>
      <c r="AX65" s="45">
        <v>0</v>
      </c>
      <c r="AY65" s="45">
        <v>0</v>
      </c>
      <c r="AZ65" s="45">
        <v>0</v>
      </c>
      <c r="BA65" s="45">
        <v>0</v>
      </c>
      <c r="BB65" s="45">
        <v>0</v>
      </c>
      <c r="BC65" s="45">
        <v>0</v>
      </c>
      <c r="BD65" s="45">
        <v>0</v>
      </c>
      <c r="BE65" s="45">
        <v>0</v>
      </c>
      <c r="BF65" s="45">
        <v>0</v>
      </c>
      <c r="BG65" s="45">
        <v>0</v>
      </c>
      <c r="BH65" s="45">
        <v>0</v>
      </c>
      <c r="BI65" s="45">
        <v>0</v>
      </c>
      <c r="BJ65" s="45">
        <v>0</v>
      </c>
      <c r="BK65" s="45">
        <v>0</v>
      </c>
      <c r="BL65" s="45">
        <v>0</v>
      </c>
      <c r="BM65" s="45">
        <v>0</v>
      </c>
      <c r="BN65" s="45">
        <v>0</v>
      </c>
      <c r="BO65" s="45">
        <v>0</v>
      </c>
      <c r="BP65" s="45">
        <v>0</v>
      </c>
      <c r="BQ65" s="45">
        <v>0</v>
      </c>
      <c r="BR65" s="45">
        <v>0</v>
      </c>
      <c r="BS65" s="45">
        <v>0</v>
      </c>
      <c r="BT65" s="45">
        <v>0</v>
      </c>
      <c r="BU65" s="45">
        <v>0</v>
      </c>
      <c r="BV65" s="45">
        <v>0</v>
      </c>
      <c r="BW65" s="45">
        <v>0</v>
      </c>
      <c r="BX65" s="45">
        <v>0</v>
      </c>
      <c r="BY65" s="45">
        <v>0</v>
      </c>
      <c r="BZ65" s="45">
        <v>0</v>
      </c>
      <c r="CA65" s="45">
        <v>0</v>
      </c>
      <c r="CB65" s="45">
        <v>0</v>
      </c>
      <c r="CC65" s="45">
        <v>0</v>
      </c>
      <c r="CD65" s="45">
        <v>0</v>
      </c>
      <c r="CE65" s="45">
        <v>0</v>
      </c>
      <c r="CF65" s="45">
        <v>0</v>
      </c>
      <c r="CG65" s="45">
        <v>0</v>
      </c>
      <c r="CH65" s="45">
        <v>0</v>
      </c>
      <c r="CI65" s="45">
        <v>0</v>
      </c>
      <c r="CJ65" s="45">
        <v>0</v>
      </c>
      <c r="CK65" s="45">
        <v>0</v>
      </c>
      <c r="CL65" s="45">
        <v>0</v>
      </c>
      <c r="CM65" s="45">
        <v>0</v>
      </c>
      <c r="CN65" s="45">
        <v>0</v>
      </c>
      <c r="CO65" s="45">
        <v>0</v>
      </c>
      <c r="CP65" s="45">
        <v>0</v>
      </c>
      <c r="CQ65" s="45">
        <v>0</v>
      </c>
      <c r="CR65" s="45">
        <v>0</v>
      </c>
      <c r="CS65" s="45">
        <v>0</v>
      </c>
      <c r="CT65" s="45">
        <v>0</v>
      </c>
      <c r="CU65" s="45">
        <v>0</v>
      </c>
      <c r="CV65" s="45">
        <v>0</v>
      </c>
      <c r="CW65" s="45">
        <v>0</v>
      </c>
      <c r="CX65" s="45">
        <v>0</v>
      </c>
      <c r="CY65" s="45">
        <v>0</v>
      </c>
      <c r="CZ65" s="45">
        <v>0</v>
      </c>
      <c r="DA65" s="45">
        <v>0</v>
      </c>
      <c r="DB65" s="45">
        <v>0</v>
      </c>
      <c r="DC65" s="45">
        <v>0</v>
      </c>
      <c r="DD65" s="45">
        <v>0</v>
      </c>
      <c r="DE65" s="45">
        <v>0</v>
      </c>
      <c r="DF65" s="45">
        <v>0</v>
      </c>
      <c r="DG65" s="45">
        <v>0</v>
      </c>
      <c r="DH65" s="45">
        <v>0</v>
      </c>
      <c r="DI65" s="45">
        <v>0</v>
      </c>
      <c r="DJ65" s="45">
        <v>0</v>
      </c>
      <c r="DK65" s="45">
        <v>0</v>
      </c>
      <c r="DL65" s="45">
        <v>0</v>
      </c>
      <c r="DM65" s="45">
        <v>0</v>
      </c>
      <c r="DN65" s="45">
        <v>0</v>
      </c>
      <c r="DO65" s="45">
        <v>0</v>
      </c>
      <c r="DP65" s="45">
        <v>0</v>
      </c>
      <c r="DQ65" s="45">
        <v>0</v>
      </c>
      <c r="DR65" s="45">
        <v>0</v>
      </c>
      <c r="DS65" s="45">
        <v>0</v>
      </c>
      <c r="DT65" s="45">
        <v>0</v>
      </c>
      <c r="DU65" s="45">
        <v>0</v>
      </c>
      <c r="DV65" s="45">
        <v>0</v>
      </c>
      <c r="DW65" s="45">
        <v>0</v>
      </c>
      <c r="DX65" s="45">
        <v>0</v>
      </c>
      <c r="DY65" s="45">
        <v>0</v>
      </c>
      <c r="DZ65" s="45">
        <v>0</v>
      </c>
      <c r="EA65" s="45">
        <v>0</v>
      </c>
      <c r="EB65" s="45">
        <v>0</v>
      </c>
      <c r="EC65" s="45">
        <v>0</v>
      </c>
      <c r="ED65" s="45">
        <v>0</v>
      </c>
      <c r="EE65" s="45">
        <v>0</v>
      </c>
      <c r="EF65" s="45">
        <v>0</v>
      </c>
      <c r="EG65" s="45">
        <v>0</v>
      </c>
      <c r="EH65" s="45">
        <v>0</v>
      </c>
      <c r="EI65" s="45">
        <v>0</v>
      </c>
      <c r="EJ65" s="45">
        <v>0</v>
      </c>
      <c r="EK65" s="45">
        <v>0</v>
      </c>
      <c r="EL65" s="45">
        <v>0</v>
      </c>
      <c r="EM65" s="45">
        <v>0</v>
      </c>
      <c r="EN65" s="45">
        <v>0</v>
      </c>
      <c r="EO65" s="45">
        <v>0</v>
      </c>
      <c r="EP65" s="45">
        <v>0</v>
      </c>
      <c r="EQ65" s="45">
        <v>0</v>
      </c>
      <c r="ER65" s="45">
        <v>0</v>
      </c>
      <c r="ES65" s="45">
        <v>0</v>
      </c>
      <c r="ET65" s="45">
        <v>0</v>
      </c>
      <c r="EU65" s="45">
        <v>0</v>
      </c>
      <c r="EV65" s="45">
        <v>0</v>
      </c>
      <c r="EW65" s="45">
        <v>0</v>
      </c>
      <c r="EX65" s="45">
        <v>0</v>
      </c>
      <c r="EY65" s="45">
        <v>0</v>
      </c>
      <c r="EZ65" s="45">
        <v>0</v>
      </c>
      <c r="FA65" s="45">
        <v>0</v>
      </c>
      <c r="FB65" s="45">
        <v>0</v>
      </c>
      <c r="FC65" s="45">
        <v>0</v>
      </c>
      <c r="FD65" s="45">
        <v>0</v>
      </c>
      <c r="FE65" s="45">
        <v>0</v>
      </c>
      <c r="FF65" s="45">
        <v>0</v>
      </c>
      <c r="FG65" s="45">
        <v>0</v>
      </c>
      <c r="FH65" s="45">
        <v>0</v>
      </c>
      <c r="FI65" s="45">
        <v>0</v>
      </c>
      <c r="FJ65" s="45">
        <v>0</v>
      </c>
      <c r="FK65" s="45">
        <v>0</v>
      </c>
      <c r="FL65" s="45">
        <v>0</v>
      </c>
      <c r="FM65" s="45">
        <v>0</v>
      </c>
      <c r="FN65" s="45">
        <v>0</v>
      </c>
      <c r="FO65" s="45">
        <v>0</v>
      </c>
      <c r="FP65" s="45">
        <v>0</v>
      </c>
      <c r="FQ65" s="45">
        <v>0</v>
      </c>
      <c r="FR65" s="45">
        <v>0</v>
      </c>
      <c r="FS65" s="45">
        <v>0</v>
      </c>
      <c r="FT65" s="45">
        <v>0</v>
      </c>
      <c r="FU65" s="45">
        <v>0</v>
      </c>
      <c r="FV65" s="45">
        <v>0</v>
      </c>
      <c r="FW65" s="45">
        <v>0</v>
      </c>
      <c r="FX65" s="45">
        <v>0</v>
      </c>
      <c r="FY65" s="45">
        <v>0</v>
      </c>
      <c r="FZ65" s="45">
        <v>0</v>
      </c>
      <c r="GA65" s="45">
        <v>0</v>
      </c>
      <c r="GB65" s="45">
        <v>0</v>
      </c>
      <c r="GC65" s="45">
        <v>0</v>
      </c>
      <c r="GD65" s="45">
        <v>0</v>
      </c>
      <c r="GE65" s="45">
        <v>0</v>
      </c>
      <c r="GF65" s="45">
        <v>0</v>
      </c>
      <c r="GG65" s="45">
        <v>0</v>
      </c>
      <c r="GH65" s="45">
        <v>0</v>
      </c>
      <c r="GI65" s="45">
        <v>0</v>
      </c>
      <c r="GJ65" s="45">
        <v>0</v>
      </c>
      <c r="GK65" s="45">
        <v>0</v>
      </c>
      <c r="GL65" s="45">
        <v>0</v>
      </c>
      <c r="GM65" s="45">
        <v>0</v>
      </c>
      <c r="GN65" s="45">
        <v>0</v>
      </c>
      <c r="GO65" s="45">
        <v>0</v>
      </c>
      <c r="GP65" s="45">
        <v>0</v>
      </c>
      <c r="GQ65" s="45">
        <v>0</v>
      </c>
      <c r="GR65" s="45">
        <v>0</v>
      </c>
      <c r="GS65" s="45">
        <v>0</v>
      </c>
      <c r="GT65" s="45">
        <v>0</v>
      </c>
      <c r="GU65" s="45">
        <v>0</v>
      </c>
      <c r="GV65" s="45">
        <v>0</v>
      </c>
      <c r="GW65" s="45">
        <v>0</v>
      </c>
      <c r="GX65" s="45">
        <v>0</v>
      </c>
      <c r="GY65" s="45">
        <v>0</v>
      </c>
      <c r="GZ65" s="45">
        <v>0</v>
      </c>
      <c r="HA65" s="45">
        <v>0</v>
      </c>
      <c r="HB65" s="45">
        <v>0</v>
      </c>
      <c r="HC65" s="45">
        <v>0</v>
      </c>
      <c r="HD65" s="45">
        <v>0</v>
      </c>
      <c r="HE65" s="45">
        <v>0</v>
      </c>
      <c r="HF65" s="45">
        <v>0</v>
      </c>
      <c r="HG65" s="45">
        <v>0</v>
      </c>
      <c r="HH65" s="45">
        <v>0</v>
      </c>
      <c r="HI65" s="45">
        <v>0</v>
      </c>
      <c r="HJ65" s="45">
        <v>0</v>
      </c>
      <c r="HK65" s="45">
        <v>0</v>
      </c>
      <c r="HL65" s="45">
        <v>0</v>
      </c>
      <c r="HM65" s="45">
        <v>0</v>
      </c>
      <c r="HN65" s="45">
        <v>0</v>
      </c>
      <c r="HO65" s="45">
        <v>0</v>
      </c>
      <c r="HP65" s="45">
        <v>0</v>
      </c>
      <c r="HQ65" s="45">
        <v>0</v>
      </c>
      <c r="HR65" s="45">
        <v>0</v>
      </c>
      <c r="HS65" s="45">
        <v>0</v>
      </c>
      <c r="HT65" s="45">
        <v>0</v>
      </c>
      <c r="HU65" s="45">
        <v>0</v>
      </c>
      <c r="HV65" s="45">
        <v>0</v>
      </c>
      <c r="HW65" s="45">
        <v>0</v>
      </c>
      <c r="HX65" s="45">
        <v>0</v>
      </c>
      <c r="HY65" s="45">
        <v>0</v>
      </c>
      <c r="HZ65" s="45">
        <v>0</v>
      </c>
      <c r="IA65" s="45">
        <v>0</v>
      </c>
      <c r="IB65" s="45">
        <v>0</v>
      </c>
      <c r="IC65" s="45">
        <v>0</v>
      </c>
      <c r="ID65" s="45">
        <v>0</v>
      </c>
      <c r="IE65" s="45">
        <v>0</v>
      </c>
      <c r="IF65" s="45">
        <v>0</v>
      </c>
      <c r="IG65" s="45">
        <v>0</v>
      </c>
      <c r="IH65" s="45">
        <v>0</v>
      </c>
      <c r="II65" s="45">
        <v>0</v>
      </c>
      <c r="IJ65" s="45">
        <v>0</v>
      </c>
      <c r="IK65" s="45">
        <v>0</v>
      </c>
      <c r="IL65" s="45">
        <v>0</v>
      </c>
      <c r="IM65" s="45">
        <v>0</v>
      </c>
      <c r="IN65" s="45">
        <v>0</v>
      </c>
      <c r="IO65" s="45">
        <v>0</v>
      </c>
    </row>
    <row r="66" spans="1:249" ht="15" x14ac:dyDescent="0.2">
      <c r="D66" s="58"/>
      <c r="E66" s="25" t="s">
        <v>91</v>
      </c>
      <c r="G66" s="25" t="s">
        <v>86</v>
      </c>
      <c r="H66" s="25">
        <f>SUM(J66:BQ66)</f>
        <v>26315.789473684192</v>
      </c>
      <c r="J66" s="242" cm="1">
        <f t="array" ref="J66:IO66">BXF.DepreciateSL0λ(_xlfn.ANCHORARRAY(J65),F64)</f>
        <v>438.59649122807019</v>
      </c>
      <c r="K66" s="25">
        <v>438.59649122807019</v>
      </c>
      <c r="L66" s="25">
        <v>438.59649122807019</v>
      </c>
      <c r="M66" s="25">
        <v>438.59649122807019</v>
      </c>
      <c r="N66" s="25">
        <v>438.59649122807019</v>
      </c>
      <c r="O66" s="25">
        <v>438.59649122807019</v>
      </c>
      <c r="P66" s="25">
        <v>438.59649122807019</v>
      </c>
      <c r="Q66" s="25">
        <v>438.59649122807019</v>
      </c>
      <c r="R66" s="25">
        <v>438.59649122807019</v>
      </c>
      <c r="S66" s="25">
        <v>438.59649122807019</v>
      </c>
      <c r="T66" s="25">
        <v>438.59649122807019</v>
      </c>
      <c r="U66" s="25">
        <v>438.59649122807019</v>
      </c>
      <c r="V66" s="25">
        <v>438.59649122807019</v>
      </c>
      <c r="W66" s="25">
        <v>438.59649122807019</v>
      </c>
      <c r="X66" s="25">
        <v>438.59649122807019</v>
      </c>
      <c r="Y66" s="25">
        <v>438.59649122807019</v>
      </c>
      <c r="Z66" s="25">
        <v>438.59649122807019</v>
      </c>
      <c r="AA66" s="25">
        <v>438.59649122807019</v>
      </c>
      <c r="AB66" s="25">
        <v>438.59649122807019</v>
      </c>
      <c r="AC66" s="25">
        <v>438.59649122807019</v>
      </c>
      <c r="AD66" s="25">
        <v>438.59649122807019</v>
      </c>
      <c r="AE66" s="25">
        <v>438.59649122807019</v>
      </c>
      <c r="AF66" s="25">
        <v>438.59649122807019</v>
      </c>
      <c r="AG66" s="25">
        <v>438.59649122807019</v>
      </c>
      <c r="AH66" s="25">
        <v>438.59649122807019</v>
      </c>
      <c r="AI66" s="25">
        <v>438.59649122807019</v>
      </c>
      <c r="AJ66" s="25">
        <v>438.59649122807019</v>
      </c>
      <c r="AK66" s="25">
        <v>438.59649122807019</v>
      </c>
      <c r="AL66" s="25">
        <v>438.59649122807019</v>
      </c>
      <c r="AM66" s="25">
        <v>438.59649122807019</v>
      </c>
      <c r="AN66" s="25">
        <v>438.59649122807019</v>
      </c>
      <c r="AO66" s="25">
        <v>438.59649122807019</v>
      </c>
      <c r="AP66" s="25">
        <v>438.59649122807019</v>
      </c>
      <c r="AQ66" s="25">
        <v>438.59649122807019</v>
      </c>
      <c r="AR66" s="25">
        <v>438.59649122807019</v>
      </c>
      <c r="AS66" s="25">
        <v>438.59649122807019</v>
      </c>
      <c r="AT66" s="25">
        <v>438.59649122807019</v>
      </c>
      <c r="AU66" s="25">
        <v>438.59649122807019</v>
      </c>
      <c r="AV66" s="25">
        <v>438.59649122807019</v>
      </c>
      <c r="AW66" s="25">
        <v>438.59649122807019</v>
      </c>
      <c r="AX66" s="25">
        <v>438.59649122807019</v>
      </c>
      <c r="AY66" s="25">
        <v>438.59649122807019</v>
      </c>
      <c r="AZ66" s="25">
        <v>438.59649122807019</v>
      </c>
      <c r="BA66" s="25">
        <v>438.59649122807019</v>
      </c>
      <c r="BB66" s="25">
        <v>438.59649122807019</v>
      </c>
      <c r="BC66" s="25">
        <v>438.59649122807019</v>
      </c>
      <c r="BD66" s="25">
        <v>438.59649122807019</v>
      </c>
      <c r="BE66" s="25">
        <v>438.59649122807019</v>
      </c>
      <c r="BF66" s="25">
        <v>438.59649122807019</v>
      </c>
      <c r="BG66" s="25">
        <v>438.59649122807019</v>
      </c>
      <c r="BH66" s="25">
        <v>438.59649122807019</v>
      </c>
      <c r="BI66" s="25">
        <v>438.59649122807019</v>
      </c>
      <c r="BJ66" s="25">
        <v>438.59649122807019</v>
      </c>
      <c r="BK66" s="25">
        <v>438.59649122807019</v>
      </c>
      <c r="BL66" s="25">
        <v>438.59649122807019</v>
      </c>
      <c r="BM66" s="25">
        <v>438.59649122807019</v>
      </c>
      <c r="BN66" s="25">
        <v>438.59649122807019</v>
      </c>
      <c r="BO66" s="25">
        <v>438.59649122807019</v>
      </c>
      <c r="BP66" s="25">
        <v>438.59649122807019</v>
      </c>
      <c r="BQ66" s="25">
        <v>438.59649122807019</v>
      </c>
      <c r="BR66" s="25">
        <v>438.59649122807019</v>
      </c>
      <c r="BS66" s="25">
        <v>438.59649122807019</v>
      </c>
      <c r="BT66" s="25">
        <v>438.59649122807019</v>
      </c>
      <c r="BU66" s="25">
        <v>438.59649122807019</v>
      </c>
      <c r="BV66" s="25">
        <v>438.59649122807019</v>
      </c>
      <c r="BW66" s="25">
        <v>438.59649122807019</v>
      </c>
      <c r="BX66" s="25">
        <v>438.59649122807019</v>
      </c>
      <c r="BY66" s="25">
        <v>438.59649122807019</v>
      </c>
      <c r="BZ66" s="25">
        <v>438.59649122807019</v>
      </c>
      <c r="CA66" s="25">
        <v>438.59649122807019</v>
      </c>
      <c r="CB66" s="25">
        <v>438.59649122807019</v>
      </c>
      <c r="CC66" s="25">
        <v>438.59649122807019</v>
      </c>
      <c r="CD66" s="25">
        <v>438.59649122807019</v>
      </c>
      <c r="CE66" s="25">
        <v>438.59649122807019</v>
      </c>
      <c r="CF66" s="25">
        <v>438.59649122807019</v>
      </c>
      <c r="CG66" s="25">
        <v>438.59649122807019</v>
      </c>
      <c r="CH66" s="25">
        <v>438.59649122807019</v>
      </c>
      <c r="CI66" s="25">
        <v>438.59649122807019</v>
      </c>
      <c r="CJ66" s="25">
        <v>438.59649122807019</v>
      </c>
      <c r="CK66" s="25">
        <v>438.59649122807019</v>
      </c>
      <c r="CL66" s="25">
        <v>438.59649122807019</v>
      </c>
      <c r="CM66" s="25">
        <v>438.59649122807019</v>
      </c>
      <c r="CN66" s="25">
        <v>438.59649122807019</v>
      </c>
      <c r="CO66" s="25">
        <v>438.59649122807019</v>
      </c>
      <c r="CP66" s="25">
        <v>438.59649122807019</v>
      </c>
      <c r="CQ66" s="25">
        <v>438.59649122807019</v>
      </c>
      <c r="CR66" s="25">
        <v>438.59649122807019</v>
      </c>
      <c r="CS66" s="25">
        <v>438.59649122807019</v>
      </c>
      <c r="CT66" s="25">
        <v>438.59649122807019</v>
      </c>
      <c r="CU66" s="25">
        <v>438.59649122807019</v>
      </c>
      <c r="CV66" s="25">
        <v>438.59649122807019</v>
      </c>
      <c r="CW66" s="25">
        <v>438.59649122807019</v>
      </c>
      <c r="CX66" s="25">
        <v>438.59649122807019</v>
      </c>
      <c r="CY66" s="25">
        <v>438.59649122807019</v>
      </c>
      <c r="CZ66" s="25">
        <v>438.59649122807019</v>
      </c>
      <c r="DA66" s="25">
        <v>438.59649122807019</v>
      </c>
      <c r="DB66" s="25">
        <v>438.59649122807019</v>
      </c>
      <c r="DC66" s="25">
        <v>438.59649122807019</v>
      </c>
      <c r="DD66" s="25">
        <v>438.59649122807019</v>
      </c>
      <c r="DE66" s="25">
        <v>438.59649122807019</v>
      </c>
      <c r="DF66" s="25">
        <v>438.59649122807019</v>
      </c>
      <c r="DG66" s="25">
        <v>438.59649122807019</v>
      </c>
      <c r="DH66" s="25">
        <v>438.59649122807019</v>
      </c>
      <c r="DI66" s="25">
        <v>438.59649122807019</v>
      </c>
      <c r="DJ66" s="25">
        <v>438.59649122807019</v>
      </c>
      <c r="DK66" s="25">
        <v>438.59649122807019</v>
      </c>
      <c r="DL66" s="25">
        <v>438.59649122807019</v>
      </c>
      <c r="DM66" s="25">
        <v>438.59649122807019</v>
      </c>
      <c r="DN66" s="25">
        <v>438.59649122807019</v>
      </c>
      <c r="DO66" s="25">
        <v>438.59649122807019</v>
      </c>
      <c r="DP66" s="25">
        <v>438.59649122807019</v>
      </c>
      <c r="DQ66" s="25">
        <v>438.59649122807019</v>
      </c>
      <c r="DR66" s="25">
        <v>438.59649122807019</v>
      </c>
      <c r="DS66" s="25">
        <v>438.59649122807019</v>
      </c>
      <c r="DT66" s="25">
        <v>438.59649122807019</v>
      </c>
      <c r="DU66" s="25">
        <v>438.59649122807019</v>
      </c>
      <c r="DV66" s="25">
        <v>438.59649122807019</v>
      </c>
      <c r="DW66" s="25">
        <v>438.59649122807019</v>
      </c>
      <c r="DX66" s="25">
        <v>438.59649122807019</v>
      </c>
      <c r="DY66" s="25">
        <v>438.59649122807019</v>
      </c>
      <c r="DZ66" s="25">
        <v>438.59649122807019</v>
      </c>
      <c r="EA66" s="25">
        <v>438.59649122807019</v>
      </c>
      <c r="EB66" s="25">
        <v>438.59649122807019</v>
      </c>
      <c r="EC66" s="25">
        <v>438.59649122807019</v>
      </c>
      <c r="ED66" s="25">
        <v>438.59649122807019</v>
      </c>
      <c r="EE66" s="25">
        <v>438.59649122807019</v>
      </c>
      <c r="EF66" s="25">
        <v>438.59649122807019</v>
      </c>
      <c r="EG66" s="25">
        <v>438.59649122807019</v>
      </c>
      <c r="EH66" s="25">
        <v>438.59649122807019</v>
      </c>
      <c r="EI66" s="25">
        <v>438.59649122807019</v>
      </c>
      <c r="EJ66" s="25">
        <v>438.59649122807019</v>
      </c>
      <c r="EK66" s="25">
        <v>438.59649122807019</v>
      </c>
      <c r="EL66" s="25">
        <v>438.59649122807019</v>
      </c>
      <c r="EM66" s="25">
        <v>438.59649122807019</v>
      </c>
      <c r="EN66" s="25">
        <v>438.59649122807019</v>
      </c>
      <c r="EO66" s="25">
        <v>438.59649122807019</v>
      </c>
      <c r="EP66" s="25">
        <v>438.59649122807019</v>
      </c>
      <c r="EQ66" s="25">
        <v>438.59649122807019</v>
      </c>
      <c r="ER66" s="25">
        <v>438.59649122807019</v>
      </c>
      <c r="ES66" s="25">
        <v>438.59649122807019</v>
      </c>
      <c r="ET66" s="25">
        <v>438.59649122807019</v>
      </c>
      <c r="EU66" s="25">
        <v>438.59649122807019</v>
      </c>
      <c r="EV66" s="25">
        <v>438.59649122807019</v>
      </c>
      <c r="EW66" s="25">
        <v>438.59649122807019</v>
      </c>
      <c r="EX66" s="25">
        <v>438.59649122807019</v>
      </c>
      <c r="EY66" s="25">
        <v>438.59649122807019</v>
      </c>
      <c r="EZ66" s="25">
        <v>438.59649122807019</v>
      </c>
      <c r="FA66" s="25">
        <v>438.59649122807019</v>
      </c>
      <c r="FB66" s="25">
        <v>438.59649122807019</v>
      </c>
      <c r="FC66" s="25">
        <v>438.59649122807019</v>
      </c>
      <c r="FD66" s="25">
        <v>438.59649122807019</v>
      </c>
      <c r="FE66" s="25">
        <v>438.59649122807019</v>
      </c>
      <c r="FF66" s="25">
        <v>438.59649122807019</v>
      </c>
      <c r="FG66" s="25">
        <v>438.59649122807019</v>
      </c>
      <c r="FH66" s="25">
        <v>438.59649122807019</v>
      </c>
      <c r="FI66" s="25">
        <v>438.59649122807019</v>
      </c>
      <c r="FJ66" s="25">
        <v>438.59649122807019</v>
      </c>
      <c r="FK66" s="25">
        <v>438.59649122807019</v>
      </c>
      <c r="FL66" s="25">
        <v>438.59649122807019</v>
      </c>
      <c r="FM66" s="25">
        <v>438.59649122807019</v>
      </c>
      <c r="FN66" s="25">
        <v>438.59649122807019</v>
      </c>
      <c r="FO66" s="25">
        <v>438.59649122807019</v>
      </c>
      <c r="FP66" s="25">
        <v>438.59649122807019</v>
      </c>
      <c r="FQ66" s="25">
        <v>438.59649122807019</v>
      </c>
      <c r="FR66" s="25">
        <v>438.59649122807019</v>
      </c>
      <c r="FS66" s="25">
        <v>438.59649122807019</v>
      </c>
      <c r="FT66" s="25">
        <v>438.59649122807019</v>
      </c>
      <c r="FU66" s="25">
        <v>438.59649122807019</v>
      </c>
      <c r="FV66" s="25">
        <v>438.59649122807019</v>
      </c>
      <c r="FW66" s="25">
        <v>438.59649122807019</v>
      </c>
      <c r="FX66" s="25">
        <v>438.59649122807019</v>
      </c>
      <c r="FY66" s="25">
        <v>438.59649122807019</v>
      </c>
      <c r="FZ66" s="25">
        <v>438.59649122807019</v>
      </c>
      <c r="GA66" s="25">
        <v>438.59649122807019</v>
      </c>
      <c r="GB66" s="25">
        <v>438.59649122807019</v>
      </c>
      <c r="GC66" s="25">
        <v>438.59649122807019</v>
      </c>
      <c r="GD66" s="25">
        <v>438.59649122807019</v>
      </c>
      <c r="GE66" s="25">
        <v>438.59649122807019</v>
      </c>
      <c r="GF66" s="25">
        <v>438.59649122807019</v>
      </c>
      <c r="GG66" s="25">
        <v>438.59649122807019</v>
      </c>
      <c r="GH66" s="25">
        <v>438.59649122807019</v>
      </c>
      <c r="GI66" s="25">
        <v>438.59649122807019</v>
      </c>
      <c r="GJ66" s="25">
        <v>438.59649122807019</v>
      </c>
      <c r="GK66" s="25">
        <v>438.59649122807019</v>
      </c>
      <c r="GL66" s="25">
        <v>438.59649122807019</v>
      </c>
      <c r="GM66" s="25">
        <v>438.59649122807019</v>
      </c>
      <c r="GN66" s="25">
        <v>438.59649122807019</v>
      </c>
      <c r="GO66" s="25">
        <v>438.59649122807019</v>
      </c>
      <c r="GP66" s="25">
        <v>438.59649122807019</v>
      </c>
      <c r="GQ66" s="25">
        <v>438.59649122807019</v>
      </c>
      <c r="GR66" s="25">
        <v>438.59649122807019</v>
      </c>
      <c r="GS66" s="25">
        <v>438.59649122807019</v>
      </c>
      <c r="GT66" s="25">
        <v>438.59649122807019</v>
      </c>
      <c r="GU66" s="25">
        <v>438.59649122807019</v>
      </c>
      <c r="GV66" s="25">
        <v>438.59649122807019</v>
      </c>
      <c r="GW66" s="25">
        <v>438.59649122807019</v>
      </c>
      <c r="GX66" s="25">
        <v>438.59649122807019</v>
      </c>
      <c r="GY66" s="25">
        <v>438.59649122807019</v>
      </c>
      <c r="GZ66" s="25">
        <v>438.59649122807019</v>
      </c>
      <c r="HA66" s="25">
        <v>438.59649122807019</v>
      </c>
      <c r="HB66" s="25">
        <v>438.59649122807019</v>
      </c>
      <c r="HC66" s="25">
        <v>438.59649122807019</v>
      </c>
      <c r="HD66" s="25">
        <v>438.59649122807019</v>
      </c>
      <c r="HE66" s="25">
        <v>438.59649122807019</v>
      </c>
      <c r="HF66" s="25">
        <v>438.59649122807019</v>
      </c>
      <c r="HG66" s="25">
        <v>438.59649122807019</v>
      </c>
      <c r="HH66" s="25">
        <v>438.59649122807019</v>
      </c>
      <c r="HI66" s="25">
        <v>438.59649122807019</v>
      </c>
      <c r="HJ66" s="25">
        <v>438.59649122807019</v>
      </c>
      <c r="HK66" s="25">
        <v>438.59649122807019</v>
      </c>
      <c r="HL66" s="25">
        <v>438.59649122807019</v>
      </c>
      <c r="HM66" s="25">
        <v>438.59649122807019</v>
      </c>
      <c r="HN66" s="25">
        <v>438.59649122807019</v>
      </c>
      <c r="HO66" s="25">
        <v>438.59649122807019</v>
      </c>
      <c r="HP66" s="25">
        <v>438.59649122807019</v>
      </c>
      <c r="HQ66" s="25">
        <v>438.59649122807019</v>
      </c>
      <c r="HR66" s="25">
        <v>438.59649122807019</v>
      </c>
      <c r="HS66" s="25">
        <v>438.59649122807019</v>
      </c>
      <c r="HT66" s="25">
        <v>438.59649122807019</v>
      </c>
      <c r="HU66" s="25">
        <v>438.59649122807019</v>
      </c>
      <c r="HV66" s="25">
        <v>438.59649122807019</v>
      </c>
      <c r="HW66" s="25">
        <v>438.59649122807019</v>
      </c>
      <c r="HX66" s="25">
        <v>438.59649122807019</v>
      </c>
      <c r="HY66" s="25">
        <v>438.59649122807019</v>
      </c>
      <c r="HZ66" s="25">
        <v>438.59649122807019</v>
      </c>
      <c r="IA66" s="25">
        <v>438.59649122807019</v>
      </c>
      <c r="IB66" s="25">
        <v>438.59649122807019</v>
      </c>
      <c r="IC66" s="25">
        <v>438.59649122807019</v>
      </c>
      <c r="ID66" s="25">
        <v>0</v>
      </c>
      <c r="IE66" s="25">
        <v>0</v>
      </c>
      <c r="IF66" s="25">
        <v>0</v>
      </c>
      <c r="IG66" s="25">
        <v>0</v>
      </c>
      <c r="IH66" s="25">
        <v>0</v>
      </c>
      <c r="II66" s="25">
        <v>0</v>
      </c>
      <c r="IJ66" s="25">
        <v>0</v>
      </c>
      <c r="IK66" s="25">
        <v>0</v>
      </c>
      <c r="IL66" s="25">
        <v>0</v>
      </c>
      <c r="IM66" s="25">
        <v>0</v>
      </c>
      <c r="IN66" s="25">
        <v>0</v>
      </c>
      <c r="IO66" s="25">
        <v>0</v>
      </c>
    </row>
    <row r="67" spans="1:249" s="67" customFormat="1" x14ac:dyDescent="0.2">
      <c r="A67" s="63"/>
      <c r="B67" s="64"/>
      <c r="C67" s="65"/>
      <c r="D67" s="66"/>
      <c r="E67" s="78" t="str">
        <f xml:space="preserve"> LEFT(E66, LEN(E66) - 4)</f>
        <v>New asset depreciation</v>
      </c>
      <c r="G67" s="72" t="s">
        <v>86</v>
      </c>
      <c r="H67" s="67">
        <f>SUM(J67:BQ67)</f>
        <v>-26315.789473684192</v>
      </c>
      <c r="J67" s="67" cm="1">
        <f t="array" ref="J67:IO67">_xlfn.ANCHORARRAY(J66) * -1</f>
        <v>-438.59649122807019</v>
      </c>
      <c r="K67" s="67">
        <v>-438.59649122807019</v>
      </c>
      <c r="L67" s="67">
        <v>-438.59649122807019</v>
      </c>
      <c r="M67" s="67">
        <v>-438.59649122807019</v>
      </c>
      <c r="N67" s="67">
        <v>-438.59649122807019</v>
      </c>
      <c r="O67" s="67">
        <v>-438.59649122807019</v>
      </c>
      <c r="P67" s="67">
        <v>-438.59649122807019</v>
      </c>
      <c r="Q67" s="67">
        <v>-438.59649122807019</v>
      </c>
      <c r="R67" s="67">
        <v>-438.59649122807019</v>
      </c>
      <c r="S67" s="67">
        <v>-438.59649122807019</v>
      </c>
      <c r="T67" s="67">
        <v>-438.59649122807019</v>
      </c>
      <c r="U67" s="67">
        <v>-438.59649122807019</v>
      </c>
      <c r="V67" s="67">
        <v>-438.59649122807019</v>
      </c>
      <c r="W67" s="67">
        <v>-438.59649122807019</v>
      </c>
      <c r="X67" s="67">
        <v>-438.59649122807019</v>
      </c>
      <c r="Y67" s="67">
        <v>-438.59649122807019</v>
      </c>
      <c r="Z67" s="67">
        <v>-438.59649122807019</v>
      </c>
      <c r="AA67" s="67">
        <v>-438.59649122807019</v>
      </c>
      <c r="AB67" s="67">
        <v>-438.59649122807019</v>
      </c>
      <c r="AC67" s="67">
        <v>-438.59649122807019</v>
      </c>
      <c r="AD67" s="67">
        <v>-438.59649122807019</v>
      </c>
      <c r="AE67" s="67">
        <v>-438.59649122807019</v>
      </c>
      <c r="AF67" s="67">
        <v>-438.59649122807019</v>
      </c>
      <c r="AG67" s="67">
        <v>-438.59649122807019</v>
      </c>
      <c r="AH67" s="67">
        <v>-438.59649122807019</v>
      </c>
      <c r="AI67" s="67">
        <v>-438.59649122807019</v>
      </c>
      <c r="AJ67" s="67">
        <v>-438.59649122807019</v>
      </c>
      <c r="AK67" s="67">
        <v>-438.59649122807019</v>
      </c>
      <c r="AL67" s="67">
        <v>-438.59649122807019</v>
      </c>
      <c r="AM67" s="67">
        <v>-438.59649122807019</v>
      </c>
      <c r="AN67" s="67">
        <v>-438.59649122807019</v>
      </c>
      <c r="AO67" s="67">
        <v>-438.59649122807019</v>
      </c>
      <c r="AP67" s="67">
        <v>-438.59649122807019</v>
      </c>
      <c r="AQ67" s="67">
        <v>-438.59649122807019</v>
      </c>
      <c r="AR67" s="67">
        <v>-438.59649122807019</v>
      </c>
      <c r="AS67" s="67">
        <v>-438.59649122807019</v>
      </c>
      <c r="AT67" s="67">
        <v>-438.59649122807019</v>
      </c>
      <c r="AU67" s="67">
        <v>-438.59649122807019</v>
      </c>
      <c r="AV67" s="67">
        <v>-438.59649122807019</v>
      </c>
      <c r="AW67" s="67">
        <v>-438.59649122807019</v>
      </c>
      <c r="AX67" s="67">
        <v>-438.59649122807019</v>
      </c>
      <c r="AY67" s="67">
        <v>-438.59649122807019</v>
      </c>
      <c r="AZ67" s="67">
        <v>-438.59649122807019</v>
      </c>
      <c r="BA67" s="67">
        <v>-438.59649122807019</v>
      </c>
      <c r="BB67" s="67">
        <v>-438.59649122807019</v>
      </c>
      <c r="BC67" s="67">
        <v>-438.59649122807019</v>
      </c>
      <c r="BD67" s="67">
        <v>-438.59649122807019</v>
      </c>
      <c r="BE67" s="67">
        <v>-438.59649122807019</v>
      </c>
      <c r="BF67" s="67">
        <v>-438.59649122807019</v>
      </c>
      <c r="BG67" s="67">
        <v>-438.59649122807019</v>
      </c>
      <c r="BH67" s="67">
        <v>-438.59649122807019</v>
      </c>
      <c r="BI67" s="67">
        <v>-438.59649122807019</v>
      </c>
      <c r="BJ67" s="67">
        <v>-438.59649122807019</v>
      </c>
      <c r="BK67" s="67">
        <v>-438.59649122807019</v>
      </c>
      <c r="BL67" s="67">
        <v>-438.59649122807019</v>
      </c>
      <c r="BM67" s="67">
        <v>-438.59649122807019</v>
      </c>
      <c r="BN67" s="67">
        <v>-438.59649122807019</v>
      </c>
      <c r="BO67" s="67">
        <v>-438.59649122807019</v>
      </c>
      <c r="BP67" s="67">
        <v>-438.59649122807019</v>
      </c>
      <c r="BQ67" s="67">
        <v>-438.59649122807019</v>
      </c>
      <c r="BR67" s="67">
        <v>-438.59649122807019</v>
      </c>
      <c r="BS67" s="67">
        <v>-438.59649122807019</v>
      </c>
      <c r="BT67" s="67">
        <v>-438.59649122807019</v>
      </c>
      <c r="BU67" s="67">
        <v>-438.59649122807019</v>
      </c>
      <c r="BV67" s="67">
        <v>-438.59649122807019</v>
      </c>
      <c r="BW67" s="67">
        <v>-438.59649122807019</v>
      </c>
      <c r="BX67" s="67">
        <v>-438.59649122807019</v>
      </c>
      <c r="BY67" s="67">
        <v>-438.59649122807019</v>
      </c>
      <c r="BZ67" s="67">
        <v>-438.59649122807019</v>
      </c>
      <c r="CA67" s="67">
        <v>-438.59649122807019</v>
      </c>
      <c r="CB67" s="67">
        <v>-438.59649122807019</v>
      </c>
      <c r="CC67" s="67">
        <v>-438.59649122807019</v>
      </c>
      <c r="CD67" s="67">
        <v>-438.59649122807019</v>
      </c>
      <c r="CE67" s="67">
        <v>-438.59649122807019</v>
      </c>
      <c r="CF67" s="67">
        <v>-438.59649122807019</v>
      </c>
      <c r="CG67" s="67">
        <v>-438.59649122807019</v>
      </c>
      <c r="CH67" s="67">
        <v>-438.59649122807019</v>
      </c>
      <c r="CI67" s="67">
        <v>-438.59649122807019</v>
      </c>
      <c r="CJ67" s="67">
        <v>-438.59649122807019</v>
      </c>
      <c r="CK67" s="67">
        <v>-438.59649122807019</v>
      </c>
      <c r="CL67" s="67">
        <v>-438.59649122807019</v>
      </c>
      <c r="CM67" s="67">
        <v>-438.59649122807019</v>
      </c>
      <c r="CN67" s="67">
        <v>-438.59649122807019</v>
      </c>
      <c r="CO67" s="67">
        <v>-438.59649122807019</v>
      </c>
      <c r="CP67" s="67">
        <v>-438.59649122807019</v>
      </c>
      <c r="CQ67" s="67">
        <v>-438.59649122807019</v>
      </c>
      <c r="CR67" s="67">
        <v>-438.59649122807019</v>
      </c>
      <c r="CS67" s="67">
        <v>-438.59649122807019</v>
      </c>
      <c r="CT67" s="67">
        <v>-438.59649122807019</v>
      </c>
      <c r="CU67" s="67">
        <v>-438.59649122807019</v>
      </c>
      <c r="CV67" s="67">
        <v>-438.59649122807019</v>
      </c>
      <c r="CW67" s="67">
        <v>-438.59649122807019</v>
      </c>
      <c r="CX67" s="67">
        <v>-438.59649122807019</v>
      </c>
      <c r="CY67" s="67">
        <v>-438.59649122807019</v>
      </c>
      <c r="CZ67" s="67">
        <v>-438.59649122807019</v>
      </c>
      <c r="DA67" s="67">
        <v>-438.59649122807019</v>
      </c>
      <c r="DB67" s="67">
        <v>-438.59649122807019</v>
      </c>
      <c r="DC67" s="67">
        <v>-438.59649122807019</v>
      </c>
      <c r="DD67" s="67">
        <v>-438.59649122807019</v>
      </c>
      <c r="DE67" s="67">
        <v>-438.59649122807019</v>
      </c>
      <c r="DF67" s="67">
        <v>-438.59649122807019</v>
      </c>
      <c r="DG67" s="67">
        <v>-438.59649122807019</v>
      </c>
      <c r="DH67" s="67">
        <v>-438.59649122807019</v>
      </c>
      <c r="DI67" s="67">
        <v>-438.59649122807019</v>
      </c>
      <c r="DJ67" s="67">
        <v>-438.59649122807019</v>
      </c>
      <c r="DK67" s="67">
        <v>-438.59649122807019</v>
      </c>
      <c r="DL67" s="67">
        <v>-438.59649122807019</v>
      </c>
      <c r="DM67" s="67">
        <v>-438.59649122807019</v>
      </c>
      <c r="DN67" s="67">
        <v>-438.59649122807019</v>
      </c>
      <c r="DO67" s="67">
        <v>-438.59649122807019</v>
      </c>
      <c r="DP67" s="67">
        <v>-438.59649122807019</v>
      </c>
      <c r="DQ67" s="67">
        <v>-438.59649122807019</v>
      </c>
      <c r="DR67" s="67">
        <v>-438.59649122807019</v>
      </c>
      <c r="DS67" s="67">
        <v>-438.59649122807019</v>
      </c>
      <c r="DT67" s="67">
        <v>-438.59649122807019</v>
      </c>
      <c r="DU67" s="67">
        <v>-438.59649122807019</v>
      </c>
      <c r="DV67" s="67">
        <v>-438.59649122807019</v>
      </c>
      <c r="DW67" s="67">
        <v>-438.59649122807019</v>
      </c>
      <c r="DX67" s="67">
        <v>-438.59649122807019</v>
      </c>
      <c r="DY67" s="67">
        <v>-438.59649122807019</v>
      </c>
      <c r="DZ67" s="67">
        <v>-438.59649122807019</v>
      </c>
      <c r="EA67" s="67">
        <v>-438.59649122807019</v>
      </c>
      <c r="EB67" s="67">
        <v>-438.59649122807019</v>
      </c>
      <c r="EC67" s="67">
        <v>-438.59649122807019</v>
      </c>
      <c r="ED67" s="67">
        <v>-438.59649122807019</v>
      </c>
      <c r="EE67" s="67">
        <v>-438.59649122807019</v>
      </c>
      <c r="EF67" s="67">
        <v>-438.59649122807019</v>
      </c>
      <c r="EG67" s="67">
        <v>-438.59649122807019</v>
      </c>
      <c r="EH67" s="67">
        <v>-438.59649122807019</v>
      </c>
      <c r="EI67" s="67">
        <v>-438.59649122807019</v>
      </c>
      <c r="EJ67" s="67">
        <v>-438.59649122807019</v>
      </c>
      <c r="EK67" s="67">
        <v>-438.59649122807019</v>
      </c>
      <c r="EL67" s="67">
        <v>-438.59649122807019</v>
      </c>
      <c r="EM67" s="67">
        <v>-438.59649122807019</v>
      </c>
      <c r="EN67" s="67">
        <v>-438.59649122807019</v>
      </c>
      <c r="EO67" s="67">
        <v>-438.59649122807019</v>
      </c>
      <c r="EP67" s="67">
        <v>-438.59649122807019</v>
      </c>
      <c r="EQ67" s="67">
        <v>-438.59649122807019</v>
      </c>
      <c r="ER67" s="67">
        <v>-438.59649122807019</v>
      </c>
      <c r="ES67" s="67">
        <v>-438.59649122807019</v>
      </c>
      <c r="ET67" s="67">
        <v>-438.59649122807019</v>
      </c>
      <c r="EU67" s="67">
        <v>-438.59649122807019</v>
      </c>
      <c r="EV67" s="67">
        <v>-438.59649122807019</v>
      </c>
      <c r="EW67" s="67">
        <v>-438.59649122807019</v>
      </c>
      <c r="EX67" s="67">
        <v>-438.59649122807019</v>
      </c>
      <c r="EY67" s="67">
        <v>-438.59649122807019</v>
      </c>
      <c r="EZ67" s="67">
        <v>-438.59649122807019</v>
      </c>
      <c r="FA67" s="67">
        <v>-438.59649122807019</v>
      </c>
      <c r="FB67" s="67">
        <v>-438.59649122807019</v>
      </c>
      <c r="FC67" s="67">
        <v>-438.59649122807019</v>
      </c>
      <c r="FD67" s="67">
        <v>-438.59649122807019</v>
      </c>
      <c r="FE67" s="67">
        <v>-438.59649122807019</v>
      </c>
      <c r="FF67" s="67">
        <v>-438.59649122807019</v>
      </c>
      <c r="FG67" s="67">
        <v>-438.59649122807019</v>
      </c>
      <c r="FH67" s="67">
        <v>-438.59649122807019</v>
      </c>
      <c r="FI67" s="67">
        <v>-438.59649122807019</v>
      </c>
      <c r="FJ67" s="67">
        <v>-438.59649122807019</v>
      </c>
      <c r="FK67" s="67">
        <v>-438.59649122807019</v>
      </c>
      <c r="FL67" s="67">
        <v>-438.59649122807019</v>
      </c>
      <c r="FM67" s="67">
        <v>-438.59649122807019</v>
      </c>
      <c r="FN67" s="67">
        <v>-438.59649122807019</v>
      </c>
      <c r="FO67" s="67">
        <v>-438.59649122807019</v>
      </c>
      <c r="FP67" s="67">
        <v>-438.59649122807019</v>
      </c>
      <c r="FQ67" s="67">
        <v>-438.59649122807019</v>
      </c>
      <c r="FR67" s="67">
        <v>-438.59649122807019</v>
      </c>
      <c r="FS67" s="67">
        <v>-438.59649122807019</v>
      </c>
      <c r="FT67" s="67">
        <v>-438.59649122807019</v>
      </c>
      <c r="FU67" s="67">
        <v>-438.59649122807019</v>
      </c>
      <c r="FV67" s="67">
        <v>-438.59649122807019</v>
      </c>
      <c r="FW67" s="67">
        <v>-438.59649122807019</v>
      </c>
      <c r="FX67" s="67">
        <v>-438.59649122807019</v>
      </c>
      <c r="FY67" s="67">
        <v>-438.59649122807019</v>
      </c>
      <c r="FZ67" s="67">
        <v>-438.59649122807019</v>
      </c>
      <c r="GA67" s="67">
        <v>-438.59649122807019</v>
      </c>
      <c r="GB67" s="67">
        <v>-438.59649122807019</v>
      </c>
      <c r="GC67" s="67">
        <v>-438.59649122807019</v>
      </c>
      <c r="GD67" s="67">
        <v>-438.59649122807019</v>
      </c>
      <c r="GE67" s="67">
        <v>-438.59649122807019</v>
      </c>
      <c r="GF67" s="67">
        <v>-438.59649122807019</v>
      </c>
      <c r="GG67" s="67">
        <v>-438.59649122807019</v>
      </c>
      <c r="GH67" s="67">
        <v>-438.59649122807019</v>
      </c>
      <c r="GI67" s="67">
        <v>-438.59649122807019</v>
      </c>
      <c r="GJ67" s="67">
        <v>-438.59649122807019</v>
      </c>
      <c r="GK67" s="67">
        <v>-438.59649122807019</v>
      </c>
      <c r="GL67" s="67">
        <v>-438.59649122807019</v>
      </c>
      <c r="GM67" s="67">
        <v>-438.59649122807019</v>
      </c>
      <c r="GN67" s="67">
        <v>-438.59649122807019</v>
      </c>
      <c r="GO67" s="67">
        <v>-438.59649122807019</v>
      </c>
      <c r="GP67" s="67">
        <v>-438.59649122807019</v>
      </c>
      <c r="GQ67" s="67">
        <v>-438.59649122807019</v>
      </c>
      <c r="GR67" s="67">
        <v>-438.59649122807019</v>
      </c>
      <c r="GS67" s="67">
        <v>-438.59649122807019</v>
      </c>
      <c r="GT67" s="67">
        <v>-438.59649122807019</v>
      </c>
      <c r="GU67" s="67">
        <v>-438.59649122807019</v>
      </c>
      <c r="GV67" s="67">
        <v>-438.59649122807019</v>
      </c>
      <c r="GW67" s="67">
        <v>-438.59649122807019</v>
      </c>
      <c r="GX67" s="67">
        <v>-438.59649122807019</v>
      </c>
      <c r="GY67" s="67">
        <v>-438.59649122807019</v>
      </c>
      <c r="GZ67" s="67">
        <v>-438.59649122807019</v>
      </c>
      <c r="HA67" s="67">
        <v>-438.59649122807019</v>
      </c>
      <c r="HB67" s="67">
        <v>-438.59649122807019</v>
      </c>
      <c r="HC67" s="67">
        <v>-438.59649122807019</v>
      </c>
      <c r="HD67" s="67">
        <v>-438.59649122807019</v>
      </c>
      <c r="HE67" s="67">
        <v>-438.59649122807019</v>
      </c>
      <c r="HF67" s="67">
        <v>-438.59649122807019</v>
      </c>
      <c r="HG67" s="67">
        <v>-438.59649122807019</v>
      </c>
      <c r="HH67" s="67">
        <v>-438.59649122807019</v>
      </c>
      <c r="HI67" s="67">
        <v>-438.59649122807019</v>
      </c>
      <c r="HJ67" s="67">
        <v>-438.59649122807019</v>
      </c>
      <c r="HK67" s="67">
        <v>-438.59649122807019</v>
      </c>
      <c r="HL67" s="67">
        <v>-438.59649122807019</v>
      </c>
      <c r="HM67" s="67">
        <v>-438.59649122807019</v>
      </c>
      <c r="HN67" s="67">
        <v>-438.59649122807019</v>
      </c>
      <c r="HO67" s="67">
        <v>-438.59649122807019</v>
      </c>
      <c r="HP67" s="67">
        <v>-438.59649122807019</v>
      </c>
      <c r="HQ67" s="67">
        <v>-438.59649122807019</v>
      </c>
      <c r="HR67" s="67">
        <v>-438.59649122807019</v>
      </c>
      <c r="HS67" s="67">
        <v>-438.59649122807019</v>
      </c>
      <c r="HT67" s="67">
        <v>-438.59649122807019</v>
      </c>
      <c r="HU67" s="67">
        <v>-438.59649122807019</v>
      </c>
      <c r="HV67" s="67">
        <v>-438.59649122807019</v>
      </c>
      <c r="HW67" s="67">
        <v>-438.59649122807019</v>
      </c>
      <c r="HX67" s="67">
        <v>-438.59649122807019</v>
      </c>
      <c r="HY67" s="67">
        <v>-438.59649122807019</v>
      </c>
      <c r="HZ67" s="67">
        <v>-438.59649122807019</v>
      </c>
      <c r="IA67" s="67">
        <v>-438.59649122807019</v>
      </c>
      <c r="IB67" s="67">
        <v>-438.59649122807019</v>
      </c>
      <c r="IC67" s="67">
        <v>-438.59649122807019</v>
      </c>
      <c r="ID67" s="67">
        <v>0</v>
      </c>
      <c r="IE67" s="67">
        <v>0</v>
      </c>
      <c r="IF67" s="67">
        <v>0</v>
      </c>
      <c r="IG67" s="67">
        <v>0</v>
      </c>
      <c r="IH67" s="67">
        <v>0</v>
      </c>
      <c r="II67" s="67">
        <v>0</v>
      </c>
      <c r="IJ67" s="67">
        <v>0</v>
      </c>
      <c r="IK67" s="67">
        <v>0</v>
      </c>
      <c r="IL67" s="67">
        <v>0</v>
      </c>
      <c r="IM67" s="67">
        <v>0</v>
      </c>
      <c r="IN67" s="67">
        <v>0</v>
      </c>
      <c r="IO67" s="67">
        <v>0</v>
      </c>
    </row>
    <row r="68" spans="1:249" x14ac:dyDescent="0.2">
      <c r="D68" s="58"/>
    </row>
    <row r="69" spans="1:249" x14ac:dyDescent="0.2">
      <c r="C69" s="75" t="s">
        <v>160</v>
      </c>
      <c r="D69" s="58"/>
    </row>
    <row r="70" spans="1:249" x14ac:dyDescent="0.2">
      <c r="D70" s="58"/>
    </row>
    <row r="71" spans="1:249" ht="15" x14ac:dyDescent="0.2">
      <c r="D71" s="58"/>
      <c r="E71" s="90" t="s">
        <v>158</v>
      </c>
      <c r="F71" s="90"/>
      <c r="G71" s="90"/>
      <c r="H71" s="90"/>
      <c r="I71" s="90"/>
      <c r="J71" s="243" cm="1">
        <f t="array" ref="J71:IO74">BXF.Corkscrewλ(0,_xlfn.ANCHORARRAY( J65), -_xlfn.ANCHORARRAY(J66))</f>
        <v>0</v>
      </c>
      <c r="K71" s="90">
        <v>99561.403508771924</v>
      </c>
      <c r="L71" s="90">
        <v>99122.807017543848</v>
      </c>
      <c r="M71" s="90">
        <v>98684.210526315772</v>
      </c>
      <c r="N71" s="90">
        <v>98245.614035087696</v>
      </c>
      <c r="O71" s="90">
        <v>97807.01754385962</v>
      </c>
      <c r="P71" s="90">
        <v>97368.421052631544</v>
      </c>
      <c r="Q71" s="90">
        <v>96929.824561403468</v>
      </c>
      <c r="R71" s="90">
        <v>96491.228070175392</v>
      </c>
      <c r="S71" s="90">
        <v>96052.631578947316</v>
      </c>
      <c r="T71" s="90">
        <v>95614.03508771924</v>
      </c>
      <c r="U71" s="90">
        <v>95175.438596491163</v>
      </c>
      <c r="V71" s="90">
        <v>94736.842105263087</v>
      </c>
      <c r="W71" s="90">
        <v>94298.245614035011</v>
      </c>
      <c r="X71" s="90">
        <v>93859.649122806935</v>
      </c>
      <c r="Y71" s="90">
        <v>93421.052631578859</v>
      </c>
      <c r="Z71" s="90">
        <v>92982.456140350783</v>
      </c>
      <c r="AA71" s="90">
        <v>92543.859649122707</v>
      </c>
      <c r="AB71" s="90">
        <v>92105.263157894631</v>
      </c>
      <c r="AC71" s="90">
        <v>91666.666666666555</v>
      </c>
      <c r="AD71" s="90">
        <v>91228.070175438479</v>
      </c>
      <c r="AE71" s="90">
        <v>90789.473684210403</v>
      </c>
      <c r="AF71" s="90">
        <v>90350.877192982327</v>
      </c>
      <c r="AG71" s="90">
        <v>89912.280701754251</v>
      </c>
      <c r="AH71" s="90">
        <v>89473.684210526175</v>
      </c>
      <c r="AI71" s="90">
        <v>89035.087719298099</v>
      </c>
      <c r="AJ71" s="90">
        <v>88596.491228070023</v>
      </c>
      <c r="AK71" s="90">
        <v>88157.894736841947</v>
      </c>
      <c r="AL71" s="90">
        <v>87719.298245613871</v>
      </c>
      <c r="AM71" s="90">
        <v>87280.701754385795</v>
      </c>
      <c r="AN71" s="90">
        <v>86842.105263157719</v>
      </c>
      <c r="AO71" s="90">
        <v>86403.508771929643</v>
      </c>
      <c r="AP71" s="90">
        <v>85964.912280701566</v>
      </c>
      <c r="AQ71" s="90">
        <v>85526.31578947349</v>
      </c>
      <c r="AR71" s="90">
        <v>85087.719298245414</v>
      </c>
      <c r="AS71" s="90">
        <v>84649.122807017338</v>
      </c>
      <c r="AT71" s="90">
        <v>84210.526315789262</v>
      </c>
      <c r="AU71" s="90">
        <v>83771.929824561186</v>
      </c>
      <c r="AV71" s="90">
        <v>83333.33333333311</v>
      </c>
      <c r="AW71" s="90">
        <v>82894.736842105034</v>
      </c>
      <c r="AX71" s="90">
        <v>82456.140350876958</v>
      </c>
      <c r="AY71" s="90">
        <v>82017.543859648882</v>
      </c>
      <c r="AZ71" s="90">
        <v>81578.947368420806</v>
      </c>
      <c r="BA71" s="90">
        <v>81140.35087719273</v>
      </c>
      <c r="BB71" s="90">
        <v>80701.754385964654</v>
      </c>
      <c r="BC71" s="90">
        <v>80263.157894736578</v>
      </c>
      <c r="BD71" s="90">
        <v>79824.561403508502</v>
      </c>
      <c r="BE71" s="90">
        <v>79385.964912280426</v>
      </c>
      <c r="BF71" s="90">
        <v>78947.36842105235</v>
      </c>
      <c r="BG71" s="90">
        <v>78508.771929824274</v>
      </c>
      <c r="BH71" s="90">
        <v>78070.175438596198</v>
      </c>
      <c r="BI71" s="90">
        <v>77631.578947368122</v>
      </c>
      <c r="BJ71" s="90">
        <v>77192.982456140046</v>
      </c>
      <c r="BK71" s="90">
        <v>76754.385964911969</v>
      </c>
      <c r="BL71" s="90">
        <v>76315.789473683893</v>
      </c>
      <c r="BM71" s="90">
        <v>75877.192982455817</v>
      </c>
      <c r="BN71" s="90">
        <v>75438.596491227741</v>
      </c>
      <c r="BO71" s="90">
        <v>74999.999999999665</v>
      </c>
      <c r="BP71" s="90">
        <v>74561.403508771589</v>
      </c>
      <c r="BQ71" s="90">
        <v>74122.807017543513</v>
      </c>
      <c r="BR71" s="25">
        <v>73684.210526315437</v>
      </c>
      <c r="BS71" s="25">
        <v>73245.614035087361</v>
      </c>
      <c r="BT71" s="25">
        <v>72807.017543859285</v>
      </c>
      <c r="BU71" s="25">
        <v>72368.421052631209</v>
      </c>
      <c r="BV71" s="25">
        <v>71929.824561403133</v>
      </c>
      <c r="BW71" s="25">
        <v>71491.228070175057</v>
      </c>
      <c r="BX71" s="25">
        <v>71052.631578946981</v>
      </c>
      <c r="BY71" s="25">
        <v>70614.035087718905</v>
      </c>
      <c r="BZ71" s="25">
        <v>70175.438596490829</v>
      </c>
      <c r="CA71" s="25">
        <v>69736.842105262753</v>
      </c>
      <c r="CB71" s="25">
        <v>69298.245614034677</v>
      </c>
      <c r="CC71" s="25">
        <v>68859.649122806601</v>
      </c>
      <c r="CD71" s="25">
        <v>68421.052631578525</v>
      </c>
      <c r="CE71" s="25">
        <v>67982.456140350449</v>
      </c>
      <c r="CF71" s="25">
        <v>67543.859649122373</v>
      </c>
      <c r="CG71" s="25">
        <v>67105.263157894296</v>
      </c>
      <c r="CH71" s="25">
        <v>66666.66666666622</v>
      </c>
      <c r="CI71" s="25">
        <v>66228.070175438144</v>
      </c>
      <c r="CJ71" s="25">
        <v>65789.473684210068</v>
      </c>
      <c r="CK71" s="25">
        <v>65350.877192982</v>
      </c>
      <c r="CL71" s="25">
        <v>64912.280701753931</v>
      </c>
      <c r="CM71" s="25">
        <v>64473.684210525862</v>
      </c>
      <c r="CN71" s="25">
        <v>64035.087719297793</v>
      </c>
      <c r="CO71" s="25">
        <v>63596.491228069724</v>
      </c>
      <c r="CP71" s="25">
        <v>63157.894736841656</v>
      </c>
      <c r="CQ71" s="25">
        <v>62719.298245613587</v>
      </c>
      <c r="CR71" s="25">
        <v>62280.701754385518</v>
      </c>
      <c r="CS71" s="25">
        <v>61842.105263157449</v>
      </c>
      <c r="CT71" s="25">
        <v>61403.508771929381</v>
      </c>
      <c r="CU71" s="25">
        <v>60964.912280701312</v>
      </c>
      <c r="CV71" s="25">
        <v>60526.315789473243</v>
      </c>
      <c r="CW71" s="25">
        <v>60087.719298245174</v>
      </c>
      <c r="CX71" s="25">
        <v>59649.122807017106</v>
      </c>
      <c r="CY71" s="25">
        <v>59210.526315789037</v>
      </c>
      <c r="CZ71" s="25">
        <v>58771.929824560968</v>
      </c>
      <c r="DA71" s="25">
        <v>58333.333333332899</v>
      </c>
      <c r="DB71" s="25">
        <v>57894.73684210483</v>
      </c>
      <c r="DC71" s="25">
        <v>57456.140350876762</v>
      </c>
      <c r="DD71" s="25">
        <v>57017.543859648693</v>
      </c>
      <c r="DE71" s="25">
        <v>56578.947368420624</v>
      </c>
      <c r="DF71" s="25">
        <v>56140.350877192555</v>
      </c>
      <c r="DG71" s="25">
        <v>55701.754385964487</v>
      </c>
      <c r="DH71" s="25">
        <v>55263.157894736418</v>
      </c>
      <c r="DI71" s="25">
        <v>54824.561403508349</v>
      </c>
      <c r="DJ71" s="25">
        <v>54385.96491228028</v>
      </c>
      <c r="DK71" s="25">
        <v>53947.368421052211</v>
      </c>
      <c r="DL71" s="25">
        <v>53508.771929824143</v>
      </c>
      <c r="DM71" s="25">
        <v>53070.175438596074</v>
      </c>
      <c r="DN71" s="25">
        <v>52631.578947368005</v>
      </c>
      <c r="DO71" s="25">
        <v>52192.982456139936</v>
      </c>
      <c r="DP71" s="25">
        <v>51754.385964911868</v>
      </c>
      <c r="DQ71" s="25">
        <v>51315.789473683799</v>
      </c>
      <c r="DR71" s="25">
        <v>50877.19298245573</v>
      </c>
      <c r="DS71" s="25">
        <v>50438.596491227661</v>
      </c>
      <c r="DT71" s="25">
        <v>49999.999999999593</v>
      </c>
      <c r="DU71" s="25">
        <v>49561.403508771524</v>
      </c>
      <c r="DV71" s="25">
        <v>49122.807017543455</v>
      </c>
      <c r="DW71" s="25">
        <v>48684.210526315386</v>
      </c>
      <c r="DX71" s="25">
        <v>48245.614035087317</v>
      </c>
      <c r="DY71" s="25">
        <v>47807.017543859249</v>
      </c>
      <c r="DZ71" s="25">
        <v>47368.42105263118</v>
      </c>
      <c r="EA71" s="25">
        <v>46929.824561403111</v>
      </c>
      <c r="EB71" s="25">
        <v>46491.228070175042</v>
      </c>
      <c r="EC71" s="25">
        <v>46052.631578946974</v>
      </c>
      <c r="ED71" s="25">
        <v>45614.035087718905</v>
      </c>
      <c r="EE71" s="25">
        <v>45175.438596490836</v>
      </c>
      <c r="EF71" s="25">
        <v>44736.842105262767</v>
      </c>
      <c r="EG71" s="25">
        <v>44298.245614034699</v>
      </c>
      <c r="EH71" s="25">
        <v>43859.64912280663</v>
      </c>
      <c r="EI71" s="25">
        <v>43421.052631578561</v>
      </c>
      <c r="EJ71" s="25">
        <v>42982.456140350492</v>
      </c>
      <c r="EK71" s="25">
        <v>42543.859649122423</v>
      </c>
      <c r="EL71" s="25">
        <v>42105.263157894355</v>
      </c>
      <c r="EM71" s="25">
        <v>41666.666666666286</v>
      </c>
      <c r="EN71" s="25">
        <v>41228.070175438217</v>
      </c>
      <c r="EO71" s="25">
        <v>40789.473684210148</v>
      </c>
      <c r="EP71" s="25">
        <v>40350.87719298208</v>
      </c>
      <c r="EQ71" s="25">
        <v>39912.280701754011</v>
      </c>
      <c r="ER71" s="25">
        <v>39473.684210525942</v>
      </c>
      <c r="ES71" s="25">
        <v>39035.087719297873</v>
      </c>
      <c r="ET71" s="25">
        <v>38596.491228069804</v>
      </c>
      <c r="EU71" s="25">
        <v>38157.894736841736</v>
      </c>
      <c r="EV71" s="25">
        <v>37719.298245613667</v>
      </c>
      <c r="EW71" s="25">
        <v>37280.701754385598</v>
      </c>
      <c r="EX71" s="25">
        <v>36842.105263157529</v>
      </c>
      <c r="EY71" s="25">
        <v>36403.508771929461</v>
      </c>
      <c r="EZ71" s="25">
        <v>35964.912280701392</v>
      </c>
      <c r="FA71" s="25">
        <v>35526.315789473323</v>
      </c>
      <c r="FB71" s="25">
        <v>35087.719298245254</v>
      </c>
      <c r="FC71" s="25">
        <v>34649.122807017186</v>
      </c>
      <c r="FD71" s="25">
        <v>34210.526315789117</v>
      </c>
      <c r="FE71" s="25">
        <v>33771.929824561048</v>
      </c>
      <c r="FF71" s="25">
        <v>33333.333333332979</v>
      </c>
      <c r="FG71" s="25">
        <v>32894.73684210491</v>
      </c>
      <c r="FH71" s="25">
        <v>32456.140350876842</v>
      </c>
      <c r="FI71" s="25">
        <v>32017.543859648773</v>
      </c>
      <c r="FJ71" s="25">
        <v>31578.947368420704</v>
      </c>
      <c r="FK71" s="25">
        <v>31140.350877192635</v>
      </c>
      <c r="FL71" s="25">
        <v>30701.754385964567</v>
      </c>
      <c r="FM71" s="25">
        <v>30263.157894736498</v>
      </c>
      <c r="FN71" s="25">
        <v>29824.561403508429</v>
      </c>
      <c r="FO71" s="25">
        <v>29385.96491228036</v>
      </c>
      <c r="FP71" s="25">
        <v>28947.368421052292</v>
      </c>
      <c r="FQ71" s="25">
        <v>28508.771929824223</v>
      </c>
      <c r="FR71" s="25">
        <v>28070.175438596154</v>
      </c>
      <c r="FS71" s="25">
        <v>27631.578947368085</v>
      </c>
      <c r="FT71" s="25">
        <v>27192.982456140016</v>
      </c>
      <c r="FU71" s="25">
        <v>26754.385964911948</v>
      </c>
      <c r="FV71" s="25">
        <v>26315.789473683879</v>
      </c>
      <c r="FW71" s="25">
        <v>25877.19298245581</v>
      </c>
      <c r="FX71" s="25">
        <v>25438.596491227741</v>
      </c>
      <c r="FY71" s="25">
        <v>24999.999999999673</v>
      </c>
      <c r="FZ71" s="25">
        <v>24561.403508771604</v>
      </c>
      <c r="GA71" s="25">
        <v>24122.807017543535</v>
      </c>
      <c r="GB71" s="25">
        <v>23684.210526315466</v>
      </c>
      <c r="GC71" s="25">
        <v>23245.614035087397</v>
      </c>
      <c r="GD71" s="25">
        <v>22807.017543859329</v>
      </c>
      <c r="GE71" s="25">
        <v>22368.42105263126</v>
      </c>
      <c r="GF71" s="25">
        <v>21929.824561403191</v>
      </c>
      <c r="GG71" s="25">
        <v>21491.228070175122</v>
      </c>
      <c r="GH71" s="25">
        <v>21052.631578947054</v>
      </c>
      <c r="GI71" s="25">
        <v>20614.035087718985</v>
      </c>
      <c r="GJ71" s="25">
        <v>20175.438596490916</v>
      </c>
      <c r="GK71" s="25">
        <v>19736.842105262847</v>
      </c>
      <c r="GL71" s="25">
        <v>19298.245614034779</v>
      </c>
      <c r="GM71" s="25">
        <v>18859.64912280671</v>
      </c>
      <c r="GN71" s="25">
        <v>18421.052631578641</v>
      </c>
      <c r="GO71" s="25">
        <v>17982.456140350572</v>
      </c>
      <c r="GP71" s="25">
        <v>17543.859649122503</v>
      </c>
      <c r="GQ71" s="25">
        <v>17105.263157894435</v>
      </c>
      <c r="GR71" s="25">
        <v>16666.666666666366</v>
      </c>
      <c r="GS71" s="25">
        <v>16228.070175438295</v>
      </c>
      <c r="GT71" s="25">
        <v>15789.473684210225</v>
      </c>
      <c r="GU71" s="25">
        <v>15350.877192982154</v>
      </c>
      <c r="GV71" s="25">
        <v>14912.280701754084</v>
      </c>
      <c r="GW71" s="25">
        <v>14473.684210526013</v>
      </c>
      <c r="GX71" s="25">
        <v>14035.087719297942</v>
      </c>
      <c r="GY71" s="25">
        <v>13596.491228069872</v>
      </c>
      <c r="GZ71" s="25">
        <v>13157.894736841801</v>
      </c>
      <c r="HA71" s="25">
        <v>12719.298245613731</v>
      </c>
      <c r="HB71" s="25">
        <v>12280.70175438566</v>
      </c>
      <c r="HC71" s="25">
        <v>11842.105263157589</v>
      </c>
      <c r="HD71" s="25">
        <v>11403.508771929519</v>
      </c>
      <c r="HE71" s="25">
        <v>10964.912280701448</v>
      </c>
      <c r="HF71" s="25">
        <v>10526.315789473378</v>
      </c>
      <c r="HG71" s="25">
        <v>10087.719298245307</v>
      </c>
      <c r="HH71" s="25">
        <v>9649.1228070172365</v>
      </c>
      <c r="HI71" s="25">
        <v>9210.5263157891659</v>
      </c>
      <c r="HJ71" s="25">
        <v>8771.9298245610953</v>
      </c>
      <c r="HK71" s="25">
        <v>8333.3333333330247</v>
      </c>
      <c r="HL71" s="25">
        <v>7894.7368421049541</v>
      </c>
      <c r="HM71" s="25">
        <v>7456.1403508768835</v>
      </c>
      <c r="HN71" s="25">
        <v>7017.5438596488129</v>
      </c>
      <c r="HO71" s="25">
        <v>6578.9473684207424</v>
      </c>
      <c r="HP71" s="25">
        <v>6140.3508771926718</v>
      </c>
      <c r="HQ71" s="25">
        <v>5701.7543859646012</v>
      </c>
      <c r="HR71" s="25">
        <v>5263.1578947365306</v>
      </c>
      <c r="HS71" s="25">
        <v>4824.56140350846</v>
      </c>
      <c r="HT71" s="25">
        <v>4385.9649122803894</v>
      </c>
      <c r="HU71" s="25">
        <v>3947.3684210523193</v>
      </c>
      <c r="HV71" s="25">
        <v>3508.7719298242491</v>
      </c>
      <c r="HW71" s="25">
        <v>3070.175438596179</v>
      </c>
      <c r="HX71" s="25">
        <v>2631.5789473681089</v>
      </c>
      <c r="HY71" s="25">
        <v>2192.9824561400387</v>
      </c>
      <c r="HZ71" s="25">
        <v>1754.3859649119686</v>
      </c>
      <c r="IA71" s="25">
        <v>1315.7894736838984</v>
      </c>
      <c r="IB71" s="25">
        <v>877.19298245582831</v>
      </c>
      <c r="IC71" s="25">
        <v>438.59649122775812</v>
      </c>
      <c r="ID71" s="25">
        <v>-3.12070369545836E-10</v>
      </c>
      <c r="IE71" s="25">
        <v>-3.12070369545836E-10</v>
      </c>
      <c r="IF71" s="25">
        <v>-3.12070369545836E-10</v>
      </c>
      <c r="IG71" s="25">
        <v>-3.12070369545836E-10</v>
      </c>
      <c r="IH71" s="25">
        <v>-3.12070369545836E-10</v>
      </c>
      <c r="II71" s="25">
        <v>-3.12070369545836E-10</v>
      </c>
      <c r="IJ71" s="25">
        <v>-3.12070369545836E-10</v>
      </c>
      <c r="IK71" s="25">
        <v>-3.12070369545836E-10</v>
      </c>
      <c r="IL71" s="25">
        <v>-3.12070369545836E-10</v>
      </c>
      <c r="IM71" s="25">
        <v>-3.12070369545836E-10</v>
      </c>
      <c r="IN71" s="25">
        <v>-3.12070369545836E-10</v>
      </c>
      <c r="IO71" s="25">
        <v>-3.12070369545836E-10</v>
      </c>
    </row>
    <row r="72" spans="1:249" s="45" customFormat="1" x14ac:dyDescent="0.2">
      <c r="A72" s="42"/>
      <c r="B72" s="41"/>
      <c r="C72" s="69"/>
      <c r="D72" s="70"/>
      <c r="E72" s="45" t="str">
        <f>InpS!E$10</f>
        <v>Capital expenditure POS</v>
      </c>
      <c r="F72" s="45">
        <f>InpS!F$10</f>
        <v>0</v>
      </c>
      <c r="G72" s="45" t="str">
        <f>InpS!G$10</f>
        <v>$</v>
      </c>
      <c r="H72" s="45">
        <f>InpS!H$10</f>
        <v>100000</v>
      </c>
      <c r="I72" s="45">
        <f>InpS!I$10</f>
        <v>0</v>
      </c>
      <c r="J72" s="45">
        <v>100000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>
        <v>0</v>
      </c>
      <c r="Z72" s="45">
        <v>0</v>
      </c>
      <c r="AA72" s="45">
        <v>0</v>
      </c>
      <c r="AB72" s="45">
        <v>0</v>
      </c>
      <c r="AC72" s="45">
        <v>0</v>
      </c>
      <c r="AD72" s="45">
        <v>0</v>
      </c>
      <c r="AE72" s="45">
        <v>0</v>
      </c>
      <c r="AF72" s="45">
        <v>0</v>
      </c>
      <c r="AG72" s="45">
        <v>0</v>
      </c>
      <c r="AH72" s="45">
        <v>0</v>
      </c>
      <c r="AI72" s="45">
        <v>0</v>
      </c>
      <c r="AJ72" s="45">
        <v>0</v>
      </c>
      <c r="AK72" s="45">
        <v>0</v>
      </c>
      <c r="AL72" s="45">
        <v>0</v>
      </c>
      <c r="AM72" s="45">
        <v>0</v>
      </c>
      <c r="AN72" s="45">
        <v>0</v>
      </c>
      <c r="AO72" s="45">
        <v>0</v>
      </c>
      <c r="AP72" s="45">
        <v>0</v>
      </c>
      <c r="AQ72" s="45">
        <v>0</v>
      </c>
      <c r="AR72" s="45">
        <v>0</v>
      </c>
      <c r="AS72" s="45">
        <v>0</v>
      </c>
      <c r="AT72" s="45">
        <v>0</v>
      </c>
      <c r="AU72" s="45">
        <v>0</v>
      </c>
      <c r="AV72" s="45">
        <v>0</v>
      </c>
      <c r="AW72" s="45">
        <v>0</v>
      </c>
      <c r="AX72" s="45">
        <v>0</v>
      </c>
      <c r="AY72" s="45">
        <v>0</v>
      </c>
      <c r="AZ72" s="45">
        <v>0</v>
      </c>
      <c r="BA72" s="45">
        <v>0</v>
      </c>
      <c r="BB72" s="45">
        <v>0</v>
      </c>
      <c r="BC72" s="45">
        <v>0</v>
      </c>
      <c r="BD72" s="45">
        <v>0</v>
      </c>
      <c r="BE72" s="45">
        <v>0</v>
      </c>
      <c r="BF72" s="45">
        <v>0</v>
      </c>
      <c r="BG72" s="45">
        <v>0</v>
      </c>
      <c r="BH72" s="45">
        <v>0</v>
      </c>
      <c r="BI72" s="45">
        <v>0</v>
      </c>
      <c r="BJ72" s="45">
        <v>0</v>
      </c>
      <c r="BK72" s="45">
        <v>0</v>
      </c>
      <c r="BL72" s="45">
        <v>0</v>
      </c>
      <c r="BM72" s="45">
        <v>0</v>
      </c>
      <c r="BN72" s="45">
        <v>0</v>
      </c>
      <c r="BO72" s="45">
        <v>0</v>
      </c>
      <c r="BP72" s="45">
        <v>0</v>
      </c>
      <c r="BQ72" s="45">
        <v>0</v>
      </c>
      <c r="BR72" s="45">
        <v>0</v>
      </c>
      <c r="BS72" s="45">
        <v>0</v>
      </c>
      <c r="BT72" s="45">
        <v>0</v>
      </c>
      <c r="BU72" s="45">
        <v>0</v>
      </c>
      <c r="BV72" s="45">
        <v>0</v>
      </c>
      <c r="BW72" s="45">
        <v>0</v>
      </c>
      <c r="BX72" s="45">
        <v>0</v>
      </c>
      <c r="BY72" s="45">
        <v>0</v>
      </c>
      <c r="BZ72" s="45">
        <v>0</v>
      </c>
      <c r="CA72" s="45">
        <v>0</v>
      </c>
      <c r="CB72" s="45">
        <v>0</v>
      </c>
      <c r="CC72" s="45">
        <v>0</v>
      </c>
      <c r="CD72" s="45">
        <v>0</v>
      </c>
      <c r="CE72" s="45">
        <v>0</v>
      </c>
      <c r="CF72" s="45">
        <v>0</v>
      </c>
      <c r="CG72" s="45">
        <v>0</v>
      </c>
      <c r="CH72" s="45">
        <v>0</v>
      </c>
      <c r="CI72" s="45">
        <v>0</v>
      </c>
      <c r="CJ72" s="45">
        <v>0</v>
      </c>
      <c r="CK72" s="45">
        <v>0</v>
      </c>
      <c r="CL72" s="45">
        <v>0</v>
      </c>
      <c r="CM72" s="45">
        <v>0</v>
      </c>
      <c r="CN72" s="45">
        <v>0</v>
      </c>
      <c r="CO72" s="45">
        <v>0</v>
      </c>
      <c r="CP72" s="45">
        <v>0</v>
      </c>
      <c r="CQ72" s="45">
        <v>0</v>
      </c>
      <c r="CR72" s="45">
        <v>0</v>
      </c>
      <c r="CS72" s="45">
        <v>0</v>
      </c>
      <c r="CT72" s="45">
        <v>0</v>
      </c>
      <c r="CU72" s="45">
        <v>0</v>
      </c>
      <c r="CV72" s="45">
        <v>0</v>
      </c>
      <c r="CW72" s="45">
        <v>0</v>
      </c>
      <c r="CX72" s="45">
        <v>0</v>
      </c>
      <c r="CY72" s="45">
        <v>0</v>
      </c>
      <c r="CZ72" s="45">
        <v>0</v>
      </c>
      <c r="DA72" s="45">
        <v>0</v>
      </c>
      <c r="DB72" s="45">
        <v>0</v>
      </c>
      <c r="DC72" s="45">
        <v>0</v>
      </c>
      <c r="DD72" s="45">
        <v>0</v>
      </c>
      <c r="DE72" s="45">
        <v>0</v>
      </c>
      <c r="DF72" s="45">
        <v>0</v>
      </c>
      <c r="DG72" s="45">
        <v>0</v>
      </c>
      <c r="DH72" s="45">
        <v>0</v>
      </c>
      <c r="DI72" s="45">
        <v>0</v>
      </c>
      <c r="DJ72" s="45">
        <v>0</v>
      </c>
      <c r="DK72" s="45">
        <v>0</v>
      </c>
      <c r="DL72" s="45">
        <v>0</v>
      </c>
      <c r="DM72" s="45">
        <v>0</v>
      </c>
      <c r="DN72" s="45">
        <v>0</v>
      </c>
      <c r="DO72" s="45">
        <v>0</v>
      </c>
      <c r="DP72" s="45">
        <v>0</v>
      </c>
      <c r="DQ72" s="45">
        <v>0</v>
      </c>
      <c r="DR72" s="45">
        <v>0</v>
      </c>
      <c r="DS72" s="45">
        <v>0</v>
      </c>
      <c r="DT72" s="45">
        <v>0</v>
      </c>
      <c r="DU72" s="45">
        <v>0</v>
      </c>
      <c r="DV72" s="45">
        <v>0</v>
      </c>
      <c r="DW72" s="45">
        <v>0</v>
      </c>
      <c r="DX72" s="45">
        <v>0</v>
      </c>
      <c r="DY72" s="45">
        <v>0</v>
      </c>
      <c r="DZ72" s="45">
        <v>0</v>
      </c>
      <c r="EA72" s="45">
        <v>0</v>
      </c>
      <c r="EB72" s="45">
        <v>0</v>
      </c>
      <c r="EC72" s="45">
        <v>0</v>
      </c>
      <c r="ED72" s="45">
        <v>0</v>
      </c>
      <c r="EE72" s="45">
        <v>0</v>
      </c>
      <c r="EF72" s="45">
        <v>0</v>
      </c>
      <c r="EG72" s="45">
        <v>0</v>
      </c>
      <c r="EH72" s="45">
        <v>0</v>
      </c>
      <c r="EI72" s="45">
        <v>0</v>
      </c>
      <c r="EJ72" s="45">
        <v>0</v>
      </c>
      <c r="EK72" s="45">
        <v>0</v>
      </c>
      <c r="EL72" s="45">
        <v>0</v>
      </c>
      <c r="EM72" s="45">
        <v>0</v>
      </c>
      <c r="EN72" s="45">
        <v>0</v>
      </c>
      <c r="EO72" s="45">
        <v>0</v>
      </c>
      <c r="EP72" s="45">
        <v>0</v>
      </c>
      <c r="EQ72" s="45">
        <v>0</v>
      </c>
      <c r="ER72" s="45">
        <v>0</v>
      </c>
      <c r="ES72" s="45">
        <v>0</v>
      </c>
      <c r="ET72" s="45">
        <v>0</v>
      </c>
      <c r="EU72" s="45">
        <v>0</v>
      </c>
      <c r="EV72" s="45">
        <v>0</v>
      </c>
      <c r="EW72" s="45">
        <v>0</v>
      </c>
      <c r="EX72" s="45">
        <v>0</v>
      </c>
      <c r="EY72" s="45">
        <v>0</v>
      </c>
      <c r="EZ72" s="45">
        <v>0</v>
      </c>
      <c r="FA72" s="45">
        <v>0</v>
      </c>
      <c r="FB72" s="45">
        <v>0</v>
      </c>
      <c r="FC72" s="45">
        <v>0</v>
      </c>
      <c r="FD72" s="45">
        <v>0</v>
      </c>
      <c r="FE72" s="45">
        <v>0</v>
      </c>
      <c r="FF72" s="45">
        <v>0</v>
      </c>
      <c r="FG72" s="45">
        <v>0</v>
      </c>
      <c r="FH72" s="45">
        <v>0</v>
      </c>
      <c r="FI72" s="45">
        <v>0</v>
      </c>
      <c r="FJ72" s="45">
        <v>0</v>
      </c>
      <c r="FK72" s="45">
        <v>0</v>
      </c>
      <c r="FL72" s="45">
        <v>0</v>
      </c>
      <c r="FM72" s="45">
        <v>0</v>
      </c>
      <c r="FN72" s="45">
        <v>0</v>
      </c>
      <c r="FO72" s="45">
        <v>0</v>
      </c>
      <c r="FP72" s="45">
        <v>0</v>
      </c>
      <c r="FQ72" s="45">
        <v>0</v>
      </c>
      <c r="FR72" s="45">
        <v>0</v>
      </c>
      <c r="FS72" s="45">
        <v>0</v>
      </c>
      <c r="FT72" s="45">
        <v>0</v>
      </c>
      <c r="FU72" s="45">
        <v>0</v>
      </c>
      <c r="FV72" s="45">
        <v>0</v>
      </c>
      <c r="FW72" s="45">
        <v>0</v>
      </c>
      <c r="FX72" s="45">
        <v>0</v>
      </c>
      <c r="FY72" s="45">
        <v>0</v>
      </c>
      <c r="FZ72" s="45">
        <v>0</v>
      </c>
      <c r="GA72" s="45">
        <v>0</v>
      </c>
      <c r="GB72" s="45">
        <v>0</v>
      </c>
      <c r="GC72" s="45">
        <v>0</v>
      </c>
      <c r="GD72" s="45">
        <v>0</v>
      </c>
      <c r="GE72" s="45">
        <v>0</v>
      </c>
      <c r="GF72" s="45">
        <v>0</v>
      </c>
      <c r="GG72" s="45">
        <v>0</v>
      </c>
      <c r="GH72" s="45">
        <v>0</v>
      </c>
      <c r="GI72" s="45">
        <v>0</v>
      </c>
      <c r="GJ72" s="45">
        <v>0</v>
      </c>
      <c r="GK72" s="45">
        <v>0</v>
      </c>
      <c r="GL72" s="45">
        <v>0</v>
      </c>
      <c r="GM72" s="45">
        <v>0</v>
      </c>
      <c r="GN72" s="45">
        <v>0</v>
      </c>
      <c r="GO72" s="45">
        <v>0</v>
      </c>
      <c r="GP72" s="45">
        <v>0</v>
      </c>
      <c r="GQ72" s="45">
        <v>0</v>
      </c>
      <c r="GR72" s="45">
        <v>0</v>
      </c>
      <c r="GS72" s="45">
        <v>0</v>
      </c>
      <c r="GT72" s="45">
        <v>0</v>
      </c>
      <c r="GU72" s="45">
        <v>0</v>
      </c>
      <c r="GV72" s="45">
        <v>0</v>
      </c>
      <c r="GW72" s="45">
        <v>0</v>
      </c>
      <c r="GX72" s="45">
        <v>0</v>
      </c>
      <c r="GY72" s="45">
        <v>0</v>
      </c>
      <c r="GZ72" s="45">
        <v>0</v>
      </c>
      <c r="HA72" s="45">
        <v>0</v>
      </c>
      <c r="HB72" s="45">
        <v>0</v>
      </c>
      <c r="HC72" s="45">
        <v>0</v>
      </c>
      <c r="HD72" s="45">
        <v>0</v>
      </c>
      <c r="HE72" s="45">
        <v>0</v>
      </c>
      <c r="HF72" s="45">
        <v>0</v>
      </c>
      <c r="HG72" s="45">
        <v>0</v>
      </c>
      <c r="HH72" s="45">
        <v>0</v>
      </c>
      <c r="HI72" s="45">
        <v>0</v>
      </c>
      <c r="HJ72" s="45">
        <v>0</v>
      </c>
      <c r="HK72" s="45">
        <v>0</v>
      </c>
      <c r="HL72" s="45">
        <v>0</v>
      </c>
      <c r="HM72" s="45">
        <v>0</v>
      </c>
      <c r="HN72" s="45">
        <v>0</v>
      </c>
      <c r="HO72" s="45">
        <v>0</v>
      </c>
      <c r="HP72" s="45">
        <v>0</v>
      </c>
      <c r="HQ72" s="45">
        <v>0</v>
      </c>
      <c r="HR72" s="45">
        <v>0</v>
      </c>
      <c r="HS72" s="45">
        <v>0</v>
      </c>
      <c r="HT72" s="45">
        <v>0</v>
      </c>
      <c r="HU72" s="45">
        <v>0</v>
      </c>
      <c r="HV72" s="45">
        <v>0</v>
      </c>
      <c r="HW72" s="45">
        <v>0</v>
      </c>
      <c r="HX72" s="45">
        <v>0</v>
      </c>
      <c r="HY72" s="45">
        <v>0</v>
      </c>
      <c r="HZ72" s="45">
        <v>0</v>
      </c>
      <c r="IA72" s="45">
        <v>0</v>
      </c>
      <c r="IB72" s="45">
        <v>0</v>
      </c>
      <c r="IC72" s="45">
        <v>0</v>
      </c>
      <c r="ID72" s="45">
        <v>0</v>
      </c>
      <c r="IE72" s="45">
        <v>0</v>
      </c>
      <c r="IF72" s="45">
        <v>0</v>
      </c>
      <c r="IG72" s="45">
        <v>0</v>
      </c>
      <c r="IH72" s="45">
        <v>0</v>
      </c>
      <c r="II72" s="45">
        <v>0</v>
      </c>
      <c r="IJ72" s="45">
        <v>0</v>
      </c>
      <c r="IK72" s="45">
        <v>0</v>
      </c>
      <c r="IL72" s="45">
        <v>0</v>
      </c>
      <c r="IM72" s="45">
        <v>0</v>
      </c>
      <c r="IN72" s="45">
        <v>0</v>
      </c>
      <c r="IO72" s="45">
        <v>0</v>
      </c>
    </row>
    <row r="73" spans="1:249" x14ac:dyDescent="0.2">
      <c r="D73" s="58"/>
      <c r="E73" s="90" t="str">
        <f t="shared" ref="E73:I73" si="3">E$66</f>
        <v>New asset depreciation POS</v>
      </c>
      <c r="F73" s="90">
        <f t="shared" si="3"/>
        <v>0</v>
      </c>
      <c r="G73" s="90" t="str">
        <f t="shared" si="3"/>
        <v>$</v>
      </c>
      <c r="H73" s="90">
        <f t="shared" si="3"/>
        <v>26315.789473684192</v>
      </c>
      <c r="I73" s="90">
        <f t="shared" si="3"/>
        <v>0</v>
      </c>
      <c r="J73" s="90">
        <v>-438.59649122807019</v>
      </c>
      <c r="K73" s="90">
        <v>-438.59649122807019</v>
      </c>
      <c r="L73" s="90">
        <v>-438.59649122807019</v>
      </c>
      <c r="M73" s="90">
        <v>-438.59649122807019</v>
      </c>
      <c r="N73" s="90">
        <v>-438.59649122807019</v>
      </c>
      <c r="O73" s="90">
        <v>-438.59649122807019</v>
      </c>
      <c r="P73" s="90">
        <v>-438.59649122807019</v>
      </c>
      <c r="Q73" s="90">
        <v>-438.59649122807019</v>
      </c>
      <c r="R73" s="90">
        <v>-438.59649122807019</v>
      </c>
      <c r="S73" s="90">
        <v>-438.59649122807019</v>
      </c>
      <c r="T73" s="90">
        <v>-438.59649122807019</v>
      </c>
      <c r="U73" s="90">
        <v>-438.59649122807019</v>
      </c>
      <c r="V73" s="90">
        <v>-438.59649122807019</v>
      </c>
      <c r="W73" s="90">
        <v>-438.59649122807019</v>
      </c>
      <c r="X73" s="90">
        <v>-438.59649122807019</v>
      </c>
      <c r="Y73" s="90">
        <v>-438.59649122807019</v>
      </c>
      <c r="Z73" s="90">
        <v>-438.59649122807019</v>
      </c>
      <c r="AA73" s="90">
        <v>-438.59649122807019</v>
      </c>
      <c r="AB73" s="90">
        <v>-438.59649122807019</v>
      </c>
      <c r="AC73" s="90">
        <v>-438.59649122807019</v>
      </c>
      <c r="AD73" s="90">
        <v>-438.59649122807019</v>
      </c>
      <c r="AE73" s="90">
        <v>-438.59649122807019</v>
      </c>
      <c r="AF73" s="90">
        <v>-438.59649122807019</v>
      </c>
      <c r="AG73" s="90">
        <v>-438.59649122807019</v>
      </c>
      <c r="AH73" s="90">
        <v>-438.59649122807019</v>
      </c>
      <c r="AI73" s="90">
        <v>-438.59649122807019</v>
      </c>
      <c r="AJ73" s="90">
        <v>-438.59649122807019</v>
      </c>
      <c r="AK73" s="90">
        <v>-438.59649122807019</v>
      </c>
      <c r="AL73" s="90">
        <v>-438.59649122807019</v>
      </c>
      <c r="AM73" s="90">
        <v>-438.59649122807019</v>
      </c>
      <c r="AN73" s="90">
        <v>-438.59649122807019</v>
      </c>
      <c r="AO73" s="90">
        <v>-438.59649122807019</v>
      </c>
      <c r="AP73" s="90">
        <v>-438.59649122807019</v>
      </c>
      <c r="AQ73" s="90">
        <v>-438.59649122807019</v>
      </c>
      <c r="AR73" s="90">
        <v>-438.59649122807019</v>
      </c>
      <c r="AS73" s="90">
        <v>-438.59649122807019</v>
      </c>
      <c r="AT73" s="90">
        <v>-438.59649122807019</v>
      </c>
      <c r="AU73" s="90">
        <v>-438.59649122807019</v>
      </c>
      <c r="AV73" s="90">
        <v>-438.59649122807019</v>
      </c>
      <c r="AW73" s="90">
        <v>-438.59649122807019</v>
      </c>
      <c r="AX73" s="90">
        <v>-438.59649122807019</v>
      </c>
      <c r="AY73" s="90">
        <v>-438.59649122807019</v>
      </c>
      <c r="AZ73" s="90">
        <v>-438.59649122807019</v>
      </c>
      <c r="BA73" s="90">
        <v>-438.59649122807019</v>
      </c>
      <c r="BB73" s="90">
        <v>-438.59649122807019</v>
      </c>
      <c r="BC73" s="90">
        <v>-438.59649122807019</v>
      </c>
      <c r="BD73" s="90">
        <v>-438.59649122807019</v>
      </c>
      <c r="BE73" s="90">
        <v>-438.59649122807019</v>
      </c>
      <c r="BF73" s="90">
        <v>-438.59649122807019</v>
      </c>
      <c r="BG73" s="90">
        <v>-438.59649122807019</v>
      </c>
      <c r="BH73" s="90">
        <v>-438.59649122807019</v>
      </c>
      <c r="BI73" s="90">
        <v>-438.59649122807019</v>
      </c>
      <c r="BJ73" s="90">
        <v>-438.59649122807019</v>
      </c>
      <c r="BK73" s="90">
        <v>-438.59649122807019</v>
      </c>
      <c r="BL73" s="90">
        <v>-438.59649122807019</v>
      </c>
      <c r="BM73" s="90">
        <v>-438.59649122807019</v>
      </c>
      <c r="BN73" s="90">
        <v>-438.59649122807019</v>
      </c>
      <c r="BO73" s="90">
        <v>-438.59649122807019</v>
      </c>
      <c r="BP73" s="90">
        <v>-438.59649122807019</v>
      </c>
      <c r="BQ73" s="90">
        <v>-438.59649122807019</v>
      </c>
      <c r="BR73" s="25">
        <v>-438.59649122807019</v>
      </c>
      <c r="BS73" s="25">
        <v>-438.59649122807019</v>
      </c>
      <c r="BT73" s="25">
        <v>-438.59649122807019</v>
      </c>
      <c r="BU73" s="25">
        <v>-438.59649122807019</v>
      </c>
      <c r="BV73" s="25">
        <v>-438.59649122807019</v>
      </c>
      <c r="BW73" s="25">
        <v>-438.59649122807019</v>
      </c>
      <c r="BX73" s="25">
        <v>-438.59649122807019</v>
      </c>
      <c r="BY73" s="25">
        <v>-438.59649122807019</v>
      </c>
      <c r="BZ73" s="25">
        <v>-438.59649122807019</v>
      </c>
      <c r="CA73" s="25">
        <v>-438.59649122807019</v>
      </c>
      <c r="CB73" s="25">
        <v>-438.59649122807019</v>
      </c>
      <c r="CC73" s="25">
        <v>-438.59649122807019</v>
      </c>
      <c r="CD73" s="25">
        <v>-438.59649122807019</v>
      </c>
      <c r="CE73" s="25">
        <v>-438.59649122807019</v>
      </c>
      <c r="CF73" s="25">
        <v>-438.59649122807019</v>
      </c>
      <c r="CG73" s="25">
        <v>-438.59649122807019</v>
      </c>
      <c r="CH73" s="25">
        <v>-438.59649122807019</v>
      </c>
      <c r="CI73" s="25">
        <v>-438.59649122807019</v>
      </c>
      <c r="CJ73" s="25">
        <v>-438.59649122807019</v>
      </c>
      <c r="CK73" s="25">
        <v>-438.59649122807019</v>
      </c>
      <c r="CL73" s="25">
        <v>-438.59649122807019</v>
      </c>
      <c r="CM73" s="25">
        <v>-438.59649122807019</v>
      </c>
      <c r="CN73" s="25">
        <v>-438.59649122807019</v>
      </c>
      <c r="CO73" s="25">
        <v>-438.59649122807019</v>
      </c>
      <c r="CP73" s="25">
        <v>-438.59649122807019</v>
      </c>
      <c r="CQ73" s="25">
        <v>-438.59649122807019</v>
      </c>
      <c r="CR73" s="25">
        <v>-438.59649122807019</v>
      </c>
      <c r="CS73" s="25">
        <v>-438.59649122807019</v>
      </c>
      <c r="CT73" s="25">
        <v>-438.59649122807019</v>
      </c>
      <c r="CU73" s="25">
        <v>-438.59649122807019</v>
      </c>
      <c r="CV73" s="25">
        <v>-438.59649122807019</v>
      </c>
      <c r="CW73" s="25">
        <v>-438.59649122807019</v>
      </c>
      <c r="CX73" s="25">
        <v>-438.59649122807019</v>
      </c>
      <c r="CY73" s="25">
        <v>-438.59649122807019</v>
      </c>
      <c r="CZ73" s="25">
        <v>-438.59649122807019</v>
      </c>
      <c r="DA73" s="25">
        <v>-438.59649122807019</v>
      </c>
      <c r="DB73" s="25">
        <v>-438.59649122807019</v>
      </c>
      <c r="DC73" s="25">
        <v>-438.59649122807019</v>
      </c>
      <c r="DD73" s="25">
        <v>-438.59649122807019</v>
      </c>
      <c r="DE73" s="25">
        <v>-438.59649122807019</v>
      </c>
      <c r="DF73" s="25">
        <v>-438.59649122807019</v>
      </c>
      <c r="DG73" s="25">
        <v>-438.59649122807019</v>
      </c>
      <c r="DH73" s="25">
        <v>-438.59649122807019</v>
      </c>
      <c r="DI73" s="25">
        <v>-438.59649122807019</v>
      </c>
      <c r="DJ73" s="25">
        <v>-438.59649122807019</v>
      </c>
      <c r="DK73" s="25">
        <v>-438.59649122807019</v>
      </c>
      <c r="DL73" s="25">
        <v>-438.59649122807019</v>
      </c>
      <c r="DM73" s="25">
        <v>-438.59649122807019</v>
      </c>
      <c r="DN73" s="25">
        <v>-438.59649122807019</v>
      </c>
      <c r="DO73" s="25">
        <v>-438.59649122807019</v>
      </c>
      <c r="DP73" s="25">
        <v>-438.59649122807019</v>
      </c>
      <c r="DQ73" s="25">
        <v>-438.59649122807019</v>
      </c>
      <c r="DR73" s="25">
        <v>-438.59649122807019</v>
      </c>
      <c r="DS73" s="25">
        <v>-438.59649122807019</v>
      </c>
      <c r="DT73" s="25">
        <v>-438.59649122807019</v>
      </c>
      <c r="DU73" s="25">
        <v>-438.59649122807019</v>
      </c>
      <c r="DV73" s="25">
        <v>-438.59649122807019</v>
      </c>
      <c r="DW73" s="25">
        <v>-438.59649122807019</v>
      </c>
      <c r="DX73" s="25">
        <v>-438.59649122807019</v>
      </c>
      <c r="DY73" s="25">
        <v>-438.59649122807019</v>
      </c>
      <c r="DZ73" s="25">
        <v>-438.59649122807019</v>
      </c>
      <c r="EA73" s="25">
        <v>-438.59649122807019</v>
      </c>
      <c r="EB73" s="25">
        <v>-438.59649122807019</v>
      </c>
      <c r="EC73" s="25">
        <v>-438.59649122807019</v>
      </c>
      <c r="ED73" s="25">
        <v>-438.59649122807019</v>
      </c>
      <c r="EE73" s="25">
        <v>-438.59649122807019</v>
      </c>
      <c r="EF73" s="25">
        <v>-438.59649122807019</v>
      </c>
      <c r="EG73" s="25">
        <v>-438.59649122807019</v>
      </c>
      <c r="EH73" s="25">
        <v>-438.59649122807019</v>
      </c>
      <c r="EI73" s="25">
        <v>-438.59649122807019</v>
      </c>
      <c r="EJ73" s="25">
        <v>-438.59649122807019</v>
      </c>
      <c r="EK73" s="25">
        <v>-438.59649122807019</v>
      </c>
      <c r="EL73" s="25">
        <v>-438.59649122807019</v>
      </c>
      <c r="EM73" s="25">
        <v>-438.59649122807019</v>
      </c>
      <c r="EN73" s="25">
        <v>-438.59649122807019</v>
      </c>
      <c r="EO73" s="25">
        <v>-438.59649122807019</v>
      </c>
      <c r="EP73" s="25">
        <v>-438.59649122807019</v>
      </c>
      <c r="EQ73" s="25">
        <v>-438.59649122807019</v>
      </c>
      <c r="ER73" s="25">
        <v>-438.59649122807019</v>
      </c>
      <c r="ES73" s="25">
        <v>-438.59649122807019</v>
      </c>
      <c r="ET73" s="25">
        <v>-438.59649122807019</v>
      </c>
      <c r="EU73" s="25">
        <v>-438.59649122807019</v>
      </c>
      <c r="EV73" s="25">
        <v>-438.59649122807019</v>
      </c>
      <c r="EW73" s="25">
        <v>-438.59649122807019</v>
      </c>
      <c r="EX73" s="25">
        <v>-438.59649122807019</v>
      </c>
      <c r="EY73" s="25">
        <v>-438.59649122807019</v>
      </c>
      <c r="EZ73" s="25">
        <v>-438.59649122807019</v>
      </c>
      <c r="FA73" s="25">
        <v>-438.59649122807019</v>
      </c>
      <c r="FB73" s="25">
        <v>-438.59649122807019</v>
      </c>
      <c r="FC73" s="25">
        <v>-438.59649122807019</v>
      </c>
      <c r="FD73" s="25">
        <v>-438.59649122807019</v>
      </c>
      <c r="FE73" s="25">
        <v>-438.59649122807019</v>
      </c>
      <c r="FF73" s="25">
        <v>-438.59649122807019</v>
      </c>
      <c r="FG73" s="25">
        <v>-438.59649122807019</v>
      </c>
      <c r="FH73" s="25">
        <v>-438.59649122807019</v>
      </c>
      <c r="FI73" s="25">
        <v>-438.59649122807019</v>
      </c>
      <c r="FJ73" s="25">
        <v>-438.59649122807019</v>
      </c>
      <c r="FK73" s="25">
        <v>-438.59649122807019</v>
      </c>
      <c r="FL73" s="25">
        <v>-438.59649122807019</v>
      </c>
      <c r="FM73" s="25">
        <v>-438.59649122807019</v>
      </c>
      <c r="FN73" s="25">
        <v>-438.59649122807019</v>
      </c>
      <c r="FO73" s="25">
        <v>-438.59649122807019</v>
      </c>
      <c r="FP73" s="25">
        <v>-438.59649122807019</v>
      </c>
      <c r="FQ73" s="25">
        <v>-438.59649122807019</v>
      </c>
      <c r="FR73" s="25">
        <v>-438.59649122807019</v>
      </c>
      <c r="FS73" s="25">
        <v>-438.59649122807019</v>
      </c>
      <c r="FT73" s="25">
        <v>-438.59649122807019</v>
      </c>
      <c r="FU73" s="25">
        <v>-438.59649122807019</v>
      </c>
      <c r="FV73" s="25">
        <v>-438.59649122807019</v>
      </c>
      <c r="FW73" s="25">
        <v>-438.59649122807019</v>
      </c>
      <c r="FX73" s="25">
        <v>-438.59649122807019</v>
      </c>
      <c r="FY73" s="25">
        <v>-438.59649122807019</v>
      </c>
      <c r="FZ73" s="25">
        <v>-438.59649122807019</v>
      </c>
      <c r="GA73" s="25">
        <v>-438.59649122807019</v>
      </c>
      <c r="GB73" s="25">
        <v>-438.59649122807019</v>
      </c>
      <c r="GC73" s="25">
        <v>-438.59649122807019</v>
      </c>
      <c r="GD73" s="25">
        <v>-438.59649122807019</v>
      </c>
      <c r="GE73" s="25">
        <v>-438.59649122807019</v>
      </c>
      <c r="GF73" s="25">
        <v>-438.59649122807019</v>
      </c>
      <c r="GG73" s="25">
        <v>-438.59649122807019</v>
      </c>
      <c r="GH73" s="25">
        <v>-438.59649122807019</v>
      </c>
      <c r="GI73" s="25">
        <v>-438.59649122807019</v>
      </c>
      <c r="GJ73" s="25">
        <v>-438.59649122807019</v>
      </c>
      <c r="GK73" s="25">
        <v>-438.59649122807019</v>
      </c>
      <c r="GL73" s="25">
        <v>-438.59649122807019</v>
      </c>
      <c r="GM73" s="25">
        <v>-438.59649122807019</v>
      </c>
      <c r="GN73" s="25">
        <v>-438.59649122807019</v>
      </c>
      <c r="GO73" s="25">
        <v>-438.59649122807019</v>
      </c>
      <c r="GP73" s="25">
        <v>-438.59649122807019</v>
      </c>
      <c r="GQ73" s="25">
        <v>-438.59649122807019</v>
      </c>
      <c r="GR73" s="25">
        <v>-438.59649122807019</v>
      </c>
      <c r="GS73" s="25">
        <v>-438.59649122807019</v>
      </c>
      <c r="GT73" s="25">
        <v>-438.59649122807019</v>
      </c>
      <c r="GU73" s="25">
        <v>-438.59649122807019</v>
      </c>
      <c r="GV73" s="25">
        <v>-438.59649122807019</v>
      </c>
      <c r="GW73" s="25">
        <v>-438.59649122807019</v>
      </c>
      <c r="GX73" s="25">
        <v>-438.59649122807019</v>
      </c>
      <c r="GY73" s="25">
        <v>-438.59649122807019</v>
      </c>
      <c r="GZ73" s="25">
        <v>-438.59649122807019</v>
      </c>
      <c r="HA73" s="25">
        <v>-438.59649122807019</v>
      </c>
      <c r="HB73" s="25">
        <v>-438.59649122807019</v>
      </c>
      <c r="HC73" s="25">
        <v>-438.59649122807019</v>
      </c>
      <c r="HD73" s="25">
        <v>-438.59649122807019</v>
      </c>
      <c r="HE73" s="25">
        <v>-438.59649122807019</v>
      </c>
      <c r="HF73" s="25">
        <v>-438.59649122807019</v>
      </c>
      <c r="HG73" s="25">
        <v>-438.59649122807019</v>
      </c>
      <c r="HH73" s="25">
        <v>-438.59649122807019</v>
      </c>
      <c r="HI73" s="25">
        <v>-438.59649122807019</v>
      </c>
      <c r="HJ73" s="25">
        <v>-438.59649122807019</v>
      </c>
      <c r="HK73" s="25">
        <v>-438.59649122807019</v>
      </c>
      <c r="HL73" s="25">
        <v>-438.59649122807019</v>
      </c>
      <c r="HM73" s="25">
        <v>-438.59649122807019</v>
      </c>
      <c r="HN73" s="25">
        <v>-438.59649122807019</v>
      </c>
      <c r="HO73" s="25">
        <v>-438.59649122807019</v>
      </c>
      <c r="HP73" s="25">
        <v>-438.59649122807019</v>
      </c>
      <c r="HQ73" s="25">
        <v>-438.59649122807019</v>
      </c>
      <c r="HR73" s="25">
        <v>-438.59649122807019</v>
      </c>
      <c r="HS73" s="25">
        <v>-438.59649122807019</v>
      </c>
      <c r="HT73" s="25">
        <v>-438.59649122807019</v>
      </c>
      <c r="HU73" s="25">
        <v>-438.59649122807019</v>
      </c>
      <c r="HV73" s="25">
        <v>-438.59649122807019</v>
      </c>
      <c r="HW73" s="25">
        <v>-438.59649122807019</v>
      </c>
      <c r="HX73" s="25">
        <v>-438.59649122807019</v>
      </c>
      <c r="HY73" s="25">
        <v>-438.59649122807019</v>
      </c>
      <c r="HZ73" s="25">
        <v>-438.59649122807019</v>
      </c>
      <c r="IA73" s="25">
        <v>-438.59649122807019</v>
      </c>
      <c r="IB73" s="25">
        <v>-438.59649122807019</v>
      </c>
      <c r="IC73" s="25">
        <v>-438.59649122807019</v>
      </c>
      <c r="ID73" s="25">
        <v>0</v>
      </c>
      <c r="IE73" s="25">
        <v>0</v>
      </c>
      <c r="IF73" s="25">
        <v>0</v>
      </c>
      <c r="IG73" s="25">
        <v>0</v>
      </c>
      <c r="IH73" s="25">
        <v>0</v>
      </c>
      <c r="II73" s="25">
        <v>0</v>
      </c>
      <c r="IJ73" s="25">
        <v>0</v>
      </c>
      <c r="IK73" s="25">
        <v>0</v>
      </c>
      <c r="IL73" s="25">
        <v>0</v>
      </c>
      <c r="IM73" s="25">
        <v>0</v>
      </c>
      <c r="IN73" s="25">
        <v>0</v>
      </c>
      <c r="IO73" s="25">
        <v>0</v>
      </c>
    </row>
    <row r="74" spans="1:249" s="67" customFormat="1" x14ac:dyDescent="0.2">
      <c r="A74" s="63"/>
      <c r="B74" s="64"/>
      <c r="C74" s="65"/>
      <c r="D74" s="66"/>
      <c r="E74" s="67" t="s">
        <v>159</v>
      </c>
      <c r="I74" s="89"/>
      <c r="J74" s="67">
        <v>99561.403508771924</v>
      </c>
      <c r="K74" s="67">
        <v>99122.807017543848</v>
      </c>
      <c r="L74" s="67">
        <v>98684.210526315772</v>
      </c>
      <c r="M74" s="67">
        <v>98245.614035087696</v>
      </c>
      <c r="N74" s="67">
        <v>97807.01754385962</v>
      </c>
      <c r="O74" s="67">
        <v>97368.421052631544</v>
      </c>
      <c r="P74" s="67">
        <v>96929.824561403468</v>
      </c>
      <c r="Q74" s="67">
        <v>96491.228070175392</v>
      </c>
      <c r="R74" s="67">
        <v>96052.631578947316</v>
      </c>
      <c r="S74" s="67">
        <v>95614.03508771924</v>
      </c>
      <c r="T74" s="67">
        <v>95175.438596491163</v>
      </c>
      <c r="U74" s="67">
        <v>94736.842105263087</v>
      </c>
      <c r="V74" s="67">
        <v>94298.245614035011</v>
      </c>
      <c r="W74" s="67">
        <v>93859.649122806935</v>
      </c>
      <c r="X74" s="67">
        <v>93421.052631578859</v>
      </c>
      <c r="Y74" s="67">
        <v>92982.456140350783</v>
      </c>
      <c r="Z74" s="67">
        <v>92543.859649122707</v>
      </c>
      <c r="AA74" s="67">
        <v>92105.263157894631</v>
      </c>
      <c r="AB74" s="67">
        <v>91666.666666666555</v>
      </c>
      <c r="AC74" s="67">
        <v>91228.070175438479</v>
      </c>
      <c r="AD74" s="67">
        <v>90789.473684210403</v>
      </c>
      <c r="AE74" s="67">
        <v>90350.877192982327</v>
      </c>
      <c r="AF74" s="67">
        <v>89912.280701754251</v>
      </c>
      <c r="AG74" s="67">
        <v>89473.684210526175</v>
      </c>
      <c r="AH74" s="67">
        <v>89035.087719298099</v>
      </c>
      <c r="AI74" s="67">
        <v>88596.491228070023</v>
      </c>
      <c r="AJ74" s="67">
        <v>88157.894736841947</v>
      </c>
      <c r="AK74" s="67">
        <v>87719.298245613871</v>
      </c>
      <c r="AL74" s="67">
        <v>87280.701754385795</v>
      </c>
      <c r="AM74" s="67">
        <v>86842.105263157719</v>
      </c>
      <c r="AN74" s="67">
        <v>86403.508771929643</v>
      </c>
      <c r="AO74" s="67">
        <v>85964.912280701566</v>
      </c>
      <c r="AP74" s="67">
        <v>85526.31578947349</v>
      </c>
      <c r="AQ74" s="67">
        <v>85087.719298245414</v>
      </c>
      <c r="AR74" s="67">
        <v>84649.122807017338</v>
      </c>
      <c r="AS74" s="67">
        <v>84210.526315789262</v>
      </c>
      <c r="AT74" s="67">
        <v>83771.929824561186</v>
      </c>
      <c r="AU74" s="67">
        <v>83333.33333333311</v>
      </c>
      <c r="AV74" s="67">
        <v>82894.736842105034</v>
      </c>
      <c r="AW74" s="67">
        <v>82456.140350876958</v>
      </c>
      <c r="AX74" s="67">
        <v>82017.543859648882</v>
      </c>
      <c r="AY74" s="67">
        <v>81578.947368420806</v>
      </c>
      <c r="AZ74" s="67">
        <v>81140.35087719273</v>
      </c>
      <c r="BA74" s="67">
        <v>80701.754385964654</v>
      </c>
      <c r="BB74" s="67">
        <v>80263.157894736578</v>
      </c>
      <c r="BC74" s="67">
        <v>79824.561403508502</v>
      </c>
      <c r="BD74" s="67">
        <v>79385.964912280426</v>
      </c>
      <c r="BE74" s="67">
        <v>78947.36842105235</v>
      </c>
      <c r="BF74" s="67">
        <v>78508.771929824274</v>
      </c>
      <c r="BG74" s="67">
        <v>78070.175438596198</v>
      </c>
      <c r="BH74" s="67">
        <v>77631.578947368122</v>
      </c>
      <c r="BI74" s="67">
        <v>77192.982456140046</v>
      </c>
      <c r="BJ74" s="67">
        <v>76754.385964911969</v>
      </c>
      <c r="BK74" s="67">
        <v>76315.789473683893</v>
      </c>
      <c r="BL74" s="67">
        <v>75877.192982455817</v>
      </c>
      <c r="BM74" s="67">
        <v>75438.596491227741</v>
      </c>
      <c r="BN74" s="67">
        <v>74999.999999999665</v>
      </c>
      <c r="BO74" s="67">
        <v>74561.403508771589</v>
      </c>
      <c r="BP74" s="67">
        <v>74122.807017543513</v>
      </c>
      <c r="BQ74" s="67">
        <v>73684.210526315437</v>
      </c>
      <c r="BR74" s="67">
        <v>73245.614035087361</v>
      </c>
      <c r="BS74" s="67">
        <v>72807.017543859285</v>
      </c>
      <c r="BT74" s="67">
        <v>72368.421052631209</v>
      </c>
      <c r="BU74" s="67">
        <v>71929.824561403133</v>
      </c>
      <c r="BV74" s="67">
        <v>71491.228070175057</v>
      </c>
      <c r="BW74" s="67">
        <v>71052.631578946981</v>
      </c>
      <c r="BX74" s="67">
        <v>70614.035087718905</v>
      </c>
      <c r="BY74" s="67">
        <v>70175.438596490829</v>
      </c>
      <c r="BZ74" s="67">
        <v>69736.842105262753</v>
      </c>
      <c r="CA74" s="67">
        <v>69298.245614034677</v>
      </c>
      <c r="CB74" s="67">
        <v>68859.649122806601</v>
      </c>
      <c r="CC74" s="67">
        <v>68421.052631578525</v>
      </c>
      <c r="CD74" s="67">
        <v>67982.456140350449</v>
      </c>
      <c r="CE74" s="67">
        <v>67543.859649122373</v>
      </c>
      <c r="CF74" s="67">
        <v>67105.263157894296</v>
      </c>
      <c r="CG74" s="67">
        <v>66666.66666666622</v>
      </c>
      <c r="CH74" s="67">
        <v>66228.070175438144</v>
      </c>
      <c r="CI74" s="67">
        <v>65789.473684210068</v>
      </c>
      <c r="CJ74" s="67">
        <v>65350.877192982</v>
      </c>
      <c r="CK74" s="67">
        <v>64912.280701753931</v>
      </c>
      <c r="CL74" s="67">
        <v>64473.684210525862</v>
      </c>
      <c r="CM74" s="67">
        <v>64035.087719297793</v>
      </c>
      <c r="CN74" s="67">
        <v>63596.491228069724</v>
      </c>
      <c r="CO74" s="67">
        <v>63157.894736841656</v>
      </c>
      <c r="CP74" s="67">
        <v>62719.298245613587</v>
      </c>
      <c r="CQ74" s="67">
        <v>62280.701754385518</v>
      </c>
      <c r="CR74" s="67">
        <v>61842.105263157449</v>
      </c>
      <c r="CS74" s="67">
        <v>61403.508771929381</v>
      </c>
      <c r="CT74" s="67">
        <v>60964.912280701312</v>
      </c>
      <c r="CU74" s="67">
        <v>60526.315789473243</v>
      </c>
      <c r="CV74" s="67">
        <v>60087.719298245174</v>
      </c>
      <c r="CW74" s="67">
        <v>59649.122807017106</v>
      </c>
      <c r="CX74" s="67">
        <v>59210.526315789037</v>
      </c>
      <c r="CY74" s="67">
        <v>58771.929824560968</v>
      </c>
      <c r="CZ74" s="67">
        <v>58333.333333332899</v>
      </c>
      <c r="DA74" s="67">
        <v>57894.73684210483</v>
      </c>
      <c r="DB74" s="67">
        <v>57456.140350876762</v>
      </c>
      <c r="DC74" s="67">
        <v>57017.543859648693</v>
      </c>
      <c r="DD74" s="67">
        <v>56578.947368420624</v>
      </c>
      <c r="DE74" s="67">
        <v>56140.350877192555</v>
      </c>
      <c r="DF74" s="67">
        <v>55701.754385964487</v>
      </c>
      <c r="DG74" s="67">
        <v>55263.157894736418</v>
      </c>
      <c r="DH74" s="67">
        <v>54824.561403508349</v>
      </c>
      <c r="DI74" s="67">
        <v>54385.96491228028</v>
      </c>
      <c r="DJ74" s="67">
        <v>53947.368421052211</v>
      </c>
      <c r="DK74" s="67">
        <v>53508.771929824143</v>
      </c>
      <c r="DL74" s="67">
        <v>53070.175438596074</v>
      </c>
      <c r="DM74" s="67">
        <v>52631.578947368005</v>
      </c>
      <c r="DN74" s="67">
        <v>52192.982456139936</v>
      </c>
      <c r="DO74" s="67">
        <v>51754.385964911868</v>
      </c>
      <c r="DP74" s="67">
        <v>51315.789473683799</v>
      </c>
      <c r="DQ74" s="67">
        <v>50877.19298245573</v>
      </c>
      <c r="DR74" s="67">
        <v>50438.596491227661</v>
      </c>
      <c r="DS74" s="67">
        <v>49999.999999999593</v>
      </c>
      <c r="DT74" s="67">
        <v>49561.403508771524</v>
      </c>
      <c r="DU74" s="67">
        <v>49122.807017543455</v>
      </c>
      <c r="DV74" s="67">
        <v>48684.210526315386</v>
      </c>
      <c r="DW74" s="67">
        <v>48245.614035087317</v>
      </c>
      <c r="DX74" s="67">
        <v>47807.017543859249</v>
      </c>
      <c r="DY74" s="67">
        <v>47368.42105263118</v>
      </c>
      <c r="DZ74" s="67">
        <v>46929.824561403111</v>
      </c>
      <c r="EA74" s="67">
        <v>46491.228070175042</v>
      </c>
      <c r="EB74" s="67">
        <v>46052.631578946974</v>
      </c>
      <c r="EC74" s="67">
        <v>45614.035087718905</v>
      </c>
      <c r="ED74" s="67">
        <v>45175.438596490836</v>
      </c>
      <c r="EE74" s="67">
        <v>44736.842105262767</v>
      </c>
      <c r="EF74" s="67">
        <v>44298.245614034699</v>
      </c>
      <c r="EG74" s="67">
        <v>43859.64912280663</v>
      </c>
      <c r="EH74" s="67">
        <v>43421.052631578561</v>
      </c>
      <c r="EI74" s="67">
        <v>42982.456140350492</v>
      </c>
      <c r="EJ74" s="67">
        <v>42543.859649122423</v>
      </c>
      <c r="EK74" s="67">
        <v>42105.263157894355</v>
      </c>
      <c r="EL74" s="67">
        <v>41666.666666666286</v>
      </c>
      <c r="EM74" s="67">
        <v>41228.070175438217</v>
      </c>
      <c r="EN74" s="67">
        <v>40789.473684210148</v>
      </c>
      <c r="EO74" s="67">
        <v>40350.87719298208</v>
      </c>
      <c r="EP74" s="67">
        <v>39912.280701754011</v>
      </c>
      <c r="EQ74" s="67">
        <v>39473.684210525942</v>
      </c>
      <c r="ER74" s="67">
        <v>39035.087719297873</v>
      </c>
      <c r="ES74" s="67">
        <v>38596.491228069804</v>
      </c>
      <c r="ET74" s="67">
        <v>38157.894736841736</v>
      </c>
      <c r="EU74" s="67">
        <v>37719.298245613667</v>
      </c>
      <c r="EV74" s="67">
        <v>37280.701754385598</v>
      </c>
      <c r="EW74" s="67">
        <v>36842.105263157529</v>
      </c>
      <c r="EX74" s="67">
        <v>36403.508771929461</v>
      </c>
      <c r="EY74" s="67">
        <v>35964.912280701392</v>
      </c>
      <c r="EZ74" s="67">
        <v>35526.315789473323</v>
      </c>
      <c r="FA74" s="67">
        <v>35087.719298245254</v>
      </c>
      <c r="FB74" s="67">
        <v>34649.122807017186</v>
      </c>
      <c r="FC74" s="67">
        <v>34210.526315789117</v>
      </c>
      <c r="FD74" s="67">
        <v>33771.929824561048</v>
      </c>
      <c r="FE74" s="67">
        <v>33333.333333332979</v>
      </c>
      <c r="FF74" s="67">
        <v>32894.73684210491</v>
      </c>
      <c r="FG74" s="67">
        <v>32456.140350876842</v>
      </c>
      <c r="FH74" s="67">
        <v>32017.543859648773</v>
      </c>
      <c r="FI74" s="67">
        <v>31578.947368420704</v>
      </c>
      <c r="FJ74" s="67">
        <v>31140.350877192635</v>
      </c>
      <c r="FK74" s="67">
        <v>30701.754385964567</v>
      </c>
      <c r="FL74" s="67">
        <v>30263.157894736498</v>
      </c>
      <c r="FM74" s="67">
        <v>29824.561403508429</v>
      </c>
      <c r="FN74" s="67">
        <v>29385.96491228036</v>
      </c>
      <c r="FO74" s="67">
        <v>28947.368421052292</v>
      </c>
      <c r="FP74" s="67">
        <v>28508.771929824223</v>
      </c>
      <c r="FQ74" s="67">
        <v>28070.175438596154</v>
      </c>
      <c r="FR74" s="67">
        <v>27631.578947368085</v>
      </c>
      <c r="FS74" s="67">
        <v>27192.982456140016</v>
      </c>
      <c r="FT74" s="67">
        <v>26754.385964911948</v>
      </c>
      <c r="FU74" s="67">
        <v>26315.789473683879</v>
      </c>
      <c r="FV74" s="67">
        <v>25877.19298245581</v>
      </c>
      <c r="FW74" s="67">
        <v>25438.596491227741</v>
      </c>
      <c r="FX74" s="67">
        <v>24999.999999999673</v>
      </c>
      <c r="FY74" s="67">
        <v>24561.403508771604</v>
      </c>
      <c r="FZ74" s="67">
        <v>24122.807017543535</v>
      </c>
      <c r="GA74" s="67">
        <v>23684.210526315466</v>
      </c>
      <c r="GB74" s="67">
        <v>23245.614035087397</v>
      </c>
      <c r="GC74" s="67">
        <v>22807.017543859329</v>
      </c>
      <c r="GD74" s="67">
        <v>22368.42105263126</v>
      </c>
      <c r="GE74" s="67">
        <v>21929.824561403191</v>
      </c>
      <c r="GF74" s="67">
        <v>21491.228070175122</v>
      </c>
      <c r="GG74" s="67">
        <v>21052.631578947054</v>
      </c>
      <c r="GH74" s="67">
        <v>20614.035087718985</v>
      </c>
      <c r="GI74" s="67">
        <v>20175.438596490916</v>
      </c>
      <c r="GJ74" s="67">
        <v>19736.842105262847</v>
      </c>
      <c r="GK74" s="67">
        <v>19298.245614034779</v>
      </c>
      <c r="GL74" s="67">
        <v>18859.64912280671</v>
      </c>
      <c r="GM74" s="67">
        <v>18421.052631578641</v>
      </c>
      <c r="GN74" s="67">
        <v>17982.456140350572</v>
      </c>
      <c r="GO74" s="67">
        <v>17543.859649122503</v>
      </c>
      <c r="GP74" s="67">
        <v>17105.263157894435</v>
      </c>
      <c r="GQ74" s="67">
        <v>16666.666666666366</v>
      </c>
      <c r="GR74" s="67">
        <v>16228.070175438295</v>
      </c>
      <c r="GS74" s="67">
        <v>15789.473684210225</v>
      </c>
      <c r="GT74" s="67">
        <v>15350.877192982154</v>
      </c>
      <c r="GU74" s="67">
        <v>14912.280701754084</v>
      </c>
      <c r="GV74" s="67">
        <v>14473.684210526013</v>
      </c>
      <c r="GW74" s="67">
        <v>14035.087719297942</v>
      </c>
      <c r="GX74" s="67">
        <v>13596.491228069872</v>
      </c>
      <c r="GY74" s="67">
        <v>13157.894736841801</v>
      </c>
      <c r="GZ74" s="67">
        <v>12719.298245613731</v>
      </c>
      <c r="HA74" s="67">
        <v>12280.70175438566</v>
      </c>
      <c r="HB74" s="67">
        <v>11842.105263157589</v>
      </c>
      <c r="HC74" s="67">
        <v>11403.508771929519</v>
      </c>
      <c r="HD74" s="67">
        <v>10964.912280701448</v>
      </c>
      <c r="HE74" s="67">
        <v>10526.315789473378</v>
      </c>
      <c r="HF74" s="67">
        <v>10087.719298245307</v>
      </c>
      <c r="HG74" s="67">
        <v>9649.1228070172365</v>
      </c>
      <c r="HH74" s="67">
        <v>9210.5263157891659</v>
      </c>
      <c r="HI74" s="67">
        <v>8771.9298245610953</v>
      </c>
      <c r="HJ74" s="67">
        <v>8333.3333333330247</v>
      </c>
      <c r="HK74" s="67">
        <v>7894.7368421049541</v>
      </c>
      <c r="HL74" s="67">
        <v>7456.1403508768835</v>
      </c>
      <c r="HM74" s="67">
        <v>7017.5438596488129</v>
      </c>
      <c r="HN74" s="67">
        <v>6578.9473684207424</v>
      </c>
      <c r="HO74" s="67">
        <v>6140.3508771926718</v>
      </c>
      <c r="HP74" s="67">
        <v>5701.7543859646012</v>
      </c>
      <c r="HQ74" s="67">
        <v>5263.1578947365306</v>
      </c>
      <c r="HR74" s="67">
        <v>4824.56140350846</v>
      </c>
      <c r="HS74" s="67">
        <v>4385.9649122803894</v>
      </c>
      <c r="HT74" s="67">
        <v>3947.3684210523193</v>
      </c>
      <c r="HU74" s="67">
        <v>3508.7719298242491</v>
      </c>
      <c r="HV74" s="67">
        <v>3070.175438596179</v>
      </c>
      <c r="HW74" s="67">
        <v>2631.5789473681089</v>
      </c>
      <c r="HX74" s="67">
        <v>2192.9824561400387</v>
      </c>
      <c r="HY74" s="67">
        <v>1754.3859649119686</v>
      </c>
      <c r="HZ74" s="67">
        <v>1315.7894736838984</v>
      </c>
      <c r="IA74" s="67">
        <v>877.19298245582831</v>
      </c>
      <c r="IB74" s="67">
        <v>438.59649122775812</v>
      </c>
      <c r="IC74" s="67">
        <v>-3.12070369545836E-10</v>
      </c>
      <c r="ID74" s="67">
        <v>-3.12070369545836E-10</v>
      </c>
      <c r="IE74" s="67">
        <v>-3.12070369545836E-10</v>
      </c>
      <c r="IF74" s="67">
        <v>-3.12070369545836E-10</v>
      </c>
      <c r="IG74" s="67">
        <v>-3.12070369545836E-10</v>
      </c>
      <c r="IH74" s="67">
        <v>-3.12070369545836E-10</v>
      </c>
      <c r="II74" s="67">
        <v>-3.12070369545836E-10</v>
      </c>
      <c r="IJ74" s="67">
        <v>-3.12070369545836E-10</v>
      </c>
      <c r="IK74" s="67">
        <v>-3.12070369545836E-10</v>
      </c>
      <c r="IL74" s="67">
        <v>-3.12070369545836E-10</v>
      </c>
      <c r="IM74" s="67">
        <v>-3.12070369545836E-10</v>
      </c>
      <c r="IN74" s="67">
        <v>-3.12070369545836E-10</v>
      </c>
      <c r="IO74" s="67">
        <v>-3.12070369545836E-10</v>
      </c>
    </row>
    <row r="75" spans="1:249" x14ac:dyDescent="0.2">
      <c r="D75" s="58"/>
    </row>
    <row r="76" spans="1:249" x14ac:dyDescent="0.2">
      <c r="D76" s="58"/>
    </row>
    <row r="77" spans="1:249" s="239" customFormat="1" ht="15" x14ac:dyDescent="0.2">
      <c r="A77" s="239" t="s">
        <v>64</v>
      </c>
      <c r="B77" s="240"/>
      <c r="D77" s="241"/>
    </row>
    <row r="78" spans="1:249" x14ac:dyDescent="0.2">
      <c r="D78" s="58"/>
    </row>
    <row r="79" spans="1:249" x14ac:dyDescent="0.2">
      <c r="D79" s="81" t="s">
        <v>70</v>
      </c>
    </row>
    <row r="80" spans="1:249" x14ac:dyDescent="0.2">
      <c r="D80" s="58"/>
      <c r="E80" s="45" t="str">
        <f>InpC!E$51</f>
        <v>Accounts receivable days</v>
      </c>
      <c r="F80" s="45">
        <f>InpC!F$51</f>
        <v>10</v>
      </c>
      <c r="G80" s="45" t="str">
        <f>InpC!G$51</f>
        <v>days</v>
      </c>
    </row>
    <row r="81" spans="1:249" x14ac:dyDescent="0.2">
      <c r="D81" s="58"/>
      <c r="E81" s="25" t="str">
        <f>E$30</f>
        <v>Revenue</v>
      </c>
      <c r="F81" s="25">
        <f t="shared" ref="F81:I81" si="4">F$30</f>
        <v>0</v>
      </c>
      <c r="G81" s="25" t="str">
        <f t="shared" si="4"/>
        <v>$</v>
      </c>
      <c r="H81" s="25">
        <f t="shared" si="4"/>
        <v>1783500</v>
      </c>
      <c r="I81" s="25">
        <f t="shared" si="4"/>
        <v>0</v>
      </c>
      <c r="J81" s="25" cm="1">
        <f t="array" ref="J81:IO81">_xlfn.ANCHORARRAY(J$30)</f>
        <v>20000</v>
      </c>
      <c r="K81" s="25">
        <v>20000</v>
      </c>
      <c r="L81" s="25">
        <v>20000</v>
      </c>
      <c r="M81" s="25">
        <v>20000</v>
      </c>
      <c r="N81" s="25">
        <v>20000</v>
      </c>
      <c r="O81" s="25">
        <v>20000</v>
      </c>
      <c r="P81" s="25">
        <v>20000</v>
      </c>
      <c r="Q81" s="25">
        <v>20000</v>
      </c>
      <c r="R81" s="25">
        <v>20000</v>
      </c>
      <c r="S81" s="25">
        <v>20000</v>
      </c>
      <c r="T81" s="25">
        <v>20000</v>
      </c>
      <c r="U81" s="25">
        <v>20000</v>
      </c>
      <c r="V81" s="25">
        <v>30000</v>
      </c>
      <c r="W81" s="25">
        <v>30000</v>
      </c>
      <c r="X81" s="25">
        <v>30000</v>
      </c>
      <c r="Y81" s="25">
        <v>30000</v>
      </c>
      <c r="Z81" s="25">
        <v>30000</v>
      </c>
      <c r="AA81" s="25">
        <v>30000</v>
      </c>
      <c r="AB81" s="25">
        <v>30000</v>
      </c>
      <c r="AC81" s="25">
        <v>30000</v>
      </c>
      <c r="AD81" s="25">
        <v>30000</v>
      </c>
      <c r="AE81" s="25">
        <v>30000</v>
      </c>
      <c r="AF81" s="25">
        <v>30000</v>
      </c>
      <c r="AG81" s="25">
        <v>30000</v>
      </c>
      <c r="AH81" s="25">
        <v>38000</v>
      </c>
      <c r="AI81" s="25">
        <v>38000</v>
      </c>
      <c r="AJ81" s="25">
        <v>38000</v>
      </c>
      <c r="AK81" s="25">
        <v>38000</v>
      </c>
      <c r="AL81" s="25">
        <v>38000</v>
      </c>
      <c r="AM81" s="25">
        <v>38000</v>
      </c>
      <c r="AN81" s="25">
        <v>38000</v>
      </c>
      <c r="AO81" s="25">
        <v>38000</v>
      </c>
      <c r="AP81" s="25">
        <v>38000</v>
      </c>
      <c r="AQ81" s="25">
        <v>38000</v>
      </c>
      <c r="AR81" s="25">
        <v>38000</v>
      </c>
      <c r="AS81" s="25">
        <v>38000</v>
      </c>
      <c r="AT81" s="25">
        <v>33000</v>
      </c>
      <c r="AU81" s="25">
        <v>33000</v>
      </c>
      <c r="AV81" s="25">
        <v>33000</v>
      </c>
      <c r="AW81" s="25">
        <v>33000</v>
      </c>
      <c r="AX81" s="25">
        <v>33000</v>
      </c>
      <c r="AY81" s="25">
        <v>33000</v>
      </c>
      <c r="AZ81" s="25">
        <v>33000</v>
      </c>
      <c r="BA81" s="25">
        <v>33000</v>
      </c>
      <c r="BB81" s="25">
        <v>33000</v>
      </c>
      <c r="BC81" s="25">
        <v>33000</v>
      </c>
      <c r="BD81" s="25">
        <v>33000</v>
      </c>
      <c r="BE81" s="25">
        <v>33000</v>
      </c>
      <c r="BF81" s="25">
        <v>27625</v>
      </c>
      <c r="BG81" s="25">
        <v>27625</v>
      </c>
      <c r="BH81" s="25">
        <v>27625</v>
      </c>
      <c r="BI81" s="25">
        <v>27625</v>
      </c>
      <c r="BJ81" s="25">
        <v>27625</v>
      </c>
      <c r="BK81" s="25">
        <v>27625</v>
      </c>
      <c r="BL81" s="25">
        <v>27625</v>
      </c>
      <c r="BM81" s="25">
        <v>27625</v>
      </c>
      <c r="BN81" s="25">
        <v>27625</v>
      </c>
      <c r="BO81" s="25">
        <v>27625</v>
      </c>
      <c r="BP81" s="25">
        <v>27625</v>
      </c>
      <c r="BQ81" s="25">
        <v>27625</v>
      </c>
      <c r="BR81" s="25">
        <v>27625</v>
      </c>
      <c r="BS81" s="25">
        <v>27625</v>
      </c>
      <c r="BT81" s="25">
        <v>27625</v>
      </c>
      <c r="BU81" s="25">
        <v>27625</v>
      </c>
      <c r="BV81" s="25">
        <v>27625</v>
      </c>
      <c r="BW81" s="25">
        <v>27625</v>
      </c>
      <c r="BX81" s="25">
        <v>27625</v>
      </c>
      <c r="BY81" s="25">
        <v>27625</v>
      </c>
      <c r="BZ81" s="25">
        <v>27625</v>
      </c>
      <c r="CA81" s="25">
        <v>27625</v>
      </c>
      <c r="CB81" s="25">
        <v>27625</v>
      </c>
      <c r="CC81" s="25">
        <v>27625</v>
      </c>
      <c r="CD81" s="25">
        <v>27625</v>
      </c>
      <c r="CE81" s="25">
        <v>27625</v>
      </c>
      <c r="CF81" s="25">
        <v>27625</v>
      </c>
      <c r="CG81" s="25">
        <v>27625</v>
      </c>
      <c r="CH81" s="25">
        <v>27625</v>
      </c>
      <c r="CI81" s="25">
        <v>27625</v>
      </c>
      <c r="CJ81" s="25">
        <v>27625</v>
      </c>
      <c r="CK81" s="25">
        <v>27625</v>
      </c>
      <c r="CL81" s="25">
        <v>27625</v>
      </c>
      <c r="CM81" s="25">
        <v>27625</v>
      </c>
      <c r="CN81" s="25">
        <v>27625</v>
      </c>
      <c r="CO81" s="25">
        <v>27625</v>
      </c>
      <c r="CP81" s="25">
        <v>27625</v>
      </c>
      <c r="CQ81" s="25">
        <v>27625</v>
      </c>
      <c r="CR81" s="25">
        <v>27625</v>
      </c>
      <c r="CS81" s="25">
        <v>27625</v>
      </c>
      <c r="CT81" s="25">
        <v>27625</v>
      </c>
      <c r="CU81" s="25">
        <v>27625</v>
      </c>
      <c r="CV81" s="25">
        <v>27625</v>
      </c>
      <c r="CW81" s="25">
        <v>27625</v>
      </c>
      <c r="CX81" s="25">
        <v>27625</v>
      </c>
      <c r="CY81" s="25">
        <v>27625</v>
      </c>
      <c r="CZ81" s="25">
        <v>27625</v>
      </c>
      <c r="DA81" s="25">
        <v>27625</v>
      </c>
      <c r="DB81" s="25">
        <v>27625</v>
      </c>
      <c r="DC81" s="25">
        <v>27625</v>
      </c>
      <c r="DD81" s="25">
        <v>27625</v>
      </c>
      <c r="DE81" s="25">
        <v>27625</v>
      </c>
      <c r="DF81" s="25">
        <v>27625</v>
      </c>
      <c r="DG81" s="25">
        <v>27625</v>
      </c>
      <c r="DH81" s="25">
        <v>27625</v>
      </c>
      <c r="DI81" s="25">
        <v>27625</v>
      </c>
      <c r="DJ81" s="25">
        <v>27625</v>
      </c>
      <c r="DK81" s="25">
        <v>27625</v>
      </c>
      <c r="DL81" s="25">
        <v>27625</v>
      </c>
      <c r="DM81" s="25">
        <v>27625</v>
      </c>
      <c r="DN81" s="25">
        <v>27625</v>
      </c>
      <c r="DO81" s="25">
        <v>27625</v>
      </c>
      <c r="DP81" s="25">
        <v>27625</v>
      </c>
      <c r="DQ81" s="25">
        <v>27625</v>
      </c>
      <c r="DR81" s="25">
        <v>27625</v>
      </c>
      <c r="DS81" s="25">
        <v>27625</v>
      </c>
      <c r="DT81" s="25">
        <v>27625</v>
      </c>
      <c r="DU81" s="25">
        <v>27625</v>
      </c>
      <c r="DV81" s="25">
        <v>27625</v>
      </c>
      <c r="DW81" s="25">
        <v>27625</v>
      </c>
      <c r="DX81" s="25">
        <v>27625</v>
      </c>
      <c r="DY81" s="25">
        <v>27625</v>
      </c>
      <c r="DZ81" s="25">
        <v>27625</v>
      </c>
      <c r="EA81" s="25">
        <v>27625</v>
      </c>
      <c r="EB81" s="25">
        <v>27625</v>
      </c>
      <c r="EC81" s="25">
        <v>27625</v>
      </c>
      <c r="ED81" s="25">
        <v>27625</v>
      </c>
      <c r="EE81" s="25">
        <v>27625</v>
      </c>
      <c r="EF81" s="25">
        <v>27625</v>
      </c>
      <c r="EG81" s="25">
        <v>27625</v>
      </c>
      <c r="EH81" s="25">
        <v>27625</v>
      </c>
      <c r="EI81" s="25">
        <v>27625</v>
      </c>
      <c r="EJ81" s="25">
        <v>27625</v>
      </c>
      <c r="EK81" s="25">
        <v>27625</v>
      </c>
      <c r="EL81" s="25">
        <v>27625</v>
      </c>
      <c r="EM81" s="25">
        <v>27625</v>
      </c>
      <c r="EN81" s="25">
        <v>27625</v>
      </c>
      <c r="EO81" s="25">
        <v>27625</v>
      </c>
      <c r="EP81" s="25">
        <v>27625</v>
      </c>
      <c r="EQ81" s="25">
        <v>27625</v>
      </c>
      <c r="ER81" s="25">
        <v>27625</v>
      </c>
      <c r="ES81" s="25">
        <v>27625</v>
      </c>
      <c r="ET81" s="25">
        <v>27625</v>
      </c>
      <c r="EU81" s="25">
        <v>27625</v>
      </c>
      <c r="EV81" s="25">
        <v>27625</v>
      </c>
      <c r="EW81" s="25">
        <v>27625</v>
      </c>
      <c r="EX81" s="25">
        <v>27625</v>
      </c>
      <c r="EY81" s="25">
        <v>27625</v>
      </c>
      <c r="EZ81" s="25">
        <v>27625</v>
      </c>
      <c r="FA81" s="25">
        <v>27625</v>
      </c>
      <c r="FB81" s="25">
        <v>27625</v>
      </c>
      <c r="FC81" s="25">
        <v>27625</v>
      </c>
      <c r="FD81" s="25">
        <v>27625</v>
      </c>
      <c r="FE81" s="25">
        <v>27625</v>
      </c>
      <c r="FF81" s="25">
        <v>27625</v>
      </c>
      <c r="FG81" s="25">
        <v>27625</v>
      </c>
      <c r="FH81" s="25">
        <v>27625</v>
      </c>
      <c r="FI81" s="25">
        <v>27625</v>
      </c>
      <c r="FJ81" s="25">
        <v>27625</v>
      </c>
      <c r="FK81" s="25">
        <v>27625</v>
      </c>
      <c r="FL81" s="25">
        <v>27625</v>
      </c>
      <c r="FM81" s="25">
        <v>27625</v>
      </c>
      <c r="FN81" s="25">
        <v>27625</v>
      </c>
      <c r="FO81" s="25">
        <v>27625</v>
      </c>
      <c r="FP81" s="25">
        <v>27625</v>
      </c>
      <c r="FQ81" s="25">
        <v>27625</v>
      </c>
      <c r="FR81" s="25">
        <v>27625</v>
      </c>
      <c r="FS81" s="25">
        <v>27625</v>
      </c>
      <c r="FT81" s="25">
        <v>27625</v>
      </c>
      <c r="FU81" s="25">
        <v>27625</v>
      </c>
      <c r="FV81" s="25">
        <v>27625</v>
      </c>
      <c r="FW81" s="25">
        <v>27625</v>
      </c>
      <c r="FX81" s="25">
        <v>27625</v>
      </c>
      <c r="FY81" s="25">
        <v>27625</v>
      </c>
      <c r="FZ81" s="25">
        <v>27625</v>
      </c>
      <c r="GA81" s="25">
        <v>27625</v>
      </c>
      <c r="GB81" s="25">
        <v>27625</v>
      </c>
      <c r="GC81" s="25">
        <v>27625</v>
      </c>
      <c r="GD81" s="25">
        <v>27625</v>
      </c>
      <c r="GE81" s="25">
        <v>27625</v>
      </c>
      <c r="GF81" s="25">
        <v>27625</v>
      </c>
      <c r="GG81" s="25">
        <v>27625</v>
      </c>
      <c r="GH81" s="25">
        <v>27625</v>
      </c>
      <c r="GI81" s="25">
        <v>27625</v>
      </c>
      <c r="GJ81" s="25">
        <v>27625</v>
      </c>
      <c r="GK81" s="25">
        <v>27625</v>
      </c>
      <c r="GL81" s="25">
        <v>27625</v>
      </c>
      <c r="GM81" s="25">
        <v>27625</v>
      </c>
      <c r="GN81" s="25">
        <v>27625</v>
      </c>
      <c r="GO81" s="25">
        <v>27625</v>
      </c>
      <c r="GP81" s="25">
        <v>27625</v>
      </c>
      <c r="GQ81" s="25">
        <v>27625</v>
      </c>
      <c r="GR81" s="25">
        <v>27625</v>
      </c>
      <c r="GS81" s="25">
        <v>27625</v>
      </c>
      <c r="GT81" s="25">
        <v>27625</v>
      </c>
      <c r="GU81" s="25">
        <v>27625</v>
      </c>
      <c r="GV81" s="25">
        <v>27625</v>
      </c>
      <c r="GW81" s="25">
        <v>27625</v>
      </c>
      <c r="GX81" s="25">
        <v>27625</v>
      </c>
      <c r="GY81" s="25">
        <v>27625</v>
      </c>
      <c r="GZ81" s="25">
        <v>27625</v>
      </c>
      <c r="HA81" s="25">
        <v>27625</v>
      </c>
      <c r="HB81" s="25">
        <v>27625</v>
      </c>
      <c r="HC81" s="25">
        <v>27625</v>
      </c>
      <c r="HD81" s="25">
        <v>27625</v>
      </c>
      <c r="HE81" s="25">
        <v>27625</v>
      </c>
      <c r="HF81" s="25">
        <v>27625</v>
      </c>
      <c r="HG81" s="25">
        <v>27625</v>
      </c>
      <c r="HH81" s="25">
        <v>27625</v>
      </c>
      <c r="HI81" s="25">
        <v>27625</v>
      </c>
      <c r="HJ81" s="25">
        <v>27625</v>
      </c>
      <c r="HK81" s="25">
        <v>27625</v>
      </c>
      <c r="HL81" s="25">
        <v>27625</v>
      </c>
      <c r="HM81" s="25">
        <v>27625</v>
      </c>
      <c r="HN81" s="25">
        <v>27625</v>
      </c>
      <c r="HO81" s="25">
        <v>27625</v>
      </c>
      <c r="HP81" s="25">
        <v>27625</v>
      </c>
      <c r="HQ81" s="25">
        <v>27625</v>
      </c>
      <c r="HR81" s="25">
        <v>27625</v>
      </c>
      <c r="HS81" s="25">
        <v>27625</v>
      </c>
      <c r="HT81" s="25">
        <v>27625</v>
      </c>
      <c r="HU81" s="25">
        <v>27625</v>
      </c>
      <c r="HV81" s="25">
        <v>27625</v>
      </c>
      <c r="HW81" s="25">
        <v>27625</v>
      </c>
      <c r="HX81" s="25">
        <v>27625</v>
      </c>
      <c r="HY81" s="25">
        <v>27625</v>
      </c>
      <c r="HZ81" s="25">
        <v>27625</v>
      </c>
      <c r="IA81" s="25">
        <v>27625</v>
      </c>
      <c r="IB81" s="25">
        <v>27625</v>
      </c>
      <c r="IC81" s="25">
        <v>27625</v>
      </c>
      <c r="ID81" s="25">
        <v>27625</v>
      </c>
      <c r="IE81" s="25">
        <v>27625</v>
      </c>
      <c r="IF81" s="25">
        <v>27625</v>
      </c>
      <c r="IG81" s="25">
        <v>27625</v>
      </c>
      <c r="IH81" s="25">
        <v>27625</v>
      </c>
      <c r="II81" s="25">
        <v>27625</v>
      </c>
      <c r="IJ81" s="25">
        <v>27625</v>
      </c>
      <c r="IK81" s="25">
        <v>27625</v>
      </c>
      <c r="IL81" s="25">
        <v>27625</v>
      </c>
      <c r="IM81" s="25">
        <v>27625</v>
      </c>
      <c r="IN81" s="25">
        <v>27625</v>
      </c>
      <c r="IO81" s="25">
        <v>27625</v>
      </c>
    </row>
    <row r="82" spans="1:249" s="45" customFormat="1" x14ac:dyDescent="0.2">
      <c r="A82" s="42"/>
      <c r="B82" s="41"/>
      <c r="C82" s="69"/>
      <c r="D82" s="70"/>
      <c r="E82" s="45" t="str">
        <f>Time!E$23</f>
        <v>Days in period</v>
      </c>
      <c r="F82" s="45">
        <f>Time!F$23</f>
        <v>0</v>
      </c>
      <c r="G82" s="45" t="str">
        <f>Time!G$23</f>
        <v>days</v>
      </c>
      <c r="H82" s="45">
        <f>Time!H$23</f>
        <v>0</v>
      </c>
      <c r="I82" s="45">
        <f>Time!I$23</f>
        <v>0</v>
      </c>
      <c r="J82" s="45" cm="1">
        <f t="array" ref="J82:IO82">_xlfn.ANCHORARRAY(Time!J$23)</f>
        <v>31</v>
      </c>
      <c r="K82" s="45">
        <v>29</v>
      </c>
      <c r="L82" s="45">
        <v>31</v>
      </c>
      <c r="M82" s="45">
        <v>30</v>
      </c>
      <c r="N82" s="45">
        <v>31</v>
      </c>
      <c r="O82" s="45">
        <v>30</v>
      </c>
      <c r="P82" s="45">
        <v>31</v>
      </c>
      <c r="Q82" s="45">
        <v>31</v>
      </c>
      <c r="R82" s="45">
        <v>30</v>
      </c>
      <c r="S82" s="45">
        <v>31</v>
      </c>
      <c r="T82" s="45">
        <v>30</v>
      </c>
      <c r="U82" s="45">
        <v>31</v>
      </c>
      <c r="V82" s="45">
        <v>31</v>
      </c>
      <c r="W82" s="45">
        <v>28</v>
      </c>
      <c r="X82" s="45">
        <v>31</v>
      </c>
      <c r="Y82" s="45">
        <v>30</v>
      </c>
      <c r="Z82" s="45">
        <v>31</v>
      </c>
      <c r="AA82" s="45">
        <v>30</v>
      </c>
      <c r="AB82" s="45">
        <v>31</v>
      </c>
      <c r="AC82" s="45">
        <v>31</v>
      </c>
      <c r="AD82" s="45">
        <v>30</v>
      </c>
      <c r="AE82" s="45">
        <v>31</v>
      </c>
      <c r="AF82" s="45">
        <v>30</v>
      </c>
      <c r="AG82" s="45">
        <v>31</v>
      </c>
      <c r="AH82" s="45">
        <v>31</v>
      </c>
      <c r="AI82" s="45">
        <v>28</v>
      </c>
      <c r="AJ82" s="45">
        <v>31</v>
      </c>
      <c r="AK82" s="45">
        <v>30</v>
      </c>
      <c r="AL82" s="45">
        <v>31</v>
      </c>
      <c r="AM82" s="45">
        <v>30</v>
      </c>
      <c r="AN82" s="45">
        <v>31</v>
      </c>
      <c r="AO82" s="45">
        <v>31</v>
      </c>
      <c r="AP82" s="45">
        <v>30</v>
      </c>
      <c r="AQ82" s="45">
        <v>31</v>
      </c>
      <c r="AR82" s="45">
        <v>30</v>
      </c>
      <c r="AS82" s="45">
        <v>31</v>
      </c>
      <c r="AT82" s="45">
        <v>31</v>
      </c>
      <c r="AU82" s="45">
        <v>28</v>
      </c>
      <c r="AV82" s="45">
        <v>31</v>
      </c>
      <c r="AW82" s="45">
        <v>30</v>
      </c>
      <c r="AX82" s="45">
        <v>31</v>
      </c>
      <c r="AY82" s="45">
        <v>30</v>
      </c>
      <c r="AZ82" s="45">
        <v>31</v>
      </c>
      <c r="BA82" s="45">
        <v>31</v>
      </c>
      <c r="BB82" s="45">
        <v>30</v>
      </c>
      <c r="BC82" s="45">
        <v>31</v>
      </c>
      <c r="BD82" s="45">
        <v>30</v>
      </c>
      <c r="BE82" s="45">
        <v>31</v>
      </c>
      <c r="BF82" s="45">
        <v>31</v>
      </c>
      <c r="BG82" s="45">
        <v>29</v>
      </c>
      <c r="BH82" s="45">
        <v>31</v>
      </c>
      <c r="BI82" s="45">
        <v>30</v>
      </c>
      <c r="BJ82" s="45">
        <v>31</v>
      </c>
      <c r="BK82" s="45">
        <v>30</v>
      </c>
      <c r="BL82" s="45">
        <v>31</v>
      </c>
      <c r="BM82" s="45">
        <v>31</v>
      </c>
      <c r="BN82" s="45">
        <v>30</v>
      </c>
      <c r="BO82" s="45">
        <v>31</v>
      </c>
      <c r="BP82" s="45">
        <v>30</v>
      </c>
      <c r="BQ82" s="45">
        <v>31</v>
      </c>
      <c r="BR82" s="45">
        <v>31</v>
      </c>
      <c r="BS82" s="45">
        <v>28</v>
      </c>
      <c r="BT82" s="45">
        <v>31</v>
      </c>
      <c r="BU82" s="45">
        <v>30</v>
      </c>
      <c r="BV82" s="45">
        <v>31</v>
      </c>
      <c r="BW82" s="45">
        <v>30</v>
      </c>
      <c r="BX82" s="45">
        <v>31</v>
      </c>
      <c r="BY82" s="45">
        <v>31</v>
      </c>
      <c r="BZ82" s="45">
        <v>30</v>
      </c>
      <c r="CA82" s="45">
        <v>31</v>
      </c>
      <c r="CB82" s="45">
        <v>30</v>
      </c>
      <c r="CC82" s="45">
        <v>31</v>
      </c>
      <c r="CD82" s="45">
        <v>31</v>
      </c>
      <c r="CE82" s="45">
        <v>28</v>
      </c>
      <c r="CF82" s="45">
        <v>31</v>
      </c>
      <c r="CG82" s="45">
        <v>30</v>
      </c>
      <c r="CH82" s="45">
        <v>31</v>
      </c>
      <c r="CI82" s="45">
        <v>30</v>
      </c>
      <c r="CJ82" s="45">
        <v>31</v>
      </c>
      <c r="CK82" s="45">
        <v>31</v>
      </c>
      <c r="CL82" s="45">
        <v>30</v>
      </c>
      <c r="CM82" s="45">
        <v>31</v>
      </c>
      <c r="CN82" s="45">
        <v>30</v>
      </c>
      <c r="CO82" s="45">
        <v>31</v>
      </c>
      <c r="CP82" s="45">
        <v>31</v>
      </c>
      <c r="CQ82" s="45">
        <v>28</v>
      </c>
      <c r="CR82" s="45">
        <v>31</v>
      </c>
      <c r="CS82" s="45">
        <v>30</v>
      </c>
      <c r="CT82" s="45">
        <v>31</v>
      </c>
      <c r="CU82" s="45">
        <v>30</v>
      </c>
      <c r="CV82" s="45">
        <v>31</v>
      </c>
      <c r="CW82" s="45">
        <v>31</v>
      </c>
      <c r="CX82" s="45">
        <v>30</v>
      </c>
      <c r="CY82" s="45">
        <v>31</v>
      </c>
      <c r="CZ82" s="45">
        <v>30</v>
      </c>
      <c r="DA82" s="45">
        <v>31</v>
      </c>
      <c r="DB82" s="45">
        <v>31</v>
      </c>
      <c r="DC82" s="45">
        <v>29</v>
      </c>
      <c r="DD82" s="45">
        <v>31</v>
      </c>
      <c r="DE82" s="45">
        <v>30</v>
      </c>
      <c r="DF82" s="45">
        <v>31</v>
      </c>
      <c r="DG82" s="45">
        <v>30</v>
      </c>
      <c r="DH82" s="45">
        <v>31</v>
      </c>
      <c r="DI82" s="45">
        <v>31</v>
      </c>
      <c r="DJ82" s="45">
        <v>30</v>
      </c>
      <c r="DK82" s="45">
        <v>31</v>
      </c>
      <c r="DL82" s="45">
        <v>30</v>
      </c>
      <c r="DM82" s="45">
        <v>31</v>
      </c>
      <c r="DN82" s="45">
        <v>31</v>
      </c>
      <c r="DO82" s="45">
        <v>28</v>
      </c>
      <c r="DP82" s="45">
        <v>31</v>
      </c>
      <c r="DQ82" s="45">
        <v>30</v>
      </c>
      <c r="DR82" s="45">
        <v>31</v>
      </c>
      <c r="DS82" s="45">
        <v>30</v>
      </c>
      <c r="DT82" s="45">
        <v>31</v>
      </c>
      <c r="DU82" s="45">
        <v>31</v>
      </c>
      <c r="DV82" s="45">
        <v>30</v>
      </c>
      <c r="DW82" s="45">
        <v>31</v>
      </c>
      <c r="DX82" s="45">
        <v>30</v>
      </c>
      <c r="DY82" s="45">
        <v>31</v>
      </c>
      <c r="DZ82" s="45">
        <v>31</v>
      </c>
      <c r="EA82" s="45">
        <v>28</v>
      </c>
      <c r="EB82" s="45">
        <v>31</v>
      </c>
      <c r="EC82" s="45">
        <v>30</v>
      </c>
      <c r="ED82" s="45">
        <v>31</v>
      </c>
      <c r="EE82" s="45">
        <v>30</v>
      </c>
      <c r="EF82" s="45">
        <v>31</v>
      </c>
      <c r="EG82" s="45">
        <v>31</v>
      </c>
      <c r="EH82" s="45">
        <v>30</v>
      </c>
      <c r="EI82" s="45">
        <v>31</v>
      </c>
      <c r="EJ82" s="45">
        <v>30</v>
      </c>
      <c r="EK82" s="45">
        <v>31</v>
      </c>
      <c r="EL82" s="45">
        <v>31</v>
      </c>
      <c r="EM82" s="45">
        <v>28</v>
      </c>
      <c r="EN82" s="45">
        <v>31</v>
      </c>
      <c r="EO82" s="45">
        <v>30</v>
      </c>
      <c r="EP82" s="45">
        <v>31</v>
      </c>
      <c r="EQ82" s="45">
        <v>30</v>
      </c>
      <c r="ER82" s="45">
        <v>31</v>
      </c>
      <c r="ES82" s="45">
        <v>31</v>
      </c>
      <c r="ET82" s="45">
        <v>30</v>
      </c>
      <c r="EU82" s="45">
        <v>31</v>
      </c>
      <c r="EV82" s="45">
        <v>30</v>
      </c>
      <c r="EW82" s="45">
        <v>31</v>
      </c>
      <c r="EX82" s="45">
        <v>31</v>
      </c>
      <c r="EY82" s="45">
        <v>29</v>
      </c>
      <c r="EZ82" s="45">
        <v>31</v>
      </c>
      <c r="FA82" s="45">
        <v>30</v>
      </c>
      <c r="FB82" s="45">
        <v>31</v>
      </c>
      <c r="FC82" s="45">
        <v>30</v>
      </c>
      <c r="FD82" s="45">
        <v>31</v>
      </c>
      <c r="FE82" s="45">
        <v>31</v>
      </c>
      <c r="FF82" s="45">
        <v>30</v>
      </c>
      <c r="FG82" s="45">
        <v>31</v>
      </c>
      <c r="FH82" s="45">
        <v>30</v>
      </c>
      <c r="FI82" s="45">
        <v>31</v>
      </c>
      <c r="FJ82" s="45">
        <v>31</v>
      </c>
      <c r="FK82" s="45">
        <v>28</v>
      </c>
      <c r="FL82" s="45">
        <v>31</v>
      </c>
      <c r="FM82" s="45">
        <v>30</v>
      </c>
      <c r="FN82" s="45">
        <v>31</v>
      </c>
      <c r="FO82" s="45">
        <v>30</v>
      </c>
      <c r="FP82" s="45">
        <v>31</v>
      </c>
      <c r="FQ82" s="45">
        <v>31</v>
      </c>
      <c r="FR82" s="45">
        <v>30</v>
      </c>
      <c r="FS82" s="45">
        <v>31</v>
      </c>
      <c r="FT82" s="45">
        <v>30</v>
      </c>
      <c r="FU82" s="45">
        <v>31</v>
      </c>
      <c r="FV82" s="45">
        <v>31</v>
      </c>
      <c r="FW82" s="45">
        <v>28</v>
      </c>
      <c r="FX82" s="45">
        <v>31</v>
      </c>
      <c r="FY82" s="45">
        <v>30</v>
      </c>
      <c r="FZ82" s="45">
        <v>31</v>
      </c>
      <c r="GA82" s="45">
        <v>30</v>
      </c>
      <c r="GB82" s="45">
        <v>31</v>
      </c>
      <c r="GC82" s="45">
        <v>31</v>
      </c>
      <c r="GD82" s="45">
        <v>30</v>
      </c>
      <c r="GE82" s="45">
        <v>31</v>
      </c>
      <c r="GF82" s="45">
        <v>30</v>
      </c>
      <c r="GG82" s="45">
        <v>31</v>
      </c>
      <c r="GH82" s="45">
        <v>31</v>
      </c>
      <c r="GI82" s="45">
        <v>28</v>
      </c>
      <c r="GJ82" s="45">
        <v>31</v>
      </c>
      <c r="GK82" s="45">
        <v>30</v>
      </c>
      <c r="GL82" s="45">
        <v>31</v>
      </c>
      <c r="GM82" s="45">
        <v>30</v>
      </c>
      <c r="GN82" s="45">
        <v>31</v>
      </c>
      <c r="GO82" s="45">
        <v>31</v>
      </c>
      <c r="GP82" s="45">
        <v>30</v>
      </c>
      <c r="GQ82" s="45">
        <v>31</v>
      </c>
      <c r="GR82" s="45">
        <v>30</v>
      </c>
      <c r="GS82" s="45">
        <v>31</v>
      </c>
      <c r="GT82" s="45">
        <v>31</v>
      </c>
      <c r="GU82" s="45">
        <v>29</v>
      </c>
      <c r="GV82" s="45">
        <v>31</v>
      </c>
      <c r="GW82" s="45">
        <v>30</v>
      </c>
      <c r="GX82" s="45">
        <v>31</v>
      </c>
      <c r="GY82" s="45">
        <v>30</v>
      </c>
      <c r="GZ82" s="45">
        <v>31</v>
      </c>
      <c r="HA82" s="45">
        <v>31</v>
      </c>
      <c r="HB82" s="45">
        <v>30</v>
      </c>
      <c r="HC82" s="45">
        <v>31</v>
      </c>
      <c r="HD82" s="45">
        <v>30</v>
      </c>
      <c r="HE82" s="45">
        <v>31</v>
      </c>
      <c r="HF82" s="45">
        <v>31</v>
      </c>
      <c r="HG82" s="45">
        <v>28</v>
      </c>
      <c r="HH82" s="45">
        <v>31</v>
      </c>
      <c r="HI82" s="45">
        <v>30</v>
      </c>
      <c r="HJ82" s="45">
        <v>31</v>
      </c>
      <c r="HK82" s="45">
        <v>30</v>
      </c>
      <c r="HL82" s="45">
        <v>31</v>
      </c>
      <c r="HM82" s="45">
        <v>31</v>
      </c>
      <c r="HN82" s="45">
        <v>30</v>
      </c>
      <c r="HO82" s="45">
        <v>31</v>
      </c>
      <c r="HP82" s="45">
        <v>30</v>
      </c>
      <c r="HQ82" s="45">
        <v>31</v>
      </c>
      <c r="HR82" s="45">
        <v>31</v>
      </c>
      <c r="HS82" s="45">
        <v>28</v>
      </c>
      <c r="HT82" s="45">
        <v>31</v>
      </c>
      <c r="HU82" s="45">
        <v>30</v>
      </c>
      <c r="HV82" s="45">
        <v>31</v>
      </c>
      <c r="HW82" s="45">
        <v>30</v>
      </c>
      <c r="HX82" s="45">
        <v>31</v>
      </c>
      <c r="HY82" s="45">
        <v>31</v>
      </c>
      <c r="HZ82" s="45">
        <v>30</v>
      </c>
      <c r="IA82" s="45">
        <v>31</v>
      </c>
      <c r="IB82" s="45">
        <v>30</v>
      </c>
      <c r="IC82" s="45">
        <v>31</v>
      </c>
      <c r="ID82" s="45">
        <v>31</v>
      </c>
      <c r="IE82" s="45">
        <v>28</v>
      </c>
      <c r="IF82" s="45">
        <v>31</v>
      </c>
      <c r="IG82" s="45">
        <v>30</v>
      </c>
      <c r="IH82" s="45">
        <v>31</v>
      </c>
      <c r="II82" s="45">
        <v>30</v>
      </c>
      <c r="IJ82" s="45">
        <v>31</v>
      </c>
      <c r="IK82" s="45">
        <v>31</v>
      </c>
      <c r="IL82" s="45">
        <v>30</v>
      </c>
      <c r="IM82" s="45">
        <v>31</v>
      </c>
      <c r="IN82" s="45">
        <v>30</v>
      </c>
      <c r="IO82" s="45">
        <v>31</v>
      </c>
    </row>
    <row r="83" spans="1:249" s="67" customFormat="1" x14ac:dyDescent="0.2">
      <c r="A83" s="63"/>
      <c r="B83" s="64"/>
      <c r="C83" s="65"/>
      <c r="D83" s="66"/>
      <c r="E83" s="67" t="s">
        <v>116</v>
      </c>
      <c r="G83" s="67" t="s">
        <v>86</v>
      </c>
      <c r="I83" s="86"/>
      <c r="J83" s="67" cm="1">
        <f t="array" ref="J83:IO83">$F80 /_xlfn.ANCHORARRAY( J82) *_xlfn.ANCHORARRAY( J81)</f>
        <v>6451.6129032258059</v>
      </c>
      <c r="K83" s="67">
        <v>6896.5517241379312</v>
      </c>
      <c r="L83" s="67">
        <v>6451.6129032258059</v>
      </c>
      <c r="M83" s="67">
        <v>6666.6666666666661</v>
      </c>
      <c r="N83" s="67">
        <v>6451.6129032258059</v>
      </c>
      <c r="O83" s="67">
        <v>6666.6666666666661</v>
      </c>
      <c r="P83" s="67">
        <v>6451.6129032258059</v>
      </c>
      <c r="Q83" s="67">
        <v>6451.6129032258059</v>
      </c>
      <c r="R83" s="67">
        <v>6666.6666666666661</v>
      </c>
      <c r="S83" s="67">
        <v>6451.6129032258059</v>
      </c>
      <c r="T83" s="67">
        <v>6666.6666666666661</v>
      </c>
      <c r="U83" s="67">
        <v>6451.6129032258059</v>
      </c>
      <c r="V83" s="67">
        <v>9677.4193548387102</v>
      </c>
      <c r="W83" s="67">
        <v>10714.285714285714</v>
      </c>
      <c r="X83" s="67">
        <v>9677.4193548387102</v>
      </c>
      <c r="Y83" s="67">
        <v>10000</v>
      </c>
      <c r="Z83" s="67">
        <v>9677.4193548387102</v>
      </c>
      <c r="AA83" s="67">
        <v>10000</v>
      </c>
      <c r="AB83" s="67">
        <v>9677.4193548387102</v>
      </c>
      <c r="AC83" s="67">
        <v>9677.4193548387102</v>
      </c>
      <c r="AD83" s="67">
        <v>10000</v>
      </c>
      <c r="AE83" s="67">
        <v>9677.4193548387102</v>
      </c>
      <c r="AF83" s="67">
        <v>10000</v>
      </c>
      <c r="AG83" s="67">
        <v>9677.4193548387102</v>
      </c>
      <c r="AH83" s="67">
        <v>12258.064516129032</v>
      </c>
      <c r="AI83" s="67">
        <v>13571.428571428572</v>
      </c>
      <c r="AJ83" s="67">
        <v>12258.064516129032</v>
      </c>
      <c r="AK83" s="67">
        <v>12666.666666666666</v>
      </c>
      <c r="AL83" s="67">
        <v>12258.064516129032</v>
      </c>
      <c r="AM83" s="67">
        <v>12666.666666666666</v>
      </c>
      <c r="AN83" s="67">
        <v>12258.064516129032</v>
      </c>
      <c r="AO83" s="67">
        <v>12258.064516129032</v>
      </c>
      <c r="AP83" s="67">
        <v>12666.666666666666</v>
      </c>
      <c r="AQ83" s="67">
        <v>12258.064516129032</v>
      </c>
      <c r="AR83" s="67">
        <v>12666.666666666666</v>
      </c>
      <c r="AS83" s="67">
        <v>12258.064516129032</v>
      </c>
      <c r="AT83" s="67">
        <v>10645.16129032258</v>
      </c>
      <c r="AU83" s="67">
        <v>11785.714285714286</v>
      </c>
      <c r="AV83" s="67">
        <v>10645.16129032258</v>
      </c>
      <c r="AW83" s="67">
        <v>11000</v>
      </c>
      <c r="AX83" s="67">
        <v>10645.16129032258</v>
      </c>
      <c r="AY83" s="67">
        <v>11000</v>
      </c>
      <c r="AZ83" s="67">
        <v>10645.16129032258</v>
      </c>
      <c r="BA83" s="67">
        <v>10645.16129032258</v>
      </c>
      <c r="BB83" s="67">
        <v>11000</v>
      </c>
      <c r="BC83" s="67">
        <v>10645.16129032258</v>
      </c>
      <c r="BD83" s="67">
        <v>11000</v>
      </c>
      <c r="BE83" s="67">
        <v>10645.16129032258</v>
      </c>
      <c r="BF83" s="67">
        <v>8911.2903225806458</v>
      </c>
      <c r="BG83" s="67">
        <v>9525.8620689655181</v>
      </c>
      <c r="BH83" s="67">
        <v>8911.2903225806458</v>
      </c>
      <c r="BI83" s="67">
        <v>9208.3333333333321</v>
      </c>
      <c r="BJ83" s="67">
        <v>8911.2903225806458</v>
      </c>
      <c r="BK83" s="67">
        <v>9208.3333333333321</v>
      </c>
      <c r="BL83" s="67">
        <v>8911.2903225806458</v>
      </c>
      <c r="BM83" s="67">
        <v>8911.2903225806458</v>
      </c>
      <c r="BN83" s="67">
        <v>9208.3333333333321</v>
      </c>
      <c r="BO83" s="67">
        <v>8911.2903225806458</v>
      </c>
      <c r="BP83" s="67">
        <v>9208.3333333333321</v>
      </c>
      <c r="BQ83" s="67">
        <v>8911.2903225806458</v>
      </c>
      <c r="BR83" s="67">
        <v>8911.2903225806458</v>
      </c>
      <c r="BS83" s="67">
        <v>9866.0714285714294</v>
      </c>
      <c r="BT83" s="67">
        <v>8911.2903225806458</v>
      </c>
      <c r="BU83" s="67">
        <v>9208.3333333333321</v>
      </c>
      <c r="BV83" s="67">
        <v>8911.2903225806458</v>
      </c>
      <c r="BW83" s="67">
        <v>9208.3333333333321</v>
      </c>
      <c r="BX83" s="67">
        <v>8911.2903225806458</v>
      </c>
      <c r="BY83" s="67">
        <v>8911.2903225806458</v>
      </c>
      <c r="BZ83" s="67">
        <v>9208.3333333333321</v>
      </c>
      <c r="CA83" s="67">
        <v>8911.2903225806458</v>
      </c>
      <c r="CB83" s="67">
        <v>9208.3333333333321</v>
      </c>
      <c r="CC83" s="67">
        <v>8911.2903225806458</v>
      </c>
      <c r="CD83" s="67">
        <v>8911.2903225806458</v>
      </c>
      <c r="CE83" s="67">
        <v>9866.0714285714294</v>
      </c>
      <c r="CF83" s="67">
        <v>8911.2903225806458</v>
      </c>
      <c r="CG83" s="67">
        <v>9208.3333333333321</v>
      </c>
      <c r="CH83" s="67">
        <v>8911.2903225806458</v>
      </c>
      <c r="CI83" s="67">
        <v>9208.3333333333321</v>
      </c>
      <c r="CJ83" s="67">
        <v>8911.2903225806458</v>
      </c>
      <c r="CK83" s="67">
        <v>8911.2903225806458</v>
      </c>
      <c r="CL83" s="67">
        <v>9208.3333333333321</v>
      </c>
      <c r="CM83" s="67">
        <v>8911.2903225806458</v>
      </c>
      <c r="CN83" s="67">
        <v>9208.3333333333321</v>
      </c>
      <c r="CO83" s="67">
        <v>8911.2903225806458</v>
      </c>
      <c r="CP83" s="67">
        <v>8911.2903225806458</v>
      </c>
      <c r="CQ83" s="67">
        <v>9866.0714285714294</v>
      </c>
      <c r="CR83" s="67">
        <v>8911.2903225806458</v>
      </c>
      <c r="CS83" s="67">
        <v>9208.3333333333321</v>
      </c>
      <c r="CT83" s="67">
        <v>8911.2903225806458</v>
      </c>
      <c r="CU83" s="67">
        <v>9208.3333333333321</v>
      </c>
      <c r="CV83" s="67">
        <v>8911.2903225806458</v>
      </c>
      <c r="CW83" s="67">
        <v>8911.2903225806458</v>
      </c>
      <c r="CX83" s="67">
        <v>9208.3333333333321</v>
      </c>
      <c r="CY83" s="67">
        <v>8911.2903225806458</v>
      </c>
      <c r="CZ83" s="67">
        <v>9208.3333333333321</v>
      </c>
      <c r="DA83" s="67">
        <v>8911.2903225806458</v>
      </c>
      <c r="DB83" s="67">
        <v>8911.2903225806458</v>
      </c>
      <c r="DC83" s="67">
        <v>9525.8620689655181</v>
      </c>
      <c r="DD83" s="67">
        <v>8911.2903225806458</v>
      </c>
      <c r="DE83" s="67">
        <v>9208.3333333333321</v>
      </c>
      <c r="DF83" s="67">
        <v>8911.2903225806458</v>
      </c>
      <c r="DG83" s="67">
        <v>9208.3333333333321</v>
      </c>
      <c r="DH83" s="67">
        <v>8911.2903225806458</v>
      </c>
      <c r="DI83" s="67">
        <v>8911.2903225806458</v>
      </c>
      <c r="DJ83" s="67">
        <v>9208.3333333333321</v>
      </c>
      <c r="DK83" s="67">
        <v>8911.2903225806458</v>
      </c>
      <c r="DL83" s="67">
        <v>9208.3333333333321</v>
      </c>
      <c r="DM83" s="67">
        <v>8911.2903225806458</v>
      </c>
      <c r="DN83" s="67">
        <v>8911.2903225806458</v>
      </c>
      <c r="DO83" s="67">
        <v>9866.0714285714294</v>
      </c>
      <c r="DP83" s="67">
        <v>8911.2903225806458</v>
      </c>
      <c r="DQ83" s="67">
        <v>9208.3333333333321</v>
      </c>
      <c r="DR83" s="67">
        <v>8911.2903225806458</v>
      </c>
      <c r="DS83" s="67">
        <v>9208.3333333333321</v>
      </c>
      <c r="DT83" s="67">
        <v>8911.2903225806458</v>
      </c>
      <c r="DU83" s="67">
        <v>8911.2903225806458</v>
      </c>
      <c r="DV83" s="67">
        <v>9208.3333333333321</v>
      </c>
      <c r="DW83" s="67">
        <v>8911.2903225806458</v>
      </c>
      <c r="DX83" s="67">
        <v>9208.3333333333321</v>
      </c>
      <c r="DY83" s="67">
        <v>8911.2903225806458</v>
      </c>
      <c r="DZ83" s="67">
        <v>8911.2903225806458</v>
      </c>
      <c r="EA83" s="67">
        <v>9866.0714285714294</v>
      </c>
      <c r="EB83" s="67">
        <v>8911.2903225806458</v>
      </c>
      <c r="EC83" s="67">
        <v>9208.3333333333321</v>
      </c>
      <c r="ED83" s="67">
        <v>8911.2903225806458</v>
      </c>
      <c r="EE83" s="67">
        <v>9208.3333333333321</v>
      </c>
      <c r="EF83" s="67">
        <v>8911.2903225806458</v>
      </c>
      <c r="EG83" s="67">
        <v>8911.2903225806458</v>
      </c>
      <c r="EH83" s="67">
        <v>9208.3333333333321</v>
      </c>
      <c r="EI83" s="67">
        <v>8911.2903225806458</v>
      </c>
      <c r="EJ83" s="67">
        <v>9208.3333333333321</v>
      </c>
      <c r="EK83" s="67">
        <v>8911.2903225806458</v>
      </c>
      <c r="EL83" s="67">
        <v>8911.2903225806458</v>
      </c>
      <c r="EM83" s="67">
        <v>9866.0714285714294</v>
      </c>
      <c r="EN83" s="67">
        <v>8911.2903225806458</v>
      </c>
      <c r="EO83" s="67">
        <v>9208.3333333333321</v>
      </c>
      <c r="EP83" s="67">
        <v>8911.2903225806458</v>
      </c>
      <c r="EQ83" s="67">
        <v>9208.3333333333321</v>
      </c>
      <c r="ER83" s="67">
        <v>8911.2903225806458</v>
      </c>
      <c r="ES83" s="67">
        <v>8911.2903225806458</v>
      </c>
      <c r="ET83" s="67">
        <v>9208.3333333333321</v>
      </c>
      <c r="EU83" s="67">
        <v>8911.2903225806458</v>
      </c>
      <c r="EV83" s="67">
        <v>9208.3333333333321</v>
      </c>
      <c r="EW83" s="67">
        <v>8911.2903225806458</v>
      </c>
      <c r="EX83" s="67">
        <v>8911.2903225806458</v>
      </c>
      <c r="EY83" s="67">
        <v>9525.8620689655181</v>
      </c>
      <c r="EZ83" s="67">
        <v>8911.2903225806458</v>
      </c>
      <c r="FA83" s="67">
        <v>9208.3333333333321</v>
      </c>
      <c r="FB83" s="67">
        <v>8911.2903225806458</v>
      </c>
      <c r="FC83" s="67">
        <v>9208.3333333333321</v>
      </c>
      <c r="FD83" s="67">
        <v>8911.2903225806458</v>
      </c>
      <c r="FE83" s="67">
        <v>8911.2903225806458</v>
      </c>
      <c r="FF83" s="67">
        <v>9208.3333333333321</v>
      </c>
      <c r="FG83" s="67">
        <v>8911.2903225806458</v>
      </c>
      <c r="FH83" s="67">
        <v>9208.3333333333321</v>
      </c>
      <c r="FI83" s="67">
        <v>8911.2903225806458</v>
      </c>
      <c r="FJ83" s="67">
        <v>8911.2903225806458</v>
      </c>
      <c r="FK83" s="67">
        <v>9866.0714285714294</v>
      </c>
      <c r="FL83" s="67">
        <v>8911.2903225806458</v>
      </c>
      <c r="FM83" s="67">
        <v>9208.3333333333321</v>
      </c>
      <c r="FN83" s="67">
        <v>8911.2903225806458</v>
      </c>
      <c r="FO83" s="67">
        <v>9208.3333333333321</v>
      </c>
      <c r="FP83" s="67">
        <v>8911.2903225806458</v>
      </c>
      <c r="FQ83" s="67">
        <v>8911.2903225806458</v>
      </c>
      <c r="FR83" s="67">
        <v>9208.3333333333321</v>
      </c>
      <c r="FS83" s="67">
        <v>8911.2903225806458</v>
      </c>
      <c r="FT83" s="67">
        <v>9208.3333333333321</v>
      </c>
      <c r="FU83" s="67">
        <v>8911.2903225806458</v>
      </c>
      <c r="FV83" s="67">
        <v>8911.2903225806458</v>
      </c>
      <c r="FW83" s="67">
        <v>9866.0714285714294</v>
      </c>
      <c r="FX83" s="67">
        <v>8911.2903225806458</v>
      </c>
      <c r="FY83" s="67">
        <v>9208.3333333333321</v>
      </c>
      <c r="FZ83" s="67">
        <v>8911.2903225806458</v>
      </c>
      <c r="GA83" s="67">
        <v>9208.3333333333321</v>
      </c>
      <c r="GB83" s="67">
        <v>8911.2903225806458</v>
      </c>
      <c r="GC83" s="67">
        <v>8911.2903225806458</v>
      </c>
      <c r="GD83" s="67">
        <v>9208.3333333333321</v>
      </c>
      <c r="GE83" s="67">
        <v>8911.2903225806458</v>
      </c>
      <c r="GF83" s="67">
        <v>9208.3333333333321</v>
      </c>
      <c r="GG83" s="67">
        <v>8911.2903225806458</v>
      </c>
      <c r="GH83" s="67">
        <v>8911.2903225806458</v>
      </c>
      <c r="GI83" s="67">
        <v>9866.0714285714294</v>
      </c>
      <c r="GJ83" s="67">
        <v>8911.2903225806458</v>
      </c>
      <c r="GK83" s="67">
        <v>9208.3333333333321</v>
      </c>
      <c r="GL83" s="67">
        <v>8911.2903225806458</v>
      </c>
      <c r="GM83" s="67">
        <v>9208.3333333333321</v>
      </c>
      <c r="GN83" s="67">
        <v>8911.2903225806458</v>
      </c>
      <c r="GO83" s="67">
        <v>8911.2903225806458</v>
      </c>
      <c r="GP83" s="67">
        <v>9208.3333333333321</v>
      </c>
      <c r="GQ83" s="67">
        <v>8911.2903225806458</v>
      </c>
      <c r="GR83" s="67">
        <v>9208.3333333333321</v>
      </c>
      <c r="GS83" s="67">
        <v>8911.2903225806458</v>
      </c>
      <c r="GT83" s="67">
        <v>8911.2903225806458</v>
      </c>
      <c r="GU83" s="67">
        <v>9525.8620689655181</v>
      </c>
      <c r="GV83" s="67">
        <v>8911.2903225806458</v>
      </c>
      <c r="GW83" s="67">
        <v>9208.3333333333321</v>
      </c>
      <c r="GX83" s="67">
        <v>8911.2903225806458</v>
      </c>
      <c r="GY83" s="67">
        <v>9208.3333333333321</v>
      </c>
      <c r="GZ83" s="67">
        <v>8911.2903225806458</v>
      </c>
      <c r="HA83" s="67">
        <v>8911.2903225806458</v>
      </c>
      <c r="HB83" s="67">
        <v>9208.3333333333321</v>
      </c>
      <c r="HC83" s="67">
        <v>8911.2903225806458</v>
      </c>
      <c r="HD83" s="67">
        <v>9208.3333333333321</v>
      </c>
      <c r="HE83" s="67">
        <v>8911.2903225806458</v>
      </c>
      <c r="HF83" s="67">
        <v>8911.2903225806458</v>
      </c>
      <c r="HG83" s="67">
        <v>9866.0714285714294</v>
      </c>
      <c r="HH83" s="67">
        <v>8911.2903225806458</v>
      </c>
      <c r="HI83" s="67">
        <v>9208.3333333333321</v>
      </c>
      <c r="HJ83" s="67">
        <v>8911.2903225806458</v>
      </c>
      <c r="HK83" s="67">
        <v>9208.3333333333321</v>
      </c>
      <c r="HL83" s="67">
        <v>8911.2903225806458</v>
      </c>
      <c r="HM83" s="67">
        <v>8911.2903225806458</v>
      </c>
      <c r="HN83" s="67">
        <v>9208.3333333333321</v>
      </c>
      <c r="HO83" s="67">
        <v>8911.2903225806458</v>
      </c>
      <c r="HP83" s="67">
        <v>9208.3333333333321</v>
      </c>
      <c r="HQ83" s="67">
        <v>8911.2903225806458</v>
      </c>
      <c r="HR83" s="67">
        <v>8911.2903225806458</v>
      </c>
      <c r="HS83" s="67">
        <v>9866.0714285714294</v>
      </c>
      <c r="HT83" s="67">
        <v>8911.2903225806458</v>
      </c>
      <c r="HU83" s="67">
        <v>9208.3333333333321</v>
      </c>
      <c r="HV83" s="67">
        <v>8911.2903225806458</v>
      </c>
      <c r="HW83" s="67">
        <v>9208.3333333333321</v>
      </c>
      <c r="HX83" s="67">
        <v>8911.2903225806458</v>
      </c>
      <c r="HY83" s="67">
        <v>8911.2903225806458</v>
      </c>
      <c r="HZ83" s="67">
        <v>9208.3333333333321</v>
      </c>
      <c r="IA83" s="67">
        <v>8911.2903225806458</v>
      </c>
      <c r="IB83" s="67">
        <v>9208.3333333333321</v>
      </c>
      <c r="IC83" s="67">
        <v>8911.2903225806458</v>
      </c>
      <c r="ID83" s="67">
        <v>8911.2903225806458</v>
      </c>
      <c r="IE83" s="67">
        <v>9866.0714285714294</v>
      </c>
      <c r="IF83" s="67">
        <v>8911.2903225806458</v>
      </c>
      <c r="IG83" s="67">
        <v>9208.3333333333321</v>
      </c>
      <c r="IH83" s="67">
        <v>8911.2903225806458</v>
      </c>
      <c r="II83" s="67">
        <v>9208.3333333333321</v>
      </c>
      <c r="IJ83" s="67">
        <v>8911.2903225806458</v>
      </c>
      <c r="IK83" s="67">
        <v>8911.2903225806458</v>
      </c>
      <c r="IL83" s="67">
        <v>9208.3333333333321</v>
      </c>
      <c r="IM83" s="67">
        <v>8911.2903225806458</v>
      </c>
      <c r="IN83" s="67">
        <v>9208.3333333333321</v>
      </c>
      <c r="IO83" s="67">
        <v>8911.2903225806458</v>
      </c>
    </row>
    <row r="84" spans="1:249" x14ac:dyDescent="0.2">
      <c r="D84" s="58"/>
    </row>
    <row r="85" spans="1:249" s="22" customFormat="1" ht="15" x14ac:dyDescent="0.2">
      <c r="A85" s="13"/>
      <c r="B85" s="7"/>
      <c r="C85" s="28"/>
      <c r="D85" s="68"/>
      <c r="E85" s="22" t="s">
        <v>115</v>
      </c>
      <c r="G85" s="22" t="s">
        <v>86</v>
      </c>
      <c r="J85" s="242" cm="1">
        <f t="array" ref="J85:IO85">-BXF.Movementλ(,_xlfn.ANCHORARRAY(J83))</f>
        <v>-6451.6129032258059</v>
      </c>
      <c r="K85" s="22">
        <v>-444.93882091212527</v>
      </c>
      <c r="L85" s="22">
        <v>444.93882091212527</v>
      </c>
      <c r="M85" s="22">
        <v>-215.05376344086017</v>
      </c>
      <c r="N85" s="22">
        <v>215.05376344086017</v>
      </c>
      <c r="O85" s="22">
        <v>-215.05376344086017</v>
      </c>
      <c r="P85" s="22">
        <v>215.05376344086017</v>
      </c>
      <c r="Q85" s="22">
        <v>0</v>
      </c>
      <c r="R85" s="22">
        <v>-215.05376344086017</v>
      </c>
      <c r="S85" s="22">
        <v>215.05376344086017</v>
      </c>
      <c r="T85" s="22">
        <v>-215.05376344086017</v>
      </c>
      <c r="U85" s="22">
        <v>215.05376344086017</v>
      </c>
      <c r="V85" s="22">
        <v>-3225.8064516129043</v>
      </c>
      <c r="W85" s="22">
        <v>-1036.8663594470036</v>
      </c>
      <c r="X85" s="22">
        <v>1036.8663594470036</v>
      </c>
      <c r="Y85" s="22">
        <v>-322.58064516128979</v>
      </c>
      <c r="Z85" s="22">
        <v>322.58064516128979</v>
      </c>
      <c r="AA85" s="22">
        <v>-322.58064516128979</v>
      </c>
      <c r="AB85" s="22">
        <v>322.58064516128979</v>
      </c>
      <c r="AC85" s="22">
        <v>0</v>
      </c>
      <c r="AD85" s="22">
        <v>-322.58064516128979</v>
      </c>
      <c r="AE85" s="22">
        <v>322.58064516128979</v>
      </c>
      <c r="AF85" s="22">
        <v>-322.58064516128979</v>
      </c>
      <c r="AG85" s="22">
        <v>322.58064516128979</v>
      </c>
      <c r="AH85" s="22">
        <v>-2580.645161290322</v>
      </c>
      <c r="AI85" s="22">
        <v>-1313.3640552995403</v>
      </c>
      <c r="AJ85" s="22">
        <v>1313.3640552995403</v>
      </c>
      <c r="AK85" s="22">
        <v>-408.60215053763386</v>
      </c>
      <c r="AL85" s="22">
        <v>408.60215053763386</v>
      </c>
      <c r="AM85" s="22">
        <v>-408.60215053763386</v>
      </c>
      <c r="AN85" s="22">
        <v>408.60215053763386</v>
      </c>
      <c r="AO85" s="22">
        <v>0</v>
      </c>
      <c r="AP85" s="22">
        <v>-408.60215053763386</v>
      </c>
      <c r="AQ85" s="22">
        <v>408.60215053763386</v>
      </c>
      <c r="AR85" s="22">
        <v>-408.60215053763386</v>
      </c>
      <c r="AS85" s="22">
        <v>408.60215053763386</v>
      </c>
      <c r="AT85" s="22">
        <v>1612.9032258064526</v>
      </c>
      <c r="AU85" s="22">
        <v>-1140.5529953917066</v>
      </c>
      <c r="AV85" s="22">
        <v>1140.5529953917066</v>
      </c>
      <c r="AW85" s="22">
        <v>-354.83870967742041</v>
      </c>
      <c r="AX85" s="22">
        <v>354.83870967742041</v>
      </c>
      <c r="AY85" s="22">
        <v>-354.83870967742041</v>
      </c>
      <c r="AZ85" s="22">
        <v>354.83870967742041</v>
      </c>
      <c r="BA85" s="22">
        <v>0</v>
      </c>
      <c r="BB85" s="22">
        <v>-354.83870967742041</v>
      </c>
      <c r="BC85" s="22">
        <v>354.83870967742041</v>
      </c>
      <c r="BD85" s="22">
        <v>-354.83870967742041</v>
      </c>
      <c r="BE85" s="22">
        <v>354.83870967742041</v>
      </c>
      <c r="BF85" s="22">
        <v>1733.8709677419338</v>
      </c>
      <c r="BG85" s="22">
        <v>-614.57174638487231</v>
      </c>
      <c r="BH85" s="22">
        <v>614.57174638487231</v>
      </c>
      <c r="BI85" s="22">
        <v>-297.04301075268631</v>
      </c>
      <c r="BJ85" s="22">
        <v>297.04301075268631</v>
      </c>
      <c r="BK85" s="22">
        <v>-297.04301075268631</v>
      </c>
      <c r="BL85" s="22">
        <v>297.04301075268631</v>
      </c>
      <c r="BM85" s="22">
        <v>0</v>
      </c>
      <c r="BN85" s="22">
        <v>-297.04301075268631</v>
      </c>
      <c r="BO85" s="22">
        <v>297.04301075268631</v>
      </c>
      <c r="BP85" s="22">
        <v>-297.04301075268631</v>
      </c>
      <c r="BQ85" s="22">
        <v>297.04301075268631</v>
      </c>
      <c r="BR85" s="22">
        <v>0</v>
      </c>
      <c r="BS85" s="22">
        <v>-954.78110599078354</v>
      </c>
      <c r="BT85" s="22">
        <v>954.78110599078354</v>
      </c>
      <c r="BU85" s="22">
        <v>-297.04301075268631</v>
      </c>
      <c r="BV85" s="22">
        <v>297.04301075268631</v>
      </c>
      <c r="BW85" s="22">
        <v>-297.04301075268631</v>
      </c>
      <c r="BX85" s="22">
        <v>297.04301075268631</v>
      </c>
      <c r="BY85" s="22">
        <v>0</v>
      </c>
      <c r="BZ85" s="22">
        <v>-297.04301075268631</v>
      </c>
      <c r="CA85" s="22">
        <v>297.04301075268631</v>
      </c>
      <c r="CB85" s="22">
        <v>-297.04301075268631</v>
      </c>
      <c r="CC85" s="22">
        <v>297.04301075268631</v>
      </c>
      <c r="CD85" s="22">
        <v>0</v>
      </c>
      <c r="CE85" s="22">
        <v>-954.78110599078354</v>
      </c>
      <c r="CF85" s="22">
        <v>954.78110599078354</v>
      </c>
      <c r="CG85" s="22">
        <v>-297.04301075268631</v>
      </c>
      <c r="CH85" s="22">
        <v>297.04301075268631</v>
      </c>
      <c r="CI85" s="22">
        <v>-297.04301075268631</v>
      </c>
      <c r="CJ85" s="22">
        <v>297.04301075268631</v>
      </c>
      <c r="CK85" s="22">
        <v>0</v>
      </c>
      <c r="CL85" s="22">
        <v>-297.04301075268631</v>
      </c>
      <c r="CM85" s="22">
        <v>297.04301075268631</v>
      </c>
      <c r="CN85" s="22">
        <v>-297.04301075268631</v>
      </c>
      <c r="CO85" s="22">
        <v>297.04301075268631</v>
      </c>
      <c r="CP85" s="22">
        <v>0</v>
      </c>
      <c r="CQ85" s="22">
        <v>-954.78110599078354</v>
      </c>
      <c r="CR85" s="22">
        <v>954.78110599078354</v>
      </c>
      <c r="CS85" s="22">
        <v>-297.04301075268631</v>
      </c>
      <c r="CT85" s="22">
        <v>297.04301075268631</v>
      </c>
      <c r="CU85" s="22">
        <v>-297.04301075268631</v>
      </c>
      <c r="CV85" s="22">
        <v>297.04301075268631</v>
      </c>
      <c r="CW85" s="22">
        <v>0</v>
      </c>
      <c r="CX85" s="22">
        <v>-297.04301075268631</v>
      </c>
      <c r="CY85" s="22">
        <v>297.04301075268631</v>
      </c>
      <c r="CZ85" s="22">
        <v>-297.04301075268631</v>
      </c>
      <c r="DA85" s="22">
        <v>297.04301075268631</v>
      </c>
      <c r="DB85" s="22">
        <v>0</v>
      </c>
      <c r="DC85" s="22">
        <v>-614.57174638487231</v>
      </c>
      <c r="DD85" s="22">
        <v>614.57174638487231</v>
      </c>
      <c r="DE85" s="22">
        <v>-297.04301075268631</v>
      </c>
      <c r="DF85" s="22">
        <v>297.04301075268631</v>
      </c>
      <c r="DG85" s="22">
        <v>-297.04301075268631</v>
      </c>
      <c r="DH85" s="22">
        <v>297.04301075268631</v>
      </c>
      <c r="DI85" s="22">
        <v>0</v>
      </c>
      <c r="DJ85" s="22">
        <v>-297.04301075268631</v>
      </c>
      <c r="DK85" s="22">
        <v>297.04301075268631</v>
      </c>
      <c r="DL85" s="22">
        <v>-297.04301075268631</v>
      </c>
      <c r="DM85" s="22">
        <v>297.04301075268631</v>
      </c>
      <c r="DN85" s="22">
        <v>0</v>
      </c>
      <c r="DO85" s="22">
        <v>-954.78110599078354</v>
      </c>
      <c r="DP85" s="22">
        <v>954.78110599078354</v>
      </c>
      <c r="DQ85" s="22">
        <v>-297.04301075268631</v>
      </c>
      <c r="DR85" s="22">
        <v>297.04301075268631</v>
      </c>
      <c r="DS85" s="22">
        <v>-297.04301075268631</v>
      </c>
      <c r="DT85" s="22">
        <v>297.04301075268631</v>
      </c>
      <c r="DU85" s="22">
        <v>0</v>
      </c>
      <c r="DV85" s="22">
        <v>-297.04301075268631</v>
      </c>
      <c r="DW85" s="22">
        <v>297.04301075268631</v>
      </c>
      <c r="DX85" s="22">
        <v>-297.04301075268631</v>
      </c>
      <c r="DY85" s="22">
        <v>297.04301075268631</v>
      </c>
      <c r="DZ85" s="22">
        <v>0</v>
      </c>
      <c r="EA85" s="22">
        <v>-954.78110599078354</v>
      </c>
      <c r="EB85" s="22">
        <v>954.78110599078354</v>
      </c>
      <c r="EC85" s="22">
        <v>-297.04301075268631</v>
      </c>
      <c r="ED85" s="22">
        <v>297.04301075268631</v>
      </c>
      <c r="EE85" s="22">
        <v>-297.04301075268631</v>
      </c>
      <c r="EF85" s="22">
        <v>297.04301075268631</v>
      </c>
      <c r="EG85" s="22">
        <v>0</v>
      </c>
      <c r="EH85" s="22">
        <v>-297.04301075268631</v>
      </c>
      <c r="EI85" s="22">
        <v>297.04301075268631</v>
      </c>
      <c r="EJ85" s="22">
        <v>-297.04301075268631</v>
      </c>
      <c r="EK85" s="22">
        <v>297.04301075268631</v>
      </c>
      <c r="EL85" s="22">
        <v>0</v>
      </c>
      <c r="EM85" s="22">
        <v>-954.78110599078354</v>
      </c>
      <c r="EN85" s="22">
        <v>954.78110599078354</v>
      </c>
      <c r="EO85" s="22">
        <v>-297.04301075268631</v>
      </c>
      <c r="EP85" s="22">
        <v>297.04301075268631</v>
      </c>
      <c r="EQ85" s="22">
        <v>-297.04301075268631</v>
      </c>
      <c r="ER85" s="22">
        <v>297.04301075268631</v>
      </c>
      <c r="ES85" s="22">
        <v>0</v>
      </c>
      <c r="ET85" s="22">
        <v>-297.04301075268631</v>
      </c>
      <c r="EU85" s="22">
        <v>297.04301075268631</v>
      </c>
      <c r="EV85" s="22">
        <v>-297.04301075268631</v>
      </c>
      <c r="EW85" s="22">
        <v>297.04301075268631</v>
      </c>
      <c r="EX85" s="22">
        <v>0</v>
      </c>
      <c r="EY85" s="22">
        <v>-614.57174638487231</v>
      </c>
      <c r="EZ85" s="22">
        <v>614.57174638487231</v>
      </c>
      <c r="FA85" s="22">
        <v>-297.04301075268631</v>
      </c>
      <c r="FB85" s="22">
        <v>297.04301075268631</v>
      </c>
      <c r="FC85" s="22">
        <v>-297.04301075268631</v>
      </c>
      <c r="FD85" s="22">
        <v>297.04301075268631</v>
      </c>
      <c r="FE85" s="22">
        <v>0</v>
      </c>
      <c r="FF85" s="22">
        <v>-297.04301075268631</v>
      </c>
      <c r="FG85" s="22">
        <v>297.04301075268631</v>
      </c>
      <c r="FH85" s="22">
        <v>-297.04301075268631</v>
      </c>
      <c r="FI85" s="22">
        <v>297.04301075268631</v>
      </c>
      <c r="FJ85" s="22">
        <v>0</v>
      </c>
      <c r="FK85" s="22">
        <v>-954.78110599078354</v>
      </c>
      <c r="FL85" s="22">
        <v>954.78110599078354</v>
      </c>
      <c r="FM85" s="22">
        <v>-297.04301075268631</v>
      </c>
      <c r="FN85" s="22">
        <v>297.04301075268631</v>
      </c>
      <c r="FO85" s="22">
        <v>-297.04301075268631</v>
      </c>
      <c r="FP85" s="22">
        <v>297.04301075268631</v>
      </c>
      <c r="FQ85" s="22">
        <v>0</v>
      </c>
      <c r="FR85" s="22">
        <v>-297.04301075268631</v>
      </c>
      <c r="FS85" s="22">
        <v>297.04301075268631</v>
      </c>
      <c r="FT85" s="22">
        <v>-297.04301075268631</v>
      </c>
      <c r="FU85" s="22">
        <v>297.04301075268631</v>
      </c>
      <c r="FV85" s="22">
        <v>0</v>
      </c>
      <c r="FW85" s="22">
        <v>-954.78110599078354</v>
      </c>
      <c r="FX85" s="22">
        <v>954.78110599078354</v>
      </c>
      <c r="FY85" s="22">
        <v>-297.04301075268631</v>
      </c>
      <c r="FZ85" s="22">
        <v>297.04301075268631</v>
      </c>
      <c r="GA85" s="22">
        <v>-297.04301075268631</v>
      </c>
      <c r="GB85" s="22">
        <v>297.04301075268631</v>
      </c>
      <c r="GC85" s="22">
        <v>0</v>
      </c>
      <c r="GD85" s="22">
        <v>-297.04301075268631</v>
      </c>
      <c r="GE85" s="22">
        <v>297.04301075268631</v>
      </c>
      <c r="GF85" s="22">
        <v>-297.04301075268631</v>
      </c>
      <c r="GG85" s="22">
        <v>297.04301075268631</v>
      </c>
      <c r="GH85" s="22">
        <v>0</v>
      </c>
      <c r="GI85" s="22">
        <v>-954.78110599078354</v>
      </c>
      <c r="GJ85" s="22">
        <v>954.78110599078354</v>
      </c>
      <c r="GK85" s="22">
        <v>-297.04301075268631</v>
      </c>
      <c r="GL85" s="22">
        <v>297.04301075268631</v>
      </c>
      <c r="GM85" s="22">
        <v>-297.04301075268631</v>
      </c>
      <c r="GN85" s="22">
        <v>297.04301075268631</v>
      </c>
      <c r="GO85" s="22">
        <v>0</v>
      </c>
      <c r="GP85" s="22">
        <v>-297.04301075268631</v>
      </c>
      <c r="GQ85" s="22">
        <v>297.04301075268631</v>
      </c>
      <c r="GR85" s="22">
        <v>-297.04301075268631</v>
      </c>
      <c r="GS85" s="22">
        <v>297.04301075268631</v>
      </c>
      <c r="GT85" s="22">
        <v>0</v>
      </c>
      <c r="GU85" s="22">
        <v>-614.57174638487231</v>
      </c>
      <c r="GV85" s="22">
        <v>614.57174638487231</v>
      </c>
      <c r="GW85" s="22">
        <v>-297.04301075268631</v>
      </c>
      <c r="GX85" s="22">
        <v>297.04301075268631</v>
      </c>
      <c r="GY85" s="22">
        <v>-297.04301075268631</v>
      </c>
      <c r="GZ85" s="22">
        <v>297.04301075268631</v>
      </c>
      <c r="HA85" s="22">
        <v>0</v>
      </c>
      <c r="HB85" s="22">
        <v>-297.04301075268631</v>
      </c>
      <c r="HC85" s="22">
        <v>297.04301075268631</v>
      </c>
      <c r="HD85" s="22">
        <v>-297.04301075268631</v>
      </c>
      <c r="HE85" s="22">
        <v>297.04301075268631</v>
      </c>
      <c r="HF85" s="22">
        <v>0</v>
      </c>
      <c r="HG85" s="22">
        <v>-954.78110599078354</v>
      </c>
      <c r="HH85" s="22">
        <v>954.78110599078354</v>
      </c>
      <c r="HI85" s="22">
        <v>-297.04301075268631</v>
      </c>
      <c r="HJ85" s="22">
        <v>297.04301075268631</v>
      </c>
      <c r="HK85" s="22">
        <v>-297.04301075268631</v>
      </c>
      <c r="HL85" s="22">
        <v>297.04301075268631</v>
      </c>
      <c r="HM85" s="22">
        <v>0</v>
      </c>
      <c r="HN85" s="22">
        <v>-297.04301075268631</v>
      </c>
      <c r="HO85" s="22">
        <v>297.04301075268631</v>
      </c>
      <c r="HP85" s="22">
        <v>-297.04301075268631</v>
      </c>
      <c r="HQ85" s="22">
        <v>297.04301075268631</v>
      </c>
      <c r="HR85" s="22">
        <v>0</v>
      </c>
      <c r="HS85" s="22">
        <v>-954.78110599078354</v>
      </c>
      <c r="HT85" s="22">
        <v>954.78110599078354</v>
      </c>
      <c r="HU85" s="22">
        <v>-297.04301075268631</v>
      </c>
      <c r="HV85" s="22">
        <v>297.04301075268631</v>
      </c>
      <c r="HW85" s="22">
        <v>-297.04301075268631</v>
      </c>
      <c r="HX85" s="22">
        <v>297.04301075268631</v>
      </c>
      <c r="HY85" s="22">
        <v>0</v>
      </c>
      <c r="HZ85" s="22">
        <v>-297.04301075268631</v>
      </c>
      <c r="IA85" s="22">
        <v>297.04301075268631</v>
      </c>
      <c r="IB85" s="22">
        <v>-297.04301075268631</v>
      </c>
      <c r="IC85" s="22">
        <v>297.04301075268631</v>
      </c>
      <c r="ID85" s="22">
        <v>0</v>
      </c>
      <c r="IE85" s="22">
        <v>-954.78110599078354</v>
      </c>
      <c r="IF85" s="22">
        <v>954.78110599078354</v>
      </c>
      <c r="IG85" s="22">
        <v>-297.04301075268631</v>
      </c>
      <c r="IH85" s="22">
        <v>297.04301075268631</v>
      </c>
      <c r="II85" s="22">
        <v>-297.04301075268631</v>
      </c>
      <c r="IJ85" s="22">
        <v>297.04301075268631</v>
      </c>
      <c r="IK85" s="22">
        <v>0</v>
      </c>
      <c r="IL85" s="22">
        <v>-297.04301075268631</v>
      </c>
      <c r="IM85" s="22">
        <v>297.04301075268631</v>
      </c>
      <c r="IN85" s="22">
        <v>-297.04301075268631</v>
      </c>
      <c r="IO85" s="22">
        <v>297.04301075268631</v>
      </c>
    </row>
    <row r="86" spans="1:249" x14ac:dyDescent="0.2">
      <c r="D86" s="58"/>
    </row>
    <row r="87" spans="1:249" x14ac:dyDescent="0.2">
      <c r="D87" s="58"/>
    </row>
    <row r="88" spans="1:249" x14ac:dyDescent="0.2">
      <c r="D88" s="81" t="s">
        <v>30</v>
      </c>
    </row>
    <row r="89" spans="1:249" x14ac:dyDescent="0.2">
      <c r="D89" s="58"/>
      <c r="E89" s="45" t="str">
        <f>InpC!E$52</f>
        <v>Inventory days</v>
      </c>
      <c r="F89" s="45">
        <f>InpC!F$52</f>
        <v>30</v>
      </c>
      <c r="G89" s="45" t="str">
        <f>InpC!G$52</f>
        <v>days</v>
      </c>
    </row>
    <row r="90" spans="1:249" x14ac:dyDescent="0.2">
      <c r="D90" s="58"/>
      <c r="E90" s="25" t="str">
        <f>E$37</f>
        <v>COS POS</v>
      </c>
      <c r="F90" s="25">
        <f t="shared" ref="F90:I90" si="5">F$37</f>
        <v>0</v>
      </c>
      <c r="G90" s="25" t="str">
        <f t="shared" si="5"/>
        <v>$</v>
      </c>
      <c r="H90" s="25">
        <f t="shared" si="5"/>
        <v>477500.00000000023</v>
      </c>
      <c r="I90" s="25">
        <f t="shared" si="5"/>
        <v>0</v>
      </c>
      <c r="J90" s="25" cm="1">
        <f t="array" ref="J90:IO90">_xlfn.ANCHORARRAY(J$37)</f>
        <v>5000</v>
      </c>
      <c r="K90" s="25">
        <v>5000</v>
      </c>
      <c r="L90" s="25">
        <v>5000</v>
      </c>
      <c r="M90" s="25">
        <v>5000</v>
      </c>
      <c r="N90" s="25">
        <v>5000</v>
      </c>
      <c r="O90" s="25">
        <v>5000</v>
      </c>
      <c r="P90" s="25">
        <v>5000</v>
      </c>
      <c r="Q90" s="25">
        <v>5000</v>
      </c>
      <c r="R90" s="25">
        <v>5000</v>
      </c>
      <c r="S90" s="25">
        <v>5000</v>
      </c>
      <c r="T90" s="25">
        <v>5000</v>
      </c>
      <c r="U90" s="25">
        <v>5000</v>
      </c>
      <c r="V90" s="25">
        <v>7500</v>
      </c>
      <c r="W90" s="25">
        <v>7500</v>
      </c>
      <c r="X90" s="25">
        <v>7500</v>
      </c>
      <c r="Y90" s="25">
        <v>7500</v>
      </c>
      <c r="Z90" s="25">
        <v>7500</v>
      </c>
      <c r="AA90" s="25">
        <v>7500</v>
      </c>
      <c r="AB90" s="25">
        <v>7500</v>
      </c>
      <c r="AC90" s="25">
        <v>7500</v>
      </c>
      <c r="AD90" s="25">
        <v>7500</v>
      </c>
      <c r="AE90" s="25">
        <v>7500</v>
      </c>
      <c r="AF90" s="25">
        <v>7500</v>
      </c>
      <c r="AG90" s="25">
        <v>7500</v>
      </c>
      <c r="AH90" s="25">
        <v>10000</v>
      </c>
      <c r="AI90" s="25">
        <v>10000</v>
      </c>
      <c r="AJ90" s="25">
        <v>10000</v>
      </c>
      <c r="AK90" s="25">
        <v>10000</v>
      </c>
      <c r="AL90" s="25">
        <v>10000</v>
      </c>
      <c r="AM90" s="25">
        <v>10000</v>
      </c>
      <c r="AN90" s="25">
        <v>10000</v>
      </c>
      <c r="AO90" s="25">
        <v>10000</v>
      </c>
      <c r="AP90" s="25">
        <v>10000</v>
      </c>
      <c r="AQ90" s="25">
        <v>10000</v>
      </c>
      <c r="AR90" s="25">
        <v>10000</v>
      </c>
      <c r="AS90" s="25">
        <v>10000</v>
      </c>
      <c r="AT90" s="25">
        <v>9166.6666666666661</v>
      </c>
      <c r="AU90" s="25">
        <v>9166.6666666666661</v>
      </c>
      <c r="AV90" s="25">
        <v>9166.6666666666661</v>
      </c>
      <c r="AW90" s="25">
        <v>9166.6666666666661</v>
      </c>
      <c r="AX90" s="25">
        <v>9166.6666666666661</v>
      </c>
      <c r="AY90" s="25">
        <v>9166.6666666666661</v>
      </c>
      <c r="AZ90" s="25">
        <v>9166.6666666666661</v>
      </c>
      <c r="BA90" s="25">
        <v>9166.6666666666661</v>
      </c>
      <c r="BB90" s="25">
        <v>9166.6666666666661</v>
      </c>
      <c r="BC90" s="25">
        <v>9166.6666666666661</v>
      </c>
      <c r="BD90" s="25">
        <v>9166.6666666666661</v>
      </c>
      <c r="BE90" s="25">
        <v>9166.6666666666661</v>
      </c>
      <c r="BF90" s="25">
        <v>8125</v>
      </c>
      <c r="BG90" s="25">
        <v>8125</v>
      </c>
      <c r="BH90" s="25">
        <v>8125</v>
      </c>
      <c r="BI90" s="25">
        <v>8125</v>
      </c>
      <c r="BJ90" s="25">
        <v>8125</v>
      </c>
      <c r="BK90" s="25">
        <v>8125</v>
      </c>
      <c r="BL90" s="25">
        <v>8125</v>
      </c>
      <c r="BM90" s="25">
        <v>8125</v>
      </c>
      <c r="BN90" s="25">
        <v>8125</v>
      </c>
      <c r="BO90" s="25">
        <v>8125</v>
      </c>
      <c r="BP90" s="25">
        <v>8125</v>
      </c>
      <c r="BQ90" s="25">
        <v>8125</v>
      </c>
      <c r="BR90" s="25">
        <v>8125</v>
      </c>
      <c r="BS90" s="25">
        <v>8125</v>
      </c>
      <c r="BT90" s="25">
        <v>8125</v>
      </c>
      <c r="BU90" s="25">
        <v>8125</v>
      </c>
      <c r="BV90" s="25">
        <v>8125</v>
      </c>
      <c r="BW90" s="25">
        <v>8125</v>
      </c>
      <c r="BX90" s="25">
        <v>8125</v>
      </c>
      <c r="BY90" s="25">
        <v>8125</v>
      </c>
      <c r="BZ90" s="25">
        <v>8125</v>
      </c>
      <c r="CA90" s="25">
        <v>8125</v>
      </c>
      <c r="CB90" s="25">
        <v>8125</v>
      </c>
      <c r="CC90" s="25">
        <v>8125</v>
      </c>
      <c r="CD90" s="25">
        <v>8125</v>
      </c>
      <c r="CE90" s="25">
        <v>8125</v>
      </c>
      <c r="CF90" s="25">
        <v>8125</v>
      </c>
      <c r="CG90" s="25">
        <v>8125</v>
      </c>
      <c r="CH90" s="25">
        <v>8125</v>
      </c>
      <c r="CI90" s="25">
        <v>8125</v>
      </c>
      <c r="CJ90" s="25">
        <v>8125</v>
      </c>
      <c r="CK90" s="25">
        <v>8125</v>
      </c>
      <c r="CL90" s="25">
        <v>8125</v>
      </c>
      <c r="CM90" s="25">
        <v>8125</v>
      </c>
      <c r="CN90" s="25">
        <v>8125</v>
      </c>
      <c r="CO90" s="25">
        <v>8125</v>
      </c>
      <c r="CP90" s="25">
        <v>8125</v>
      </c>
      <c r="CQ90" s="25">
        <v>8125</v>
      </c>
      <c r="CR90" s="25">
        <v>8125</v>
      </c>
      <c r="CS90" s="25">
        <v>8125</v>
      </c>
      <c r="CT90" s="25">
        <v>8125</v>
      </c>
      <c r="CU90" s="25">
        <v>8125</v>
      </c>
      <c r="CV90" s="25">
        <v>8125</v>
      </c>
      <c r="CW90" s="25">
        <v>8125</v>
      </c>
      <c r="CX90" s="25">
        <v>8125</v>
      </c>
      <c r="CY90" s="25">
        <v>8125</v>
      </c>
      <c r="CZ90" s="25">
        <v>8125</v>
      </c>
      <c r="DA90" s="25">
        <v>8125</v>
      </c>
      <c r="DB90" s="25">
        <v>8125</v>
      </c>
      <c r="DC90" s="25">
        <v>8125</v>
      </c>
      <c r="DD90" s="25">
        <v>8125</v>
      </c>
      <c r="DE90" s="25">
        <v>8125</v>
      </c>
      <c r="DF90" s="25">
        <v>8125</v>
      </c>
      <c r="DG90" s="25">
        <v>8125</v>
      </c>
      <c r="DH90" s="25">
        <v>8125</v>
      </c>
      <c r="DI90" s="25">
        <v>8125</v>
      </c>
      <c r="DJ90" s="25">
        <v>8125</v>
      </c>
      <c r="DK90" s="25">
        <v>8125</v>
      </c>
      <c r="DL90" s="25">
        <v>8125</v>
      </c>
      <c r="DM90" s="25">
        <v>8125</v>
      </c>
      <c r="DN90" s="25">
        <v>8125</v>
      </c>
      <c r="DO90" s="25">
        <v>8125</v>
      </c>
      <c r="DP90" s="25">
        <v>8125</v>
      </c>
      <c r="DQ90" s="25">
        <v>8125</v>
      </c>
      <c r="DR90" s="25">
        <v>8125</v>
      </c>
      <c r="DS90" s="25">
        <v>8125</v>
      </c>
      <c r="DT90" s="25">
        <v>8125</v>
      </c>
      <c r="DU90" s="25">
        <v>8125</v>
      </c>
      <c r="DV90" s="25">
        <v>8125</v>
      </c>
      <c r="DW90" s="25">
        <v>8125</v>
      </c>
      <c r="DX90" s="25">
        <v>8125</v>
      </c>
      <c r="DY90" s="25">
        <v>8125</v>
      </c>
      <c r="DZ90" s="25">
        <v>8125</v>
      </c>
      <c r="EA90" s="25">
        <v>8125</v>
      </c>
      <c r="EB90" s="25">
        <v>8125</v>
      </c>
      <c r="EC90" s="25">
        <v>8125</v>
      </c>
      <c r="ED90" s="25">
        <v>8125</v>
      </c>
      <c r="EE90" s="25">
        <v>8125</v>
      </c>
      <c r="EF90" s="25">
        <v>8125</v>
      </c>
      <c r="EG90" s="25">
        <v>8125</v>
      </c>
      <c r="EH90" s="25">
        <v>8125</v>
      </c>
      <c r="EI90" s="25">
        <v>8125</v>
      </c>
      <c r="EJ90" s="25">
        <v>8125</v>
      </c>
      <c r="EK90" s="25">
        <v>8125</v>
      </c>
      <c r="EL90" s="25">
        <v>8125</v>
      </c>
      <c r="EM90" s="25">
        <v>8125</v>
      </c>
      <c r="EN90" s="25">
        <v>8125</v>
      </c>
      <c r="EO90" s="25">
        <v>8125</v>
      </c>
      <c r="EP90" s="25">
        <v>8125</v>
      </c>
      <c r="EQ90" s="25">
        <v>8125</v>
      </c>
      <c r="ER90" s="25">
        <v>8125</v>
      </c>
      <c r="ES90" s="25">
        <v>8125</v>
      </c>
      <c r="ET90" s="25">
        <v>8125</v>
      </c>
      <c r="EU90" s="25">
        <v>8125</v>
      </c>
      <c r="EV90" s="25">
        <v>8125</v>
      </c>
      <c r="EW90" s="25">
        <v>8125</v>
      </c>
      <c r="EX90" s="25">
        <v>8125</v>
      </c>
      <c r="EY90" s="25">
        <v>8125</v>
      </c>
      <c r="EZ90" s="25">
        <v>8125</v>
      </c>
      <c r="FA90" s="25">
        <v>8125</v>
      </c>
      <c r="FB90" s="25">
        <v>8125</v>
      </c>
      <c r="FC90" s="25">
        <v>8125</v>
      </c>
      <c r="FD90" s="25">
        <v>8125</v>
      </c>
      <c r="FE90" s="25">
        <v>8125</v>
      </c>
      <c r="FF90" s="25">
        <v>8125</v>
      </c>
      <c r="FG90" s="25">
        <v>8125</v>
      </c>
      <c r="FH90" s="25">
        <v>8125</v>
      </c>
      <c r="FI90" s="25">
        <v>8125</v>
      </c>
      <c r="FJ90" s="25">
        <v>8125</v>
      </c>
      <c r="FK90" s="25">
        <v>8125</v>
      </c>
      <c r="FL90" s="25">
        <v>8125</v>
      </c>
      <c r="FM90" s="25">
        <v>8125</v>
      </c>
      <c r="FN90" s="25">
        <v>8125</v>
      </c>
      <c r="FO90" s="25">
        <v>8125</v>
      </c>
      <c r="FP90" s="25">
        <v>8125</v>
      </c>
      <c r="FQ90" s="25">
        <v>8125</v>
      </c>
      <c r="FR90" s="25">
        <v>8125</v>
      </c>
      <c r="FS90" s="25">
        <v>8125</v>
      </c>
      <c r="FT90" s="25">
        <v>8125</v>
      </c>
      <c r="FU90" s="25">
        <v>8125</v>
      </c>
      <c r="FV90" s="25">
        <v>8125</v>
      </c>
      <c r="FW90" s="25">
        <v>8125</v>
      </c>
      <c r="FX90" s="25">
        <v>8125</v>
      </c>
      <c r="FY90" s="25">
        <v>8125</v>
      </c>
      <c r="FZ90" s="25">
        <v>8125</v>
      </c>
      <c r="GA90" s="25">
        <v>8125</v>
      </c>
      <c r="GB90" s="25">
        <v>8125</v>
      </c>
      <c r="GC90" s="25">
        <v>8125</v>
      </c>
      <c r="GD90" s="25">
        <v>8125</v>
      </c>
      <c r="GE90" s="25">
        <v>8125</v>
      </c>
      <c r="GF90" s="25">
        <v>8125</v>
      </c>
      <c r="GG90" s="25">
        <v>8125</v>
      </c>
      <c r="GH90" s="25">
        <v>8125</v>
      </c>
      <c r="GI90" s="25">
        <v>8125</v>
      </c>
      <c r="GJ90" s="25">
        <v>8125</v>
      </c>
      <c r="GK90" s="25">
        <v>8125</v>
      </c>
      <c r="GL90" s="25">
        <v>8125</v>
      </c>
      <c r="GM90" s="25">
        <v>8125</v>
      </c>
      <c r="GN90" s="25">
        <v>8125</v>
      </c>
      <c r="GO90" s="25">
        <v>8125</v>
      </c>
      <c r="GP90" s="25">
        <v>8125</v>
      </c>
      <c r="GQ90" s="25">
        <v>8125</v>
      </c>
      <c r="GR90" s="25">
        <v>8125</v>
      </c>
      <c r="GS90" s="25">
        <v>8125</v>
      </c>
      <c r="GT90" s="25">
        <v>8125</v>
      </c>
      <c r="GU90" s="25">
        <v>8125</v>
      </c>
      <c r="GV90" s="25">
        <v>8125</v>
      </c>
      <c r="GW90" s="25">
        <v>8125</v>
      </c>
      <c r="GX90" s="25">
        <v>8125</v>
      </c>
      <c r="GY90" s="25">
        <v>8125</v>
      </c>
      <c r="GZ90" s="25">
        <v>8125</v>
      </c>
      <c r="HA90" s="25">
        <v>8125</v>
      </c>
      <c r="HB90" s="25">
        <v>8125</v>
      </c>
      <c r="HC90" s="25">
        <v>8125</v>
      </c>
      <c r="HD90" s="25">
        <v>8125</v>
      </c>
      <c r="HE90" s="25">
        <v>8125</v>
      </c>
      <c r="HF90" s="25">
        <v>8125</v>
      </c>
      <c r="HG90" s="25">
        <v>8125</v>
      </c>
      <c r="HH90" s="25">
        <v>8125</v>
      </c>
      <c r="HI90" s="25">
        <v>8125</v>
      </c>
      <c r="HJ90" s="25">
        <v>8125</v>
      </c>
      <c r="HK90" s="25">
        <v>8125</v>
      </c>
      <c r="HL90" s="25">
        <v>8125</v>
      </c>
      <c r="HM90" s="25">
        <v>8125</v>
      </c>
      <c r="HN90" s="25">
        <v>8125</v>
      </c>
      <c r="HO90" s="25">
        <v>8125</v>
      </c>
      <c r="HP90" s="25">
        <v>8125</v>
      </c>
      <c r="HQ90" s="25">
        <v>8125</v>
      </c>
      <c r="HR90" s="25">
        <v>8125</v>
      </c>
      <c r="HS90" s="25">
        <v>8125</v>
      </c>
      <c r="HT90" s="25">
        <v>8125</v>
      </c>
      <c r="HU90" s="25">
        <v>8125</v>
      </c>
      <c r="HV90" s="25">
        <v>8125</v>
      </c>
      <c r="HW90" s="25">
        <v>8125</v>
      </c>
      <c r="HX90" s="25">
        <v>8125</v>
      </c>
      <c r="HY90" s="25">
        <v>8125</v>
      </c>
      <c r="HZ90" s="25">
        <v>8125</v>
      </c>
      <c r="IA90" s="25">
        <v>8125</v>
      </c>
      <c r="IB90" s="25">
        <v>8125</v>
      </c>
      <c r="IC90" s="25">
        <v>8125</v>
      </c>
      <c r="ID90" s="25">
        <v>8125</v>
      </c>
      <c r="IE90" s="25">
        <v>8125</v>
      </c>
      <c r="IF90" s="25">
        <v>8125</v>
      </c>
      <c r="IG90" s="25">
        <v>8125</v>
      </c>
      <c r="IH90" s="25">
        <v>8125</v>
      </c>
      <c r="II90" s="25">
        <v>8125</v>
      </c>
      <c r="IJ90" s="25">
        <v>8125</v>
      </c>
      <c r="IK90" s="25">
        <v>8125</v>
      </c>
      <c r="IL90" s="25">
        <v>8125</v>
      </c>
      <c r="IM90" s="25">
        <v>8125</v>
      </c>
      <c r="IN90" s="25">
        <v>8125</v>
      </c>
      <c r="IO90" s="25">
        <v>8125</v>
      </c>
    </row>
    <row r="91" spans="1:249" s="45" customFormat="1" x14ac:dyDescent="0.2">
      <c r="A91" s="42"/>
      <c r="B91" s="41"/>
      <c r="C91" s="69"/>
      <c r="D91" s="70"/>
      <c r="E91" s="45" t="str">
        <f>Time!E$23</f>
        <v>Days in period</v>
      </c>
      <c r="F91" s="45">
        <f>Time!F$23</f>
        <v>0</v>
      </c>
      <c r="G91" s="45" t="str">
        <f>Time!G$23</f>
        <v>days</v>
      </c>
      <c r="H91" s="45">
        <f>Time!H$23</f>
        <v>0</v>
      </c>
      <c r="I91" s="45">
        <f>Time!I$23</f>
        <v>0</v>
      </c>
      <c r="J91" s="45" cm="1">
        <f t="array" ref="J91:IO91">_xlfn.ANCHORARRAY(Time!J$23)</f>
        <v>31</v>
      </c>
      <c r="K91" s="45">
        <v>29</v>
      </c>
      <c r="L91" s="45">
        <v>31</v>
      </c>
      <c r="M91" s="45">
        <v>30</v>
      </c>
      <c r="N91" s="45">
        <v>31</v>
      </c>
      <c r="O91" s="45">
        <v>30</v>
      </c>
      <c r="P91" s="45">
        <v>31</v>
      </c>
      <c r="Q91" s="45">
        <v>31</v>
      </c>
      <c r="R91" s="45">
        <v>30</v>
      </c>
      <c r="S91" s="45">
        <v>31</v>
      </c>
      <c r="T91" s="45">
        <v>30</v>
      </c>
      <c r="U91" s="45">
        <v>31</v>
      </c>
      <c r="V91" s="45">
        <v>31</v>
      </c>
      <c r="W91" s="45">
        <v>28</v>
      </c>
      <c r="X91" s="45">
        <v>31</v>
      </c>
      <c r="Y91" s="45">
        <v>30</v>
      </c>
      <c r="Z91" s="45">
        <v>31</v>
      </c>
      <c r="AA91" s="45">
        <v>30</v>
      </c>
      <c r="AB91" s="45">
        <v>31</v>
      </c>
      <c r="AC91" s="45">
        <v>31</v>
      </c>
      <c r="AD91" s="45">
        <v>30</v>
      </c>
      <c r="AE91" s="45">
        <v>31</v>
      </c>
      <c r="AF91" s="45">
        <v>30</v>
      </c>
      <c r="AG91" s="45">
        <v>31</v>
      </c>
      <c r="AH91" s="45">
        <v>31</v>
      </c>
      <c r="AI91" s="45">
        <v>28</v>
      </c>
      <c r="AJ91" s="45">
        <v>31</v>
      </c>
      <c r="AK91" s="45">
        <v>30</v>
      </c>
      <c r="AL91" s="45">
        <v>31</v>
      </c>
      <c r="AM91" s="45">
        <v>30</v>
      </c>
      <c r="AN91" s="45">
        <v>31</v>
      </c>
      <c r="AO91" s="45">
        <v>31</v>
      </c>
      <c r="AP91" s="45">
        <v>30</v>
      </c>
      <c r="AQ91" s="45">
        <v>31</v>
      </c>
      <c r="AR91" s="45">
        <v>30</v>
      </c>
      <c r="AS91" s="45">
        <v>31</v>
      </c>
      <c r="AT91" s="45">
        <v>31</v>
      </c>
      <c r="AU91" s="45">
        <v>28</v>
      </c>
      <c r="AV91" s="45">
        <v>31</v>
      </c>
      <c r="AW91" s="45">
        <v>30</v>
      </c>
      <c r="AX91" s="45">
        <v>31</v>
      </c>
      <c r="AY91" s="45">
        <v>30</v>
      </c>
      <c r="AZ91" s="45">
        <v>31</v>
      </c>
      <c r="BA91" s="45">
        <v>31</v>
      </c>
      <c r="BB91" s="45">
        <v>30</v>
      </c>
      <c r="BC91" s="45">
        <v>31</v>
      </c>
      <c r="BD91" s="45">
        <v>30</v>
      </c>
      <c r="BE91" s="45">
        <v>31</v>
      </c>
      <c r="BF91" s="45">
        <v>31</v>
      </c>
      <c r="BG91" s="45">
        <v>29</v>
      </c>
      <c r="BH91" s="45">
        <v>31</v>
      </c>
      <c r="BI91" s="45">
        <v>30</v>
      </c>
      <c r="BJ91" s="45">
        <v>31</v>
      </c>
      <c r="BK91" s="45">
        <v>30</v>
      </c>
      <c r="BL91" s="45">
        <v>31</v>
      </c>
      <c r="BM91" s="45">
        <v>31</v>
      </c>
      <c r="BN91" s="45">
        <v>30</v>
      </c>
      <c r="BO91" s="45">
        <v>31</v>
      </c>
      <c r="BP91" s="45">
        <v>30</v>
      </c>
      <c r="BQ91" s="45">
        <v>31</v>
      </c>
      <c r="BR91" s="45">
        <v>31</v>
      </c>
      <c r="BS91" s="45">
        <v>28</v>
      </c>
      <c r="BT91" s="45">
        <v>31</v>
      </c>
      <c r="BU91" s="45">
        <v>30</v>
      </c>
      <c r="BV91" s="45">
        <v>31</v>
      </c>
      <c r="BW91" s="45">
        <v>30</v>
      </c>
      <c r="BX91" s="45">
        <v>31</v>
      </c>
      <c r="BY91" s="45">
        <v>31</v>
      </c>
      <c r="BZ91" s="45">
        <v>30</v>
      </c>
      <c r="CA91" s="45">
        <v>31</v>
      </c>
      <c r="CB91" s="45">
        <v>30</v>
      </c>
      <c r="CC91" s="45">
        <v>31</v>
      </c>
      <c r="CD91" s="45">
        <v>31</v>
      </c>
      <c r="CE91" s="45">
        <v>28</v>
      </c>
      <c r="CF91" s="45">
        <v>31</v>
      </c>
      <c r="CG91" s="45">
        <v>30</v>
      </c>
      <c r="CH91" s="45">
        <v>31</v>
      </c>
      <c r="CI91" s="45">
        <v>30</v>
      </c>
      <c r="CJ91" s="45">
        <v>31</v>
      </c>
      <c r="CK91" s="45">
        <v>31</v>
      </c>
      <c r="CL91" s="45">
        <v>30</v>
      </c>
      <c r="CM91" s="45">
        <v>31</v>
      </c>
      <c r="CN91" s="45">
        <v>30</v>
      </c>
      <c r="CO91" s="45">
        <v>31</v>
      </c>
      <c r="CP91" s="45">
        <v>31</v>
      </c>
      <c r="CQ91" s="45">
        <v>28</v>
      </c>
      <c r="CR91" s="45">
        <v>31</v>
      </c>
      <c r="CS91" s="45">
        <v>30</v>
      </c>
      <c r="CT91" s="45">
        <v>31</v>
      </c>
      <c r="CU91" s="45">
        <v>30</v>
      </c>
      <c r="CV91" s="45">
        <v>31</v>
      </c>
      <c r="CW91" s="45">
        <v>31</v>
      </c>
      <c r="CX91" s="45">
        <v>30</v>
      </c>
      <c r="CY91" s="45">
        <v>31</v>
      </c>
      <c r="CZ91" s="45">
        <v>30</v>
      </c>
      <c r="DA91" s="45">
        <v>31</v>
      </c>
      <c r="DB91" s="45">
        <v>31</v>
      </c>
      <c r="DC91" s="45">
        <v>29</v>
      </c>
      <c r="DD91" s="45">
        <v>31</v>
      </c>
      <c r="DE91" s="45">
        <v>30</v>
      </c>
      <c r="DF91" s="45">
        <v>31</v>
      </c>
      <c r="DG91" s="45">
        <v>30</v>
      </c>
      <c r="DH91" s="45">
        <v>31</v>
      </c>
      <c r="DI91" s="45">
        <v>31</v>
      </c>
      <c r="DJ91" s="45">
        <v>30</v>
      </c>
      <c r="DK91" s="45">
        <v>31</v>
      </c>
      <c r="DL91" s="45">
        <v>30</v>
      </c>
      <c r="DM91" s="45">
        <v>31</v>
      </c>
      <c r="DN91" s="45">
        <v>31</v>
      </c>
      <c r="DO91" s="45">
        <v>28</v>
      </c>
      <c r="DP91" s="45">
        <v>31</v>
      </c>
      <c r="DQ91" s="45">
        <v>30</v>
      </c>
      <c r="DR91" s="45">
        <v>31</v>
      </c>
      <c r="DS91" s="45">
        <v>30</v>
      </c>
      <c r="DT91" s="45">
        <v>31</v>
      </c>
      <c r="DU91" s="45">
        <v>31</v>
      </c>
      <c r="DV91" s="45">
        <v>30</v>
      </c>
      <c r="DW91" s="45">
        <v>31</v>
      </c>
      <c r="DX91" s="45">
        <v>30</v>
      </c>
      <c r="DY91" s="45">
        <v>31</v>
      </c>
      <c r="DZ91" s="45">
        <v>31</v>
      </c>
      <c r="EA91" s="45">
        <v>28</v>
      </c>
      <c r="EB91" s="45">
        <v>31</v>
      </c>
      <c r="EC91" s="45">
        <v>30</v>
      </c>
      <c r="ED91" s="45">
        <v>31</v>
      </c>
      <c r="EE91" s="45">
        <v>30</v>
      </c>
      <c r="EF91" s="45">
        <v>31</v>
      </c>
      <c r="EG91" s="45">
        <v>31</v>
      </c>
      <c r="EH91" s="45">
        <v>30</v>
      </c>
      <c r="EI91" s="45">
        <v>31</v>
      </c>
      <c r="EJ91" s="45">
        <v>30</v>
      </c>
      <c r="EK91" s="45">
        <v>31</v>
      </c>
      <c r="EL91" s="45">
        <v>31</v>
      </c>
      <c r="EM91" s="45">
        <v>28</v>
      </c>
      <c r="EN91" s="45">
        <v>31</v>
      </c>
      <c r="EO91" s="45">
        <v>30</v>
      </c>
      <c r="EP91" s="45">
        <v>31</v>
      </c>
      <c r="EQ91" s="45">
        <v>30</v>
      </c>
      <c r="ER91" s="45">
        <v>31</v>
      </c>
      <c r="ES91" s="45">
        <v>31</v>
      </c>
      <c r="ET91" s="45">
        <v>30</v>
      </c>
      <c r="EU91" s="45">
        <v>31</v>
      </c>
      <c r="EV91" s="45">
        <v>30</v>
      </c>
      <c r="EW91" s="45">
        <v>31</v>
      </c>
      <c r="EX91" s="45">
        <v>31</v>
      </c>
      <c r="EY91" s="45">
        <v>29</v>
      </c>
      <c r="EZ91" s="45">
        <v>31</v>
      </c>
      <c r="FA91" s="45">
        <v>30</v>
      </c>
      <c r="FB91" s="45">
        <v>31</v>
      </c>
      <c r="FC91" s="45">
        <v>30</v>
      </c>
      <c r="FD91" s="45">
        <v>31</v>
      </c>
      <c r="FE91" s="45">
        <v>31</v>
      </c>
      <c r="FF91" s="45">
        <v>30</v>
      </c>
      <c r="FG91" s="45">
        <v>31</v>
      </c>
      <c r="FH91" s="45">
        <v>30</v>
      </c>
      <c r="FI91" s="45">
        <v>31</v>
      </c>
      <c r="FJ91" s="45">
        <v>31</v>
      </c>
      <c r="FK91" s="45">
        <v>28</v>
      </c>
      <c r="FL91" s="45">
        <v>31</v>
      </c>
      <c r="FM91" s="45">
        <v>30</v>
      </c>
      <c r="FN91" s="45">
        <v>31</v>
      </c>
      <c r="FO91" s="45">
        <v>30</v>
      </c>
      <c r="FP91" s="45">
        <v>31</v>
      </c>
      <c r="FQ91" s="45">
        <v>31</v>
      </c>
      <c r="FR91" s="45">
        <v>30</v>
      </c>
      <c r="FS91" s="45">
        <v>31</v>
      </c>
      <c r="FT91" s="45">
        <v>30</v>
      </c>
      <c r="FU91" s="45">
        <v>31</v>
      </c>
      <c r="FV91" s="45">
        <v>31</v>
      </c>
      <c r="FW91" s="45">
        <v>28</v>
      </c>
      <c r="FX91" s="45">
        <v>31</v>
      </c>
      <c r="FY91" s="45">
        <v>30</v>
      </c>
      <c r="FZ91" s="45">
        <v>31</v>
      </c>
      <c r="GA91" s="45">
        <v>30</v>
      </c>
      <c r="GB91" s="45">
        <v>31</v>
      </c>
      <c r="GC91" s="45">
        <v>31</v>
      </c>
      <c r="GD91" s="45">
        <v>30</v>
      </c>
      <c r="GE91" s="45">
        <v>31</v>
      </c>
      <c r="GF91" s="45">
        <v>30</v>
      </c>
      <c r="GG91" s="45">
        <v>31</v>
      </c>
      <c r="GH91" s="45">
        <v>31</v>
      </c>
      <c r="GI91" s="45">
        <v>28</v>
      </c>
      <c r="GJ91" s="45">
        <v>31</v>
      </c>
      <c r="GK91" s="45">
        <v>30</v>
      </c>
      <c r="GL91" s="45">
        <v>31</v>
      </c>
      <c r="GM91" s="45">
        <v>30</v>
      </c>
      <c r="GN91" s="45">
        <v>31</v>
      </c>
      <c r="GO91" s="45">
        <v>31</v>
      </c>
      <c r="GP91" s="45">
        <v>30</v>
      </c>
      <c r="GQ91" s="45">
        <v>31</v>
      </c>
      <c r="GR91" s="45">
        <v>30</v>
      </c>
      <c r="GS91" s="45">
        <v>31</v>
      </c>
      <c r="GT91" s="45">
        <v>31</v>
      </c>
      <c r="GU91" s="45">
        <v>29</v>
      </c>
      <c r="GV91" s="45">
        <v>31</v>
      </c>
      <c r="GW91" s="45">
        <v>30</v>
      </c>
      <c r="GX91" s="45">
        <v>31</v>
      </c>
      <c r="GY91" s="45">
        <v>30</v>
      </c>
      <c r="GZ91" s="45">
        <v>31</v>
      </c>
      <c r="HA91" s="45">
        <v>31</v>
      </c>
      <c r="HB91" s="45">
        <v>30</v>
      </c>
      <c r="HC91" s="45">
        <v>31</v>
      </c>
      <c r="HD91" s="45">
        <v>30</v>
      </c>
      <c r="HE91" s="45">
        <v>31</v>
      </c>
      <c r="HF91" s="45">
        <v>31</v>
      </c>
      <c r="HG91" s="45">
        <v>28</v>
      </c>
      <c r="HH91" s="45">
        <v>31</v>
      </c>
      <c r="HI91" s="45">
        <v>30</v>
      </c>
      <c r="HJ91" s="45">
        <v>31</v>
      </c>
      <c r="HK91" s="45">
        <v>30</v>
      </c>
      <c r="HL91" s="45">
        <v>31</v>
      </c>
      <c r="HM91" s="45">
        <v>31</v>
      </c>
      <c r="HN91" s="45">
        <v>30</v>
      </c>
      <c r="HO91" s="45">
        <v>31</v>
      </c>
      <c r="HP91" s="45">
        <v>30</v>
      </c>
      <c r="HQ91" s="45">
        <v>31</v>
      </c>
      <c r="HR91" s="45">
        <v>31</v>
      </c>
      <c r="HS91" s="45">
        <v>28</v>
      </c>
      <c r="HT91" s="45">
        <v>31</v>
      </c>
      <c r="HU91" s="45">
        <v>30</v>
      </c>
      <c r="HV91" s="45">
        <v>31</v>
      </c>
      <c r="HW91" s="45">
        <v>30</v>
      </c>
      <c r="HX91" s="45">
        <v>31</v>
      </c>
      <c r="HY91" s="45">
        <v>31</v>
      </c>
      <c r="HZ91" s="45">
        <v>30</v>
      </c>
      <c r="IA91" s="45">
        <v>31</v>
      </c>
      <c r="IB91" s="45">
        <v>30</v>
      </c>
      <c r="IC91" s="45">
        <v>31</v>
      </c>
      <c r="ID91" s="45">
        <v>31</v>
      </c>
      <c r="IE91" s="45">
        <v>28</v>
      </c>
      <c r="IF91" s="45">
        <v>31</v>
      </c>
      <c r="IG91" s="45">
        <v>30</v>
      </c>
      <c r="IH91" s="45">
        <v>31</v>
      </c>
      <c r="II91" s="45">
        <v>30</v>
      </c>
      <c r="IJ91" s="45">
        <v>31</v>
      </c>
      <c r="IK91" s="45">
        <v>31</v>
      </c>
      <c r="IL91" s="45">
        <v>30</v>
      </c>
      <c r="IM91" s="45">
        <v>31</v>
      </c>
      <c r="IN91" s="45">
        <v>30</v>
      </c>
      <c r="IO91" s="45">
        <v>31</v>
      </c>
    </row>
    <row r="92" spans="1:249" s="67" customFormat="1" x14ac:dyDescent="0.2">
      <c r="A92" s="63"/>
      <c r="B92" s="64"/>
      <c r="C92" s="65"/>
      <c r="D92" s="66"/>
      <c r="E92" s="67" t="s">
        <v>117</v>
      </c>
      <c r="G92" s="67" t="s">
        <v>86</v>
      </c>
      <c r="J92" s="67" cm="1">
        <f t="array" ref="J92:IO92">$F89 /_xlfn.ANCHORARRAY( J91) *_xlfn.ANCHORARRAY( J90)</f>
        <v>4838.7096774193551</v>
      </c>
      <c r="K92" s="67">
        <v>5172.4137931034484</v>
      </c>
      <c r="L92" s="67">
        <v>4838.7096774193551</v>
      </c>
      <c r="M92" s="67">
        <v>5000</v>
      </c>
      <c r="N92" s="67">
        <v>4838.7096774193551</v>
      </c>
      <c r="O92" s="67">
        <v>5000</v>
      </c>
      <c r="P92" s="67">
        <v>4838.7096774193551</v>
      </c>
      <c r="Q92" s="67">
        <v>4838.7096774193551</v>
      </c>
      <c r="R92" s="67">
        <v>5000</v>
      </c>
      <c r="S92" s="67">
        <v>4838.7096774193551</v>
      </c>
      <c r="T92" s="67">
        <v>5000</v>
      </c>
      <c r="U92" s="67">
        <v>4838.7096774193551</v>
      </c>
      <c r="V92" s="67">
        <v>7258.0645161290322</v>
      </c>
      <c r="W92" s="67">
        <v>8035.7142857142853</v>
      </c>
      <c r="X92" s="67">
        <v>7258.0645161290322</v>
      </c>
      <c r="Y92" s="67">
        <v>7500</v>
      </c>
      <c r="Z92" s="67">
        <v>7258.0645161290322</v>
      </c>
      <c r="AA92" s="67">
        <v>7500</v>
      </c>
      <c r="AB92" s="67">
        <v>7258.0645161290322</v>
      </c>
      <c r="AC92" s="67">
        <v>7258.0645161290322</v>
      </c>
      <c r="AD92" s="67">
        <v>7500</v>
      </c>
      <c r="AE92" s="67">
        <v>7258.0645161290322</v>
      </c>
      <c r="AF92" s="67">
        <v>7500</v>
      </c>
      <c r="AG92" s="67">
        <v>7258.0645161290322</v>
      </c>
      <c r="AH92" s="67">
        <v>9677.4193548387102</v>
      </c>
      <c r="AI92" s="67">
        <v>10714.285714285714</v>
      </c>
      <c r="AJ92" s="67">
        <v>9677.4193548387102</v>
      </c>
      <c r="AK92" s="67">
        <v>10000</v>
      </c>
      <c r="AL92" s="67">
        <v>9677.4193548387102</v>
      </c>
      <c r="AM92" s="67">
        <v>10000</v>
      </c>
      <c r="AN92" s="67">
        <v>9677.4193548387102</v>
      </c>
      <c r="AO92" s="67">
        <v>9677.4193548387102</v>
      </c>
      <c r="AP92" s="67">
        <v>10000</v>
      </c>
      <c r="AQ92" s="67">
        <v>9677.4193548387102</v>
      </c>
      <c r="AR92" s="67">
        <v>10000</v>
      </c>
      <c r="AS92" s="67">
        <v>9677.4193548387102</v>
      </c>
      <c r="AT92" s="67">
        <v>8870.967741935483</v>
      </c>
      <c r="AU92" s="67">
        <v>9821.4285714285706</v>
      </c>
      <c r="AV92" s="67">
        <v>8870.967741935483</v>
      </c>
      <c r="AW92" s="67">
        <v>9166.6666666666661</v>
      </c>
      <c r="AX92" s="67">
        <v>8870.967741935483</v>
      </c>
      <c r="AY92" s="67">
        <v>9166.6666666666661</v>
      </c>
      <c r="AZ92" s="67">
        <v>8870.967741935483</v>
      </c>
      <c r="BA92" s="67">
        <v>8870.967741935483</v>
      </c>
      <c r="BB92" s="67">
        <v>9166.6666666666661</v>
      </c>
      <c r="BC92" s="67">
        <v>8870.967741935483</v>
      </c>
      <c r="BD92" s="67">
        <v>9166.6666666666661</v>
      </c>
      <c r="BE92" s="67">
        <v>8870.967741935483</v>
      </c>
      <c r="BF92" s="67">
        <v>7862.9032258064517</v>
      </c>
      <c r="BG92" s="67">
        <v>8405.1724137931033</v>
      </c>
      <c r="BH92" s="67">
        <v>7862.9032258064517</v>
      </c>
      <c r="BI92" s="67">
        <v>8125</v>
      </c>
      <c r="BJ92" s="67">
        <v>7862.9032258064517</v>
      </c>
      <c r="BK92" s="67">
        <v>8125</v>
      </c>
      <c r="BL92" s="67">
        <v>7862.9032258064517</v>
      </c>
      <c r="BM92" s="67">
        <v>7862.9032258064517</v>
      </c>
      <c r="BN92" s="67">
        <v>8125</v>
      </c>
      <c r="BO92" s="67">
        <v>7862.9032258064517</v>
      </c>
      <c r="BP92" s="67">
        <v>8125</v>
      </c>
      <c r="BQ92" s="67">
        <v>7862.9032258064517</v>
      </c>
      <c r="BR92" s="67">
        <v>7862.9032258064517</v>
      </c>
      <c r="BS92" s="67">
        <v>8705.3571428571431</v>
      </c>
      <c r="BT92" s="67">
        <v>7862.9032258064517</v>
      </c>
      <c r="BU92" s="67">
        <v>8125</v>
      </c>
      <c r="BV92" s="67">
        <v>7862.9032258064517</v>
      </c>
      <c r="BW92" s="67">
        <v>8125</v>
      </c>
      <c r="BX92" s="67">
        <v>7862.9032258064517</v>
      </c>
      <c r="BY92" s="67">
        <v>7862.9032258064517</v>
      </c>
      <c r="BZ92" s="67">
        <v>8125</v>
      </c>
      <c r="CA92" s="67">
        <v>7862.9032258064517</v>
      </c>
      <c r="CB92" s="67">
        <v>8125</v>
      </c>
      <c r="CC92" s="67">
        <v>7862.9032258064517</v>
      </c>
      <c r="CD92" s="67">
        <v>7862.9032258064517</v>
      </c>
      <c r="CE92" s="67">
        <v>8705.3571428571431</v>
      </c>
      <c r="CF92" s="67">
        <v>7862.9032258064517</v>
      </c>
      <c r="CG92" s="67">
        <v>8125</v>
      </c>
      <c r="CH92" s="67">
        <v>7862.9032258064517</v>
      </c>
      <c r="CI92" s="67">
        <v>8125</v>
      </c>
      <c r="CJ92" s="67">
        <v>7862.9032258064517</v>
      </c>
      <c r="CK92" s="67">
        <v>7862.9032258064517</v>
      </c>
      <c r="CL92" s="67">
        <v>8125</v>
      </c>
      <c r="CM92" s="67">
        <v>7862.9032258064517</v>
      </c>
      <c r="CN92" s="67">
        <v>8125</v>
      </c>
      <c r="CO92" s="67">
        <v>7862.9032258064517</v>
      </c>
      <c r="CP92" s="67">
        <v>7862.9032258064517</v>
      </c>
      <c r="CQ92" s="67">
        <v>8705.3571428571431</v>
      </c>
      <c r="CR92" s="67">
        <v>7862.9032258064517</v>
      </c>
      <c r="CS92" s="67">
        <v>8125</v>
      </c>
      <c r="CT92" s="67">
        <v>7862.9032258064517</v>
      </c>
      <c r="CU92" s="67">
        <v>8125</v>
      </c>
      <c r="CV92" s="67">
        <v>7862.9032258064517</v>
      </c>
      <c r="CW92" s="67">
        <v>7862.9032258064517</v>
      </c>
      <c r="CX92" s="67">
        <v>8125</v>
      </c>
      <c r="CY92" s="67">
        <v>7862.9032258064517</v>
      </c>
      <c r="CZ92" s="67">
        <v>8125</v>
      </c>
      <c r="DA92" s="67">
        <v>7862.9032258064517</v>
      </c>
      <c r="DB92" s="67">
        <v>7862.9032258064517</v>
      </c>
      <c r="DC92" s="67">
        <v>8405.1724137931033</v>
      </c>
      <c r="DD92" s="67">
        <v>7862.9032258064517</v>
      </c>
      <c r="DE92" s="67">
        <v>8125</v>
      </c>
      <c r="DF92" s="67">
        <v>7862.9032258064517</v>
      </c>
      <c r="DG92" s="67">
        <v>8125</v>
      </c>
      <c r="DH92" s="67">
        <v>7862.9032258064517</v>
      </c>
      <c r="DI92" s="67">
        <v>7862.9032258064517</v>
      </c>
      <c r="DJ92" s="67">
        <v>8125</v>
      </c>
      <c r="DK92" s="67">
        <v>7862.9032258064517</v>
      </c>
      <c r="DL92" s="67">
        <v>8125</v>
      </c>
      <c r="DM92" s="67">
        <v>7862.9032258064517</v>
      </c>
      <c r="DN92" s="67">
        <v>7862.9032258064517</v>
      </c>
      <c r="DO92" s="67">
        <v>8705.3571428571431</v>
      </c>
      <c r="DP92" s="67">
        <v>7862.9032258064517</v>
      </c>
      <c r="DQ92" s="67">
        <v>8125</v>
      </c>
      <c r="DR92" s="67">
        <v>7862.9032258064517</v>
      </c>
      <c r="DS92" s="67">
        <v>8125</v>
      </c>
      <c r="DT92" s="67">
        <v>7862.9032258064517</v>
      </c>
      <c r="DU92" s="67">
        <v>7862.9032258064517</v>
      </c>
      <c r="DV92" s="67">
        <v>8125</v>
      </c>
      <c r="DW92" s="67">
        <v>7862.9032258064517</v>
      </c>
      <c r="DX92" s="67">
        <v>8125</v>
      </c>
      <c r="DY92" s="67">
        <v>7862.9032258064517</v>
      </c>
      <c r="DZ92" s="67">
        <v>7862.9032258064517</v>
      </c>
      <c r="EA92" s="67">
        <v>8705.3571428571431</v>
      </c>
      <c r="EB92" s="67">
        <v>7862.9032258064517</v>
      </c>
      <c r="EC92" s="67">
        <v>8125</v>
      </c>
      <c r="ED92" s="67">
        <v>7862.9032258064517</v>
      </c>
      <c r="EE92" s="67">
        <v>8125</v>
      </c>
      <c r="EF92" s="67">
        <v>7862.9032258064517</v>
      </c>
      <c r="EG92" s="67">
        <v>7862.9032258064517</v>
      </c>
      <c r="EH92" s="67">
        <v>8125</v>
      </c>
      <c r="EI92" s="67">
        <v>7862.9032258064517</v>
      </c>
      <c r="EJ92" s="67">
        <v>8125</v>
      </c>
      <c r="EK92" s="67">
        <v>7862.9032258064517</v>
      </c>
      <c r="EL92" s="67">
        <v>7862.9032258064517</v>
      </c>
      <c r="EM92" s="67">
        <v>8705.3571428571431</v>
      </c>
      <c r="EN92" s="67">
        <v>7862.9032258064517</v>
      </c>
      <c r="EO92" s="67">
        <v>8125</v>
      </c>
      <c r="EP92" s="67">
        <v>7862.9032258064517</v>
      </c>
      <c r="EQ92" s="67">
        <v>8125</v>
      </c>
      <c r="ER92" s="67">
        <v>7862.9032258064517</v>
      </c>
      <c r="ES92" s="67">
        <v>7862.9032258064517</v>
      </c>
      <c r="ET92" s="67">
        <v>8125</v>
      </c>
      <c r="EU92" s="67">
        <v>7862.9032258064517</v>
      </c>
      <c r="EV92" s="67">
        <v>8125</v>
      </c>
      <c r="EW92" s="67">
        <v>7862.9032258064517</v>
      </c>
      <c r="EX92" s="67">
        <v>7862.9032258064517</v>
      </c>
      <c r="EY92" s="67">
        <v>8405.1724137931033</v>
      </c>
      <c r="EZ92" s="67">
        <v>7862.9032258064517</v>
      </c>
      <c r="FA92" s="67">
        <v>8125</v>
      </c>
      <c r="FB92" s="67">
        <v>7862.9032258064517</v>
      </c>
      <c r="FC92" s="67">
        <v>8125</v>
      </c>
      <c r="FD92" s="67">
        <v>7862.9032258064517</v>
      </c>
      <c r="FE92" s="67">
        <v>7862.9032258064517</v>
      </c>
      <c r="FF92" s="67">
        <v>8125</v>
      </c>
      <c r="FG92" s="67">
        <v>7862.9032258064517</v>
      </c>
      <c r="FH92" s="67">
        <v>8125</v>
      </c>
      <c r="FI92" s="67">
        <v>7862.9032258064517</v>
      </c>
      <c r="FJ92" s="67">
        <v>7862.9032258064517</v>
      </c>
      <c r="FK92" s="67">
        <v>8705.3571428571431</v>
      </c>
      <c r="FL92" s="67">
        <v>7862.9032258064517</v>
      </c>
      <c r="FM92" s="67">
        <v>8125</v>
      </c>
      <c r="FN92" s="67">
        <v>7862.9032258064517</v>
      </c>
      <c r="FO92" s="67">
        <v>8125</v>
      </c>
      <c r="FP92" s="67">
        <v>7862.9032258064517</v>
      </c>
      <c r="FQ92" s="67">
        <v>7862.9032258064517</v>
      </c>
      <c r="FR92" s="67">
        <v>8125</v>
      </c>
      <c r="FS92" s="67">
        <v>7862.9032258064517</v>
      </c>
      <c r="FT92" s="67">
        <v>8125</v>
      </c>
      <c r="FU92" s="67">
        <v>7862.9032258064517</v>
      </c>
      <c r="FV92" s="67">
        <v>7862.9032258064517</v>
      </c>
      <c r="FW92" s="67">
        <v>8705.3571428571431</v>
      </c>
      <c r="FX92" s="67">
        <v>7862.9032258064517</v>
      </c>
      <c r="FY92" s="67">
        <v>8125</v>
      </c>
      <c r="FZ92" s="67">
        <v>7862.9032258064517</v>
      </c>
      <c r="GA92" s="67">
        <v>8125</v>
      </c>
      <c r="GB92" s="67">
        <v>7862.9032258064517</v>
      </c>
      <c r="GC92" s="67">
        <v>7862.9032258064517</v>
      </c>
      <c r="GD92" s="67">
        <v>8125</v>
      </c>
      <c r="GE92" s="67">
        <v>7862.9032258064517</v>
      </c>
      <c r="GF92" s="67">
        <v>8125</v>
      </c>
      <c r="GG92" s="67">
        <v>7862.9032258064517</v>
      </c>
      <c r="GH92" s="67">
        <v>7862.9032258064517</v>
      </c>
      <c r="GI92" s="67">
        <v>8705.3571428571431</v>
      </c>
      <c r="GJ92" s="67">
        <v>7862.9032258064517</v>
      </c>
      <c r="GK92" s="67">
        <v>8125</v>
      </c>
      <c r="GL92" s="67">
        <v>7862.9032258064517</v>
      </c>
      <c r="GM92" s="67">
        <v>8125</v>
      </c>
      <c r="GN92" s="67">
        <v>7862.9032258064517</v>
      </c>
      <c r="GO92" s="67">
        <v>7862.9032258064517</v>
      </c>
      <c r="GP92" s="67">
        <v>8125</v>
      </c>
      <c r="GQ92" s="67">
        <v>7862.9032258064517</v>
      </c>
      <c r="GR92" s="67">
        <v>8125</v>
      </c>
      <c r="GS92" s="67">
        <v>7862.9032258064517</v>
      </c>
      <c r="GT92" s="67">
        <v>7862.9032258064517</v>
      </c>
      <c r="GU92" s="67">
        <v>8405.1724137931033</v>
      </c>
      <c r="GV92" s="67">
        <v>7862.9032258064517</v>
      </c>
      <c r="GW92" s="67">
        <v>8125</v>
      </c>
      <c r="GX92" s="67">
        <v>7862.9032258064517</v>
      </c>
      <c r="GY92" s="67">
        <v>8125</v>
      </c>
      <c r="GZ92" s="67">
        <v>7862.9032258064517</v>
      </c>
      <c r="HA92" s="67">
        <v>7862.9032258064517</v>
      </c>
      <c r="HB92" s="67">
        <v>8125</v>
      </c>
      <c r="HC92" s="67">
        <v>7862.9032258064517</v>
      </c>
      <c r="HD92" s="67">
        <v>8125</v>
      </c>
      <c r="HE92" s="67">
        <v>7862.9032258064517</v>
      </c>
      <c r="HF92" s="67">
        <v>7862.9032258064517</v>
      </c>
      <c r="HG92" s="67">
        <v>8705.3571428571431</v>
      </c>
      <c r="HH92" s="67">
        <v>7862.9032258064517</v>
      </c>
      <c r="HI92" s="67">
        <v>8125</v>
      </c>
      <c r="HJ92" s="67">
        <v>7862.9032258064517</v>
      </c>
      <c r="HK92" s="67">
        <v>8125</v>
      </c>
      <c r="HL92" s="67">
        <v>7862.9032258064517</v>
      </c>
      <c r="HM92" s="67">
        <v>7862.9032258064517</v>
      </c>
      <c r="HN92" s="67">
        <v>8125</v>
      </c>
      <c r="HO92" s="67">
        <v>7862.9032258064517</v>
      </c>
      <c r="HP92" s="67">
        <v>8125</v>
      </c>
      <c r="HQ92" s="67">
        <v>7862.9032258064517</v>
      </c>
      <c r="HR92" s="67">
        <v>7862.9032258064517</v>
      </c>
      <c r="HS92" s="67">
        <v>8705.3571428571431</v>
      </c>
      <c r="HT92" s="67">
        <v>7862.9032258064517</v>
      </c>
      <c r="HU92" s="67">
        <v>8125</v>
      </c>
      <c r="HV92" s="67">
        <v>7862.9032258064517</v>
      </c>
      <c r="HW92" s="67">
        <v>8125</v>
      </c>
      <c r="HX92" s="67">
        <v>7862.9032258064517</v>
      </c>
      <c r="HY92" s="67">
        <v>7862.9032258064517</v>
      </c>
      <c r="HZ92" s="67">
        <v>8125</v>
      </c>
      <c r="IA92" s="67">
        <v>7862.9032258064517</v>
      </c>
      <c r="IB92" s="67">
        <v>8125</v>
      </c>
      <c r="IC92" s="67">
        <v>7862.9032258064517</v>
      </c>
      <c r="ID92" s="67">
        <v>7862.9032258064517</v>
      </c>
      <c r="IE92" s="67">
        <v>8705.3571428571431</v>
      </c>
      <c r="IF92" s="67">
        <v>7862.9032258064517</v>
      </c>
      <c r="IG92" s="67">
        <v>8125</v>
      </c>
      <c r="IH92" s="67">
        <v>7862.9032258064517</v>
      </c>
      <c r="II92" s="67">
        <v>8125</v>
      </c>
      <c r="IJ92" s="67">
        <v>7862.9032258064517</v>
      </c>
      <c r="IK92" s="67">
        <v>7862.9032258064517</v>
      </c>
      <c r="IL92" s="67">
        <v>8125</v>
      </c>
      <c r="IM92" s="67">
        <v>7862.9032258064517</v>
      </c>
      <c r="IN92" s="67">
        <v>8125</v>
      </c>
      <c r="IO92" s="67">
        <v>7862.9032258064517</v>
      </c>
    </row>
    <row r="93" spans="1:249" x14ac:dyDescent="0.2">
      <c r="D93" s="58"/>
    </row>
    <row r="94" spans="1:249" s="22" customFormat="1" ht="15" x14ac:dyDescent="0.2">
      <c r="A94" s="13"/>
      <c r="B94" s="7"/>
      <c r="C94" s="28"/>
      <c r="D94" s="68"/>
      <c r="E94" s="22" t="s">
        <v>114</v>
      </c>
      <c r="G94" s="22" t="s">
        <v>86</v>
      </c>
      <c r="J94" s="242" cm="1">
        <f t="array" ref="J94:IO94">-BXF.Movementλ(,_xlfn.ANCHORARRAY(J92))</f>
        <v>-4838.7096774193551</v>
      </c>
      <c r="K94" s="22">
        <v>-333.70411568409327</v>
      </c>
      <c r="L94" s="22">
        <v>333.70411568409327</v>
      </c>
      <c r="M94" s="22">
        <v>-161.2903225806449</v>
      </c>
      <c r="N94" s="22">
        <v>161.2903225806449</v>
      </c>
      <c r="O94" s="22">
        <v>-161.2903225806449</v>
      </c>
      <c r="P94" s="22">
        <v>161.2903225806449</v>
      </c>
      <c r="Q94" s="22">
        <v>0</v>
      </c>
      <c r="R94" s="22">
        <v>-161.2903225806449</v>
      </c>
      <c r="S94" s="22">
        <v>161.2903225806449</v>
      </c>
      <c r="T94" s="22">
        <v>-161.2903225806449</v>
      </c>
      <c r="U94" s="22">
        <v>161.2903225806449</v>
      </c>
      <c r="V94" s="22">
        <v>-2419.3548387096771</v>
      </c>
      <c r="W94" s="22">
        <v>-777.64976958525313</v>
      </c>
      <c r="X94" s="22">
        <v>777.64976958525313</v>
      </c>
      <c r="Y94" s="22">
        <v>-241.9354838709678</v>
      </c>
      <c r="Z94" s="22">
        <v>241.9354838709678</v>
      </c>
      <c r="AA94" s="22">
        <v>-241.9354838709678</v>
      </c>
      <c r="AB94" s="22">
        <v>241.9354838709678</v>
      </c>
      <c r="AC94" s="22">
        <v>0</v>
      </c>
      <c r="AD94" s="22">
        <v>-241.9354838709678</v>
      </c>
      <c r="AE94" s="22">
        <v>241.9354838709678</v>
      </c>
      <c r="AF94" s="22">
        <v>-241.9354838709678</v>
      </c>
      <c r="AG94" s="22">
        <v>241.9354838709678</v>
      </c>
      <c r="AH94" s="22">
        <v>-2419.354838709678</v>
      </c>
      <c r="AI94" s="22">
        <v>-1036.8663594470036</v>
      </c>
      <c r="AJ94" s="22">
        <v>1036.8663594470036</v>
      </c>
      <c r="AK94" s="22">
        <v>-322.58064516128979</v>
      </c>
      <c r="AL94" s="22">
        <v>322.58064516128979</v>
      </c>
      <c r="AM94" s="22">
        <v>-322.58064516128979</v>
      </c>
      <c r="AN94" s="22">
        <v>322.58064516128979</v>
      </c>
      <c r="AO94" s="22">
        <v>0</v>
      </c>
      <c r="AP94" s="22">
        <v>-322.58064516128979</v>
      </c>
      <c r="AQ94" s="22">
        <v>322.58064516128979</v>
      </c>
      <c r="AR94" s="22">
        <v>-322.58064516128979</v>
      </c>
      <c r="AS94" s="22">
        <v>322.58064516128979</v>
      </c>
      <c r="AT94" s="22">
        <v>806.45161290322721</v>
      </c>
      <c r="AU94" s="22">
        <v>-950.46082949308766</v>
      </c>
      <c r="AV94" s="22">
        <v>950.46082949308766</v>
      </c>
      <c r="AW94" s="22">
        <v>-295.69892473118307</v>
      </c>
      <c r="AX94" s="22">
        <v>295.69892473118307</v>
      </c>
      <c r="AY94" s="22">
        <v>-295.69892473118307</v>
      </c>
      <c r="AZ94" s="22">
        <v>295.69892473118307</v>
      </c>
      <c r="BA94" s="22">
        <v>0</v>
      </c>
      <c r="BB94" s="22">
        <v>-295.69892473118307</v>
      </c>
      <c r="BC94" s="22">
        <v>295.69892473118307</v>
      </c>
      <c r="BD94" s="22">
        <v>-295.69892473118307</v>
      </c>
      <c r="BE94" s="22">
        <v>295.69892473118307</v>
      </c>
      <c r="BF94" s="22">
        <v>1008.0645161290313</v>
      </c>
      <c r="BG94" s="22">
        <v>-542.26918798665156</v>
      </c>
      <c r="BH94" s="22">
        <v>542.26918798665156</v>
      </c>
      <c r="BI94" s="22">
        <v>-262.0967741935483</v>
      </c>
      <c r="BJ94" s="22">
        <v>262.0967741935483</v>
      </c>
      <c r="BK94" s="22">
        <v>-262.0967741935483</v>
      </c>
      <c r="BL94" s="22">
        <v>262.0967741935483</v>
      </c>
      <c r="BM94" s="22">
        <v>0</v>
      </c>
      <c r="BN94" s="22">
        <v>-262.0967741935483</v>
      </c>
      <c r="BO94" s="22">
        <v>262.0967741935483</v>
      </c>
      <c r="BP94" s="22">
        <v>-262.0967741935483</v>
      </c>
      <c r="BQ94" s="22">
        <v>262.0967741935483</v>
      </c>
      <c r="BR94" s="22">
        <v>0</v>
      </c>
      <c r="BS94" s="22">
        <v>-842.45391705069142</v>
      </c>
      <c r="BT94" s="22">
        <v>842.45391705069142</v>
      </c>
      <c r="BU94" s="22">
        <v>-262.0967741935483</v>
      </c>
      <c r="BV94" s="22">
        <v>262.0967741935483</v>
      </c>
      <c r="BW94" s="22">
        <v>-262.0967741935483</v>
      </c>
      <c r="BX94" s="22">
        <v>262.0967741935483</v>
      </c>
      <c r="BY94" s="22">
        <v>0</v>
      </c>
      <c r="BZ94" s="22">
        <v>-262.0967741935483</v>
      </c>
      <c r="CA94" s="22">
        <v>262.0967741935483</v>
      </c>
      <c r="CB94" s="22">
        <v>-262.0967741935483</v>
      </c>
      <c r="CC94" s="22">
        <v>262.0967741935483</v>
      </c>
      <c r="CD94" s="22">
        <v>0</v>
      </c>
      <c r="CE94" s="22">
        <v>-842.45391705069142</v>
      </c>
      <c r="CF94" s="22">
        <v>842.45391705069142</v>
      </c>
      <c r="CG94" s="22">
        <v>-262.0967741935483</v>
      </c>
      <c r="CH94" s="22">
        <v>262.0967741935483</v>
      </c>
      <c r="CI94" s="22">
        <v>-262.0967741935483</v>
      </c>
      <c r="CJ94" s="22">
        <v>262.0967741935483</v>
      </c>
      <c r="CK94" s="22">
        <v>0</v>
      </c>
      <c r="CL94" s="22">
        <v>-262.0967741935483</v>
      </c>
      <c r="CM94" s="22">
        <v>262.0967741935483</v>
      </c>
      <c r="CN94" s="22">
        <v>-262.0967741935483</v>
      </c>
      <c r="CO94" s="22">
        <v>262.0967741935483</v>
      </c>
      <c r="CP94" s="22">
        <v>0</v>
      </c>
      <c r="CQ94" s="22">
        <v>-842.45391705069142</v>
      </c>
      <c r="CR94" s="22">
        <v>842.45391705069142</v>
      </c>
      <c r="CS94" s="22">
        <v>-262.0967741935483</v>
      </c>
      <c r="CT94" s="22">
        <v>262.0967741935483</v>
      </c>
      <c r="CU94" s="22">
        <v>-262.0967741935483</v>
      </c>
      <c r="CV94" s="22">
        <v>262.0967741935483</v>
      </c>
      <c r="CW94" s="22">
        <v>0</v>
      </c>
      <c r="CX94" s="22">
        <v>-262.0967741935483</v>
      </c>
      <c r="CY94" s="22">
        <v>262.0967741935483</v>
      </c>
      <c r="CZ94" s="22">
        <v>-262.0967741935483</v>
      </c>
      <c r="DA94" s="22">
        <v>262.0967741935483</v>
      </c>
      <c r="DB94" s="22">
        <v>0</v>
      </c>
      <c r="DC94" s="22">
        <v>-542.26918798665156</v>
      </c>
      <c r="DD94" s="22">
        <v>542.26918798665156</v>
      </c>
      <c r="DE94" s="22">
        <v>-262.0967741935483</v>
      </c>
      <c r="DF94" s="22">
        <v>262.0967741935483</v>
      </c>
      <c r="DG94" s="22">
        <v>-262.0967741935483</v>
      </c>
      <c r="DH94" s="22">
        <v>262.0967741935483</v>
      </c>
      <c r="DI94" s="22">
        <v>0</v>
      </c>
      <c r="DJ94" s="22">
        <v>-262.0967741935483</v>
      </c>
      <c r="DK94" s="22">
        <v>262.0967741935483</v>
      </c>
      <c r="DL94" s="22">
        <v>-262.0967741935483</v>
      </c>
      <c r="DM94" s="22">
        <v>262.0967741935483</v>
      </c>
      <c r="DN94" s="22">
        <v>0</v>
      </c>
      <c r="DO94" s="22">
        <v>-842.45391705069142</v>
      </c>
      <c r="DP94" s="22">
        <v>842.45391705069142</v>
      </c>
      <c r="DQ94" s="22">
        <v>-262.0967741935483</v>
      </c>
      <c r="DR94" s="22">
        <v>262.0967741935483</v>
      </c>
      <c r="DS94" s="22">
        <v>-262.0967741935483</v>
      </c>
      <c r="DT94" s="22">
        <v>262.0967741935483</v>
      </c>
      <c r="DU94" s="22">
        <v>0</v>
      </c>
      <c r="DV94" s="22">
        <v>-262.0967741935483</v>
      </c>
      <c r="DW94" s="22">
        <v>262.0967741935483</v>
      </c>
      <c r="DX94" s="22">
        <v>-262.0967741935483</v>
      </c>
      <c r="DY94" s="22">
        <v>262.0967741935483</v>
      </c>
      <c r="DZ94" s="22">
        <v>0</v>
      </c>
      <c r="EA94" s="22">
        <v>-842.45391705069142</v>
      </c>
      <c r="EB94" s="22">
        <v>842.45391705069142</v>
      </c>
      <c r="EC94" s="22">
        <v>-262.0967741935483</v>
      </c>
      <c r="ED94" s="22">
        <v>262.0967741935483</v>
      </c>
      <c r="EE94" s="22">
        <v>-262.0967741935483</v>
      </c>
      <c r="EF94" s="22">
        <v>262.0967741935483</v>
      </c>
      <c r="EG94" s="22">
        <v>0</v>
      </c>
      <c r="EH94" s="22">
        <v>-262.0967741935483</v>
      </c>
      <c r="EI94" s="22">
        <v>262.0967741935483</v>
      </c>
      <c r="EJ94" s="22">
        <v>-262.0967741935483</v>
      </c>
      <c r="EK94" s="22">
        <v>262.0967741935483</v>
      </c>
      <c r="EL94" s="22">
        <v>0</v>
      </c>
      <c r="EM94" s="22">
        <v>-842.45391705069142</v>
      </c>
      <c r="EN94" s="22">
        <v>842.45391705069142</v>
      </c>
      <c r="EO94" s="22">
        <v>-262.0967741935483</v>
      </c>
      <c r="EP94" s="22">
        <v>262.0967741935483</v>
      </c>
      <c r="EQ94" s="22">
        <v>-262.0967741935483</v>
      </c>
      <c r="ER94" s="22">
        <v>262.0967741935483</v>
      </c>
      <c r="ES94" s="22">
        <v>0</v>
      </c>
      <c r="ET94" s="22">
        <v>-262.0967741935483</v>
      </c>
      <c r="EU94" s="22">
        <v>262.0967741935483</v>
      </c>
      <c r="EV94" s="22">
        <v>-262.0967741935483</v>
      </c>
      <c r="EW94" s="22">
        <v>262.0967741935483</v>
      </c>
      <c r="EX94" s="22">
        <v>0</v>
      </c>
      <c r="EY94" s="22">
        <v>-542.26918798665156</v>
      </c>
      <c r="EZ94" s="22">
        <v>542.26918798665156</v>
      </c>
      <c r="FA94" s="22">
        <v>-262.0967741935483</v>
      </c>
      <c r="FB94" s="22">
        <v>262.0967741935483</v>
      </c>
      <c r="FC94" s="22">
        <v>-262.0967741935483</v>
      </c>
      <c r="FD94" s="22">
        <v>262.0967741935483</v>
      </c>
      <c r="FE94" s="22">
        <v>0</v>
      </c>
      <c r="FF94" s="22">
        <v>-262.0967741935483</v>
      </c>
      <c r="FG94" s="22">
        <v>262.0967741935483</v>
      </c>
      <c r="FH94" s="22">
        <v>-262.0967741935483</v>
      </c>
      <c r="FI94" s="22">
        <v>262.0967741935483</v>
      </c>
      <c r="FJ94" s="22">
        <v>0</v>
      </c>
      <c r="FK94" s="22">
        <v>-842.45391705069142</v>
      </c>
      <c r="FL94" s="22">
        <v>842.45391705069142</v>
      </c>
      <c r="FM94" s="22">
        <v>-262.0967741935483</v>
      </c>
      <c r="FN94" s="22">
        <v>262.0967741935483</v>
      </c>
      <c r="FO94" s="22">
        <v>-262.0967741935483</v>
      </c>
      <c r="FP94" s="22">
        <v>262.0967741935483</v>
      </c>
      <c r="FQ94" s="22">
        <v>0</v>
      </c>
      <c r="FR94" s="22">
        <v>-262.0967741935483</v>
      </c>
      <c r="FS94" s="22">
        <v>262.0967741935483</v>
      </c>
      <c r="FT94" s="22">
        <v>-262.0967741935483</v>
      </c>
      <c r="FU94" s="22">
        <v>262.0967741935483</v>
      </c>
      <c r="FV94" s="22">
        <v>0</v>
      </c>
      <c r="FW94" s="22">
        <v>-842.45391705069142</v>
      </c>
      <c r="FX94" s="22">
        <v>842.45391705069142</v>
      </c>
      <c r="FY94" s="22">
        <v>-262.0967741935483</v>
      </c>
      <c r="FZ94" s="22">
        <v>262.0967741935483</v>
      </c>
      <c r="GA94" s="22">
        <v>-262.0967741935483</v>
      </c>
      <c r="GB94" s="22">
        <v>262.0967741935483</v>
      </c>
      <c r="GC94" s="22">
        <v>0</v>
      </c>
      <c r="GD94" s="22">
        <v>-262.0967741935483</v>
      </c>
      <c r="GE94" s="22">
        <v>262.0967741935483</v>
      </c>
      <c r="GF94" s="22">
        <v>-262.0967741935483</v>
      </c>
      <c r="GG94" s="22">
        <v>262.0967741935483</v>
      </c>
      <c r="GH94" s="22">
        <v>0</v>
      </c>
      <c r="GI94" s="22">
        <v>-842.45391705069142</v>
      </c>
      <c r="GJ94" s="22">
        <v>842.45391705069142</v>
      </c>
      <c r="GK94" s="22">
        <v>-262.0967741935483</v>
      </c>
      <c r="GL94" s="22">
        <v>262.0967741935483</v>
      </c>
      <c r="GM94" s="22">
        <v>-262.0967741935483</v>
      </c>
      <c r="GN94" s="22">
        <v>262.0967741935483</v>
      </c>
      <c r="GO94" s="22">
        <v>0</v>
      </c>
      <c r="GP94" s="22">
        <v>-262.0967741935483</v>
      </c>
      <c r="GQ94" s="22">
        <v>262.0967741935483</v>
      </c>
      <c r="GR94" s="22">
        <v>-262.0967741935483</v>
      </c>
      <c r="GS94" s="22">
        <v>262.0967741935483</v>
      </c>
      <c r="GT94" s="22">
        <v>0</v>
      </c>
      <c r="GU94" s="22">
        <v>-542.26918798665156</v>
      </c>
      <c r="GV94" s="22">
        <v>542.26918798665156</v>
      </c>
      <c r="GW94" s="22">
        <v>-262.0967741935483</v>
      </c>
      <c r="GX94" s="22">
        <v>262.0967741935483</v>
      </c>
      <c r="GY94" s="22">
        <v>-262.0967741935483</v>
      </c>
      <c r="GZ94" s="22">
        <v>262.0967741935483</v>
      </c>
      <c r="HA94" s="22">
        <v>0</v>
      </c>
      <c r="HB94" s="22">
        <v>-262.0967741935483</v>
      </c>
      <c r="HC94" s="22">
        <v>262.0967741935483</v>
      </c>
      <c r="HD94" s="22">
        <v>-262.0967741935483</v>
      </c>
      <c r="HE94" s="22">
        <v>262.0967741935483</v>
      </c>
      <c r="HF94" s="22">
        <v>0</v>
      </c>
      <c r="HG94" s="22">
        <v>-842.45391705069142</v>
      </c>
      <c r="HH94" s="22">
        <v>842.45391705069142</v>
      </c>
      <c r="HI94" s="22">
        <v>-262.0967741935483</v>
      </c>
      <c r="HJ94" s="22">
        <v>262.0967741935483</v>
      </c>
      <c r="HK94" s="22">
        <v>-262.0967741935483</v>
      </c>
      <c r="HL94" s="22">
        <v>262.0967741935483</v>
      </c>
      <c r="HM94" s="22">
        <v>0</v>
      </c>
      <c r="HN94" s="22">
        <v>-262.0967741935483</v>
      </c>
      <c r="HO94" s="22">
        <v>262.0967741935483</v>
      </c>
      <c r="HP94" s="22">
        <v>-262.0967741935483</v>
      </c>
      <c r="HQ94" s="22">
        <v>262.0967741935483</v>
      </c>
      <c r="HR94" s="22">
        <v>0</v>
      </c>
      <c r="HS94" s="22">
        <v>-842.45391705069142</v>
      </c>
      <c r="HT94" s="22">
        <v>842.45391705069142</v>
      </c>
      <c r="HU94" s="22">
        <v>-262.0967741935483</v>
      </c>
      <c r="HV94" s="22">
        <v>262.0967741935483</v>
      </c>
      <c r="HW94" s="22">
        <v>-262.0967741935483</v>
      </c>
      <c r="HX94" s="22">
        <v>262.0967741935483</v>
      </c>
      <c r="HY94" s="22">
        <v>0</v>
      </c>
      <c r="HZ94" s="22">
        <v>-262.0967741935483</v>
      </c>
      <c r="IA94" s="22">
        <v>262.0967741935483</v>
      </c>
      <c r="IB94" s="22">
        <v>-262.0967741935483</v>
      </c>
      <c r="IC94" s="22">
        <v>262.0967741935483</v>
      </c>
      <c r="ID94" s="22">
        <v>0</v>
      </c>
      <c r="IE94" s="22">
        <v>-842.45391705069142</v>
      </c>
      <c r="IF94" s="22">
        <v>842.45391705069142</v>
      </c>
      <c r="IG94" s="22">
        <v>-262.0967741935483</v>
      </c>
      <c r="IH94" s="22">
        <v>262.0967741935483</v>
      </c>
      <c r="II94" s="22">
        <v>-262.0967741935483</v>
      </c>
      <c r="IJ94" s="22">
        <v>262.0967741935483</v>
      </c>
      <c r="IK94" s="22">
        <v>0</v>
      </c>
      <c r="IL94" s="22">
        <v>-262.0967741935483</v>
      </c>
      <c r="IM94" s="22">
        <v>262.0967741935483</v>
      </c>
      <c r="IN94" s="22">
        <v>-262.0967741935483</v>
      </c>
      <c r="IO94" s="22">
        <v>262.0967741935483</v>
      </c>
    </row>
    <row r="95" spans="1:249" x14ac:dyDescent="0.2">
      <c r="D95" s="58"/>
    </row>
    <row r="96" spans="1:249" x14ac:dyDescent="0.2">
      <c r="D96" s="81" t="s">
        <v>25</v>
      </c>
    </row>
    <row r="97" spans="1:249" ht="15" x14ac:dyDescent="0.2">
      <c r="D97" s="58"/>
      <c r="E97" s="45" t="str">
        <f>InpS!E$8</f>
        <v>Other - balance</v>
      </c>
      <c r="F97" s="45">
        <f>InpS!F$8</f>
        <v>0</v>
      </c>
      <c r="G97" s="45" t="str">
        <f>InpS!G$8</f>
        <v>$</v>
      </c>
      <c r="H97" s="45">
        <f>InpS!H$8</f>
        <v>0</v>
      </c>
      <c r="I97" s="45">
        <f>InpS!I$8</f>
        <v>0</v>
      </c>
      <c r="J97" s="238" cm="1">
        <f t="array" ref="J97:IO97">InpS!J$8:IO8</f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5">
        <v>0</v>
      </c>
      <c r="U97" s="45">
        <v>0</v>
      </c>
      <c r="V97" s="45">
        <v>0</v>
      </c>
      <c r="W97" s="45">
        <v>0</v>
      </c>
      <c r="X97" s="45">
        <v>0</v>
      </c>
      <c r="Y97" s="45">
        <v>0</v>
      </c>
      <c r="Z97" s="45">
        <v>0</v>
      </c>
      <c r="AA97" s="45">
        <v>0</v>
      </c>
      <c r="AB97" s="45">
        <v>0</v>
      </c>
      <c r="AC97" s="45">
        <v>0</v>
      </c>
      <c r="AD97" s="45">
        <v>0</v>
      </c>
      <c r="AE97" s="45">
        <v>0</v>
      </c>
      <c r="AF97" s="45">
        <v>0</v>
      </c>
      <c r="AG97" s="45">
        <v>0</v>
      </c>
      <c r="AH97" s="45">
        <v>0</v>
      </c>
      <c r="AI97" s="45">
        <v>0</v>
      </c>
      <c r="AJ97" s="45">
        <v>0</v>
      </c>
      <c r="AK97" s="45">
        <v>0</v>
      </c>
      <c r="AL97" s="45">
        <v>0</v>
      </c>
      <c r="AM97" s="45">
        <v>0</v>
      </c>
      <c r="AN97" s="45">
        <v>0</v>
      </c>
      <c r="AO97" s="45">
        <v>0</v>
      </c>
      <c r="AP97" s="45">
        <v>0</v>
      </c>
      <c r="AQ97" s="45">
        <v>0</v>
      </c>
      <c r="AR97" s="45">
        <v>0</v>
      </c>
      <c r="AS97" s="45">
        <v>0</v>
      </c>
      <c r="AT97" s="45">
        <v>0</v>
      </c>
      <c r="AU97" s="45">
        <v>0</v>
      </c>
      <c r="AV97" s="45">
        <v>0</v>
      </c>
      <c r="AW97" s="45">
        <v>0</v>
      </c>
      <c r="AX97" s="45">
        <v>0</v>
      </c>
      <c r="AY97" s="45">
        <v>0</v>
      </c>
      <c r="AZ97" s="45">
        <v>0</v>
      </c>
      <c r="BA97" s="45">
        <v>0</v>
      </c>
      <c r="BB97" s="45">
        <v>0</v>
      </c>
      <c r="BC97" s="45">
        <v>0</v>
      </c>
      <c r="BD97" s="45">
        <v>0</v>
      </c>
      <c r="BE97" s="45">
        <v>0</v>
      </c>
      <c r="BF97" s="45">
        <v>0</v>
      </c>
      <c r="BG97" s="45">
        <v>0</v>
      </c>
      <c r="BH97" s="45">
        <v>0</v>
      </c>
      <c r="BI97" s="45">
        <v>0</v>
      </c>
      <c r="BJ97" s="45">
        <v>0</v>
      </c>
      <c r="BK97" s="45">
        <v>0</v>
      </c>
      <c r="BL97" s="45">
        <v>0</v>
      </c>
      <c r="BM97" s="45">
        <v>0</v>
      </c>
      <c r="BN97" s="45">
        <v>0</v>
      </c>
      <c r="BO97" s="45">
        <v>0</v>
      </c>
      <c r="BP97" s="45">
        <v>0</v>
      </c>
      <c r="BQ97" s="45">
        <v>0</v>
      </c>
      <c r="BR97" s="25">
        <v>0</v>
      </c>
      <c r="BS97" s="25">
        <v>0</v>
      </c>
      <c r="BT97" s="25">
        <v>0</v>
      </c>
      <c r="BU97" s="25">
        <v>0</v>
      </c>
      <c r="BV97" s="25">
        <v>0</v>
      </c>
      <c r="BW97" s="25">
        <v>0</v>
      </c>
      <c r="BX97" s="25">
        <v>0</v>
      </c>
      <c r="BY97" s="25">
        <v>0</v>
      </c>
      <c r="BZ97" s="25">
        <v>0</v>
      </c>
      <c r="CA97" s="25">
        <v>0</v>
      </c>
      <c r="CB97" s="25">
        <v>0</v>
      </c>
      <c r="CC97" s="25">
        <v>0</v>
      </c>
      <c r="CD97" s="25">
        <v>0</v>
      </c>
      <c r="CE97" s="25">
        <v>0</v>
      </c>
      <c r="CF97" s="25">
        <v>0</v>
      </c>
      <c r="CG97" s="25">
        <v>0</v>
      </c>
      <c r="CH97" s="25">
        <v>0</v>
      </c>
      <c r="CI97" s="25">
        <v>0</v>
      </c>
      <c r="CJ97" s="25">
        <v>0</v>
      </c>
      <c r="CK97" s="25">
        <v>0</v>
      </c>
      <c r="CL97" s="25">
        <v>0</v>
      </c>
      <c r="CM97" s="25">
        <v>0</v>
      </c>
      <c r="CN97" s="25">
        <v>0</v>
      </c>
      <c r="CO97" s="25">
        <v>0</v>
      </c>
      <c r="CP97" s="25">
        <v>0</v>
      </c>
      <c r="CQ97" s="25">
        <v>0</v>
      </c>
      <c r="CR97" s="25">
        <v>0</v>
      </c>
      <c r="CS97" s="25">
        <v>0</v>
      </c>
      <c r="CT97" s="25">
        <v>0</v>
      </c>
      <c r="CU97" s="25">
        <v>0</v>
      </c>
      <c r="CV97" s="25">
        <v>0</v>
      </c>
      <c r="CW97" s="25">
        <v>0</v>
      </c>
      <c r="CX97" s="25">
        <v>0</v>
      </c>
      <c r="CY97" s="25">
        <v>0</v>
      </c>
      <c r="CZ97" s="25">
        <v>0</v>
      </c>
      <c r="DA97" s="25">
        <v>0</v>
      </c>
      <c r="DB97" s="25">
        <v>0</v>
      </c>
      <c r="DC97" s="25">
        <v>0</v>
      </c>
      <c r="DD97" s="25">
        <v>0</v>
      </c>
      <c r="DE97" s="25">
        <v>0</v>
      </c>
      <c r="DF97" s="25">
        <v>0</v>
      </c>
      <c r="DG97" s="25">
        <v>0</v>
      </c>
      <c r="DH97" s="25">
        <v>0</v>
      </c>
      <c r="DI97" s="25">
        <v>0</v>
      </c>
      <c r="DJ97" s="25">
        <v>0</v>
      </c>
      <c r="DK97" s="25">
        <v>0</v>
      </c>
      <c r="DL97" s="25">
        <v>0</v>
      </c>
      <c r="DM97" s="25">
        <v>0</v>
      </c>
      <c r="DN97" s="25">
        <v>0</v>
      </c>
      <c r="DO97" s="25">
        <v>0</v>
      </c>
      <c r="DP97" s="25">
        <v>0</v>
      </c>
      <c r="DQ97" s="25">
        <v>0</v>
      </c>
      <c r="DR97" s="25">
        <v>0</v>
      </c>
      <c r="DS97" s="25">
        <v>0</v>
      </c>
      <c r="DT97" s="25">
        <v>0</v>
      </c>
      <c r="DU97" s="25">
        <v>0</v>
      </c>
      <c r="DV97" s="25">
        <v>0</v>
      </c>
      <c r="DW97" s="25">
        <v>0</v>
      </c>
      <c r="DX97" s="25">
        <v>0</v>
      </c>
      <c r="DY97" s="25">
        <v>0</v>
      </c>
      <c r="DZ97" s="25">
        <v>0</v>
      </c>
      <c r="EA97" s="25">
        <v>0</v>
      </c>
      <c r="EB97" s="25">
        <v>0</v>
      </c>
      <c r="EC97" s="25">
        <v>0</v>
      </c>
      <c r="ED97" s="25">
        <v>0</v>
      </c>
      <c r="EE97" s="25">
        <v>0</v>
      </c>
      <c r="EF97" s="25">
        <v>0</v>
      </c>
      <c r="EG97" s="25">
        <v>0</v>
      </c>
      <c r="EH97" s="25">
        <v>0</v>
      </c>
      <c r="EI97" s="25">
        <v>0</v>
      </c>
      <c r="EJ97" s="25">
        <v>0</v>
      </c>
      <c r="EK97" s="25">
        <v>0</v>
      </c>
      <c r="EL97" s="25">
        <v>0</v>
      </c>
      <c r="EM97" s="25">
        <v>0</v>
      </c>
      <c r="EN97" s="25">
        <v>0</v>
      </c>
      <c r="EO97" s="25">
        <v>0</v>
      </c>
      <c r="EP97" s="25">
        <v>0</v>
      </c>
      <c r="EQ97" s="25">
        <v>0</v>
      </c>
      <c r="ER97" s="25">
        <v>0</v>
      </c>
      <c r="ES97" s="25">
        <v>0</v>
      </c>
      <c r="ET97" s="25">
        <v>0</v>
      </c>
      <c r="EU97" s="25">
        <v>0</v>
      </c>
      <c r="EV97" s="25">
        <v>0</v>
      </c>
      <c r="EW97" s="25">
        <v>0</v>
      </c>
      <c r="EX97" s="25">
        <v>0</v>
      </c>
      <c r="EY97" s="25">
        <v>0</v>
      </c>
      <c r="EZ97" s="25">
        <v>0</v>
      </c>
      <c r="FA97" s="25">
        <v>0</v>
      </c>
      <c r="FB97" s="25">
        <v>0</v>
      </c>
      <c r="FC97" s="25">
        <v>0</v>
      </c>
      <c r="FD97" s="25">
        <v>0</v>
      </c>
      <c r="FE97" s="25">
        <v>0</v>
      </c>
      <c r="FF97" s="25">
        <v>0</v>
      </c>
      <c r="FG97" s="25">
        <v>0</v>
      </c>
      <c r="FH97" s="25">
        <v>0</v>
      </c>
      <c r="FI97" s="25">
        <v>0</v>
      </c>
      <c r="FJ97" s="25">
        <v>0</v>
      </c>
      <c r="FK97" s="25">
        <v>0</v>
      </c>
      <c r="FL97" s="25">
        <v>0</v>
      </c>
      <c r="FM97" s="25">
        <v>0</v>
      </c>
      <c r="FN97" s="25">
        <v>0</v>
      </c>
      <c r="FO97" s="25">
        <v>0</v>
      </c>
      <c r="FP97" s="25">
        <v>0</v>
      </c>
      <c r="FQ97" s="25">
        <v>0</v>
      </c>
      <c r="FR97" s="25">
        <v>0</v>
      </c>
      <c r="FS97" s="25">
        <v>0</v>
      </c>
      <c r="FT97" s="25">
        <v>0</v>
      </c>
      <c r="FU97" s="25">
        <v>0</v>
      </c>
      <c r="FV97" s="25">
        <v>0</v>
      </c>
      <c r="FW97" s="25">
        <v>0</v>
      </c>
      <c r="FX97" s="25">
        <v>0</v>
      </c>
      <c r="FY97" s="25">
        <v>0</v>
      </c>
      <c r="FZ97" s="25">
        <v>0</v>
      </c>
      <c r="GA97" s="25">
        <v>0</v>
      </c>
      <c r="GB97" s="25">
        <v>0</v>
      </c>
      <c r="GC97" s="25">
        <v>0</v>
      </c>
      <c r="GD97" s="25">
        <v>0</v>
      </c>
      <c r="GE97" s="25">
        <v>0</v>
      </c>
      <c r="GF97" s="25">
        <v>0</v>
      </c>
      <c r="GG97" s="25">
        <v>0</v>
      </c>
      <c r="GH97" s="25">
        <v>0</v>
      </c>
      <c r="GI97" s="25">
        <v>0</v>
      </c>
      <c r="GJ97" s="25">
        <v>0</v>
      </c>
      <c r="GK97" s="25">
        <v>0</v>
      </c>
      <c r="GL97" s="25">
        <v>0</v>
      </c>
      <c r="GM97" s="25">
        <v>0</v>
      </c>
      <c r="GN97" s="25">
        <v>0</v>
      </c>
      <c r="GO97" s="25">
        <v>0</v>
      </c>
      <c r="GP97" s="25">
        <v>0</v>
      </c>
      <c r="GQ97" s="25">
        <v>0</v>
      </c>
      <c r="GR97" s="25">
        <v>0</v>
      </c>
      <c r="GS97" s="25">
        <v>0</v>
      </c>
      <c r="GT97" s="25">
        <v>0</v>
      </c>
      <c r="GU97" s="25">
        <v>0</v>
      </c>
      <c r="GV97" s="25">
        <v>0</v>
      </c>
      <c r="GW97" s="25">
        <v>0</v>
      </c>
      <c r="GX97" s="25">
        <v>0</v>
      </c>
      <c r="GY97" s="25">
        <v>0</v>
      </c>
      <c r="GZ97" s="25">
        <v>0</v>
      </c>
      <c r="HA97" s="25">
        <v>0</v>
      </c>
      <c r="HB97" s="25">
        <v>0</v>
      </c>
      <c r="HC97" s="25">
        <v>0</v>
      </c>
      <c r="HD97" s="25">
        <v>0</v>
      </c>
      <c r="HE97" s="25">
        <v>0</v>
      </c>
      <c r="HF97" s="25">
        <v>0</v>
      </c>
      <c r="HG97" s="25">
        <v>0</v>
      </c>
      <c r="HH97" s="25">
        <v>0</v>
      </c>
      <c r="HI97" s="25">
        <v>0</v>
      </c>
      <c r="HJ97" s="25">
        <v>0</v>
      </c>
      <c r="HK97" s="25">
        <v>0</v>
      </c>
      <c r="HL97" s="25">
        <v>0</v>
      </c>
      <c r="HM97" s="25">
        <v>0</v>
      </c>
      <c r="HN97" s="25">
        <v>0</v>
      </c>
      <c r="HO97" s="25">
        <v>0</v>
      </c>
      <c r="HP97" s="25">
        <v>0</v>
      </c>
      <c r="HQ97" s="25">
        <v>0</v>
      </c>
      <c r="HR97" s="25">
        <v>0</v>
      </c>
      <c r="HS97" s="25">
        <v>0</v>
      </c>
      <c r="HT97" s="25">
        <v>0</v>
      </c>
      <c r="HU97" s="25">
        <v>0</v>
      </c>
      <c r="HV97" s="25">
        <v>0</v>
      </c>
      <c r="HW97" s="25">
        <v>0</v>
      </c>
      <c r="HX97" s="25">
        <v>0</v>
      </c>
      <c r="HY97" s="25">
        <v>0</v>
      </c>
      <c r="HZ97" s="25">
        <v>0</v>
      </c>
      <c r="IA97" s="25">
        <v>0</v>
      </c>
      <c r="IB97" s="25">
        <v>0</v>
      </c>
      <c r="IC97" s="25">
        <v>0</v>
      </c>
      <c r="ID97" s="25">
        <v>0</v>
      </c>
      <c r="IE97" s="25">
        <v>0</v>
      </c>
      <c r="IF97" s="25">
        <v>0</v>
      </c>
      <c r="IG97" s="25">
        <v>0</v>
      </c>
      <c r="IH97" s="25">
        <v>0</v>
      </c>
      <c r="II97" s="25">
        <v>0</v>
      </c>
      <c r="IJ97" s="25">
        <v>0</v>
      </c>
      <c r="IK97" s="25">
        <v>0</v>
      </c>
      <c r="IL97" s="25">
        <v>0</v>
      </c>
      <c r="IM97" s="25">
        <v>0</v>
      </c>
      <c r="IN97" s="25">
        <v>0</v>
      </c>
      <c r="IO97" s="25">
        <v>0</v>
      </c>
    </row>
    <row r="98" spans="1:249" x14ac:dyDescent="0.2">
      <c r="D98" s="58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</row>
    <row r="99" spans="1:249" s="22" customFormat="1" ht="15" x14ac:dyDescent="0.2">
      <c r="A99" s="13"/>
      <c r="B99" s="7"/>
      <c r="C99" s="28"/>
      <c r="D99" s="68"/>
      <c r="E99" s="22" t="s">
        <v>113</v>
      </c>
      <c r="G99" s="22" t="s">
        <v>86</v>
      </c>
      <c r="H99" s="88"/>
      <c r="I99" s="88"/>
      <c r="J99" s="245" cm="1">
        <f t="array" ref="J99:IO99">BXF.Movementλ(0,_xlfn.ANCHORARRAY(J97))</f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  <c r="V99" s="88">
        <v>0</v>
      </c>
      <c r="W99" s="88">
        <v>0</v>
      </c>
      <c r="X99" s="88">
        <v>0</v>
      </c>
      <c r="Y99" s="88">
        <v>0</v>
      </c>
      <c r="Z99" s="88">
        <v>0</v>
      </c>
      <c r="AA99" s="88">
        <v>0</v>
      </c>
      <c r="AB99" s="88">
        <v>0</v>
      </c>
      <c r="AC99" s="88">
        <v>0</v>
      </c>
      <c r="AD99" s="88">
        <v>0</v>
      </c>
      <c r="AE99" s="88">
        <v>0</v>
      </c>
      <c r="AF99" s="88">
        <v>0</v>
      </c>
      <c r="AG99" s="88">
        <v>0</v>
      </c>
      <c r="AH99" s="88">
        <v>0</v>
      </c>
      <c r="AI99" s="88">
        <v>0</v>
      </c>
      <c r="AJ99" s="88">
        <v>0</v>
      </c>
      <c r="AK99" s="88">
        <v>0</v>
      </c>
      <c r="AL99" s="88">
        <v>0</v>
      </c>
      <c r="AM99" s="88">
        <v>0</v>
      </c>
      <c r="AN99" s="88">
        <v>0</v>
      </c>
      <c r="AO99" s="88">
        <v>0</v>
      </c>
      <c r="AP99" s="88">
        <v>0</v>
      </c>
      <c r="AQ99" s="88">
        <v>0</v>
      </c>
      <c r="AR99" s="88">
        <v>0</v>
      </c>
      <c r="AS99" s="88">
        <v>0</v>
      </c>
      <c r="AT99" s="88">
        <v>0</v>
      </c>
      <c r="AU99" s="88">
        <v>0</v>
      </c>
      <c r="AV99" s="88">
        <v>0</v>
      </c>
      <c r="AW99" s="88">
        <v>0</v>
      </c>
      <c r="AX99" s="88">
        <v>0</v>
      </c>
      <c r="AY99" s="88">
        <v>0</v>
      </c>
      <c r="AZ99" s="88">
        <v>0</v>
      </c>
      <c r="BA99" s="88">
        <v>0</v>
      </c>
      <c r="BB99" s="88">
        <v>0</v>
      </c>
      <c r="BC99" s="88">
        <v>0</v>
      </c>
      <c r="BD99" s="88">
        <v>0</v>
      </c>
      <c r="BE99" s="88">
        <v>0</v>
      </c>
      <c r="BF99" s="88">
        <v>0</v>
      </c>
      <c r="BG99" s="88">
        <v>0</v>
      </c>
      <c r="BH99" s="88">
        <v>0</v>
      </c>
      <c r="BI99" s="88">
        <v>0</v>
      </c>
      <c r="BJ99" s="88">
        <v>0</v>
      </c>
      <c r="BK99" s="88">
        <v>0</v>
      </c>
      <c r="BL99" s="88">
        <v>0</v>
      </c>
      <c r="BM99" s="88">
        <v>0</v>
      </c>
      <c r="BN99" s="88">
        <v>0</v>
      </c>
      <c r="BO99" s="88">
        <v>0</v>
      </c>
      <c r="BP99" s="88">
        <v>0</v>
      </c>
      <c r="BQ99" s="88">
        <v>0</v>
      </c>
      <c r="BR99" s="22">
        <v>0</v>
      </c>
      <c r="BS99" s="22">
        <v>0</v>
      </c>
      <c r="BT99" s="22">
        <v>0</v>
      </c>
      <c r="BU99" s="22">
        <v>0</v>
      </c>
      <c r="BV99" s="22">
        <v>0</v>
      </c>
      <c r="BW99" s="22">
        <v>0</v>
      </c>
      <c r="BX99" s="22">
        <v>0</v>
      </c>
      <c r="BY99" s="22">
        <v>0</v>
      </c>
      <c r="BZ99" s="22">
        <v>0</v>
      </c>
      <c r="CA99" s="22">
        <v>0</v>
      </c>
      <c r="CB99" s="22">
        <v>0</v>
      </c>
      <c r="CC99" s="22">
        <v>0</v>
      </c>
      <c r="CD99" s="22">
        <v>0</v>
      </c>
      <c r="CE99" s="22">
        <v>0</v>
      </c>
      <c r="CF99" s="22">
        <v>0</v>
      </c>
      <c r="CG99" s="22">
        <v>0</v>
      </c>
      <c r="CH99" s="22">
        <v>0</v>
      </c>
      <c r="CI99" s="22">
        <v>0</v>
      </c>
      <c r="CJ99" s="22">
        <v>0</v>
      </c>
      <c r="CK99" s="22">
        <v>0</v>
      </c>
      <c r="CL99" s="22">
        <v>0</v>
      </c>
      <c r="CM99" s="22">
        <v>0</v>
      </c>
      <c r="CN99" s="22">
        <v>0</v>
      </c>
      <c r="CO99" s="22">
        <v>0</v>
      </c>
      <c r="CP99" s="22">
        <v>0</v>
      </c>
      <c r="CQ99" s="22">
        <v>0</v>
      </c>
      <c r="CR99" s="22">
        <v>0</v>
      </c>
      <c r="CS99" s="22">
        <v>0</v>
      </c>
      <c r="CT99" s="22">
        <v>0</v>
      </c>
      <c r="CU99" s="22">
        <v>0</v>
      </c>
      <c r="CV99" s="22">
        <v>0</v>
      </c>
      <c r="CW99" s="22">
        <v>0</v>
      </c>
      <c r="CX99" s="22">
        <v>0</v>
      </c>
      <c r="CY99" s="22">
        <v>0</v>
      </c>
      <c r="CZ99" s="22">
        <v>0</v>
      </c>
      <c r="DA99" s="22">
        <v>0</v>
      </c>
      <c r="DB99" s="22">
        <v>0</v>
      </c>
      <c r="DC99" s="22">
        <v>0</v>
      </c>
      <c r="DD99" s="22">
        <v>0</v>
      </c>
      <c r="DE99" s="22">
        <v>0</v>
      </c>
      <c r="DF99" s="22">
        <v>0</v>
      </c>
      <c r="DG99" s="22">
        <v>0</v>
      </c>
      <c r="DH99" s="22">
        <v>0</v>
      </c>
      <c r="DI99" s="22">
        <v>0</v>
      </c>
      <c r="DJ99" s="22">
        <v>0</v>
      </c>
      <c r="DK99" s="22">
        <v>0</v>
      </c>
      <c r="DL99" s="22">
        <v>0</v>
      </c>
      <c r="DM99" s="22">
        <v>0</v>
      </c>
      <c r="DN99" s="22">
        <v>0</v>
      </c>
      <c r="DO99" s="22">
        <v>0</v>
      </c>
      <c r="DP99" s="22">
        <v>0</v>
      </c>
      <c r="DQ99" s="22">
        <v>0</v>
      </c>
      <c r="DR99" s="22">
        <v>0</v>
      </c>
      <c r="DS99" s="22">
        <v>0</v>
      </c>
      <c r="DT99" s="22">
        <v>0</v>
      </c>
      <c r="DU99" s="22">
        <v>0</v>
      </c>
      <c r="DV99" s="22">
        <v>0</v>
      </c>
      <c r="DW99" s="22">
        <v>0</v>
      </c>
      <c r="DX99" s="22">
        <v>0</v>
      </c>
      <c r="DY99" s="22">
        <v>0</v>
      </c>
      <c r="DZ99" s="22">
        <v>0</v>
      </c>
      <c r="EA99" s="22">
        <v>0</v>
      </c>
      <c r="EB99" s="22">
        <v>0</v>
      </c>
      <c r="EC99" s="22">
        <v>0</v>
      </c>
      <c r="ED99" s="22">
        <v>0</v>
      </c>
      <c r="EE99" s="22">
        <v>0</v>
      </c>
      <c r="EF99" s="22">
        <v>0</v>
      </c>
      <c r="EG99" s="22">
        <v>0</v>
      </c>
      <c r="EH99" s="22">
        <v>0</v>
      </c>
      <c r="EI99" s="22">
        <v>0</v>
      </c>
      <c r="EJ99" s="22">
        <v>0</v>
      </c>
      <c r="EK99" s="22">
        <v>0</v>
      </c>
      <c r="EL99" s="22">
        <v>0</v>
      </c>
      <c r="EM99" s="22">
        <v>0</v>
      </c>
      <c r="EN99" s="22">
        <v>0</v>
      </c>
      <c r="EO99" s="22">
        <v>0</v>
      </c>
      <c r="EP99" s="22">
        <v>0</v>
      </c>
      <c r="EQ99" s="22">
        <v>0</v>
      </c>
      <c r="ER99" s="22">
        <v>0</v>
      </c>
      <c r="ES99" s="22">
        <v>0</v>
      </c>
      <c r="ET99" s="22">
        <v>0</v>
      </c>
      <c r="EU99" s="22">
        <v>0</v>
      </c>
      <c r="EV99" s="22">
        <v>0</v>
      </c>
      <c r="EW99" s="22">
        <v>0</v>
      </c>
      <c r="EX99" s="22">
        <v>0</v>
      </c>
      <c r="EY99" s="22">
        <v>0</v>
      </c>
      <c r="EZ99" s="22">
        <v>0</v>
      </c>
      <c r="FA99" s="22">
        <v>0</v>
      </c>
      <c r="FB99" s="22">
        <v>0</v>
      </c>
      <c r="FC99" s="22">
        <v>0</v>
      </c>
      <c r="FD99" s="22">
        <v>0</v>
      </c>
      <c r="FE99" s="22">
        <v>0</v>
      </c>
      <c r="FF99" s="22">
        <v>0</v>
      </c>
      <c r="FG99" s="22">
        <v>0</v>
      </c>
      <c r="FH99" s="22">
        <v>0</v>
      </c>
      <c r="FI99" s="22">
        <v>0</v>
      </c>
      <c r="FJ99" s="22">
        <v>0</v>
      </c>
      <c r="FK99" s="22">
        <v>0</v>
      </c>
      <c r="FL99" s="22">
        <v>0</v>
      </c>
      <c r="FM99" s="22">
        <v>0</v>
      </c>
      <c r="FN99" s="22">
        <v>0</v>
      </c>
      <c r="FO99" s="22">
        <v>0</v>
      </c>
      <c r="FP99" s="22">
        <v>0</v>
      </c>
      <c r="FQ99" s="22">
        <v>0</v>
      </c>
      <c r="FR99" s="22">
        <v>0</v>
      </c>
      <c r="FS99" s="22">
        <v>0</v>
      </c>
      <c r="FT99" s="22">
        <v>0</v>
      </c>
      <c r="FU99" s="22">
        <v>0</v>
      </c>
      <c r="FV99" s="22">
        <v>0</v>
      </c>
      <c r="FW99" s="22">
        <v>0</v>
      </c>
      <c r="FX99" s="22">
        <v>0</v>
      </c>
      <c r="FY99" s="22">
        <v>0</v>
      </c>
      <c r="FZ99" s="22">
        <v>0</v>
      </c>
      <c r="GA99" s="22">
        <v>0</v>
      </c>
      <c r="GB99" s="22">
        <v>0</v>
      </c>
      <c r="GC99" s="22">
        <v>0</v>
      </c>
      <c r="GD99" s="22">
        <v>0</v>
      </c>
      <c r="GE99" s="22">
        <v>0</v>
      </c>
      <c r="GF99" s="22">
        <v>0</v>
      </c>
      <c r="GG99" s="22">
        <v>0</v>
      </c>
      <c r="GH99" s="22">
        <v>0</v>
      </c>
      <c r="GI99" s="22">
        <v>0</v>
      </c>
      <c r="GJ99" s="22">
        <v>0</v>
      </c>
      <c r="GK99" s="22">
        <v>0</v>
      </c>
      <c r="GL99" s="22">
        <v>0</v>
      </c>
      <c r="GM99" s="22">
        <v>0</v>
      </c>
      <c r="GN99" s="22">
        <v>0</v>
      </c>
      <c r="GO99" s="22">
        <v>0</v>
      </c>
      <c r="GP99" s="22">
        <v>0</v>
      </c>
      <c r="GQ99" s="22">
        <v>0</v>
      </c>
      <c r="GR99" s="22">
        <v>0</v>
      </c>
      <c r="GS99" s="22">
        <v>0</v>
      </c>
      <c r="GT99" s="22">
        <v>0</v>
      </c>
      <c r="GU99" s="22">
        <v>0</v>
      </c>
      <c r="GV99" s="22">
        <v>0</v>
      </c>
      <c r="GW99" s="22">
        <v>0</v>
      </c>
      <c r="GX99" s="22">
        <v>0</v>
      </c>
      <c r="GY99" s="22">
        <v>0</v>
      </c>
      <c r="GZ99" s="22">
        <v>0</v>
      </c>
      <c r="HA99" s="22">
        <v>0</v>
      </c>
      <c r="HB99" s="22">
        <v>0</v>
      </c>
      <c r="HC99" s="22">
        <v>0</v>
      </c>
      <c r="HD99" s="22">
        <v>0</v>
      </c>
      <c r="HE99" s="22">
        <v>0</v>
      </c>
      <c r="HF99" s="22">
        <v>0</v>
      </c>
      <c r="HG99" s="22">
        <v>0</v>
      </c>
      <c r="HH99" s="22">
        <v>0</v>
      </c>
      <c r="HI99" s="22">
        <v>0</v>
      </c>
      <c r="HJ99" s="22">
        <v>0</v>
      </c>
      <c r="HK99" s="22">
        <v>0</v>
      </c>
      <c r="HL99" s="22">
        <v>0</v>
      </c>
      <c r="HM99" s="22">
        <v>0</v>
      </c>
      <c r="HN99" s="22">
        <v>0</v>
      </c>
      <c r="HO99" s="22">
        <v>0</v>
      </c>
      <c r="HP99" s="22">
        <v>0</v>
      </c>
      <c r="HQ99" s="22">
        <v>0</v>
      </c>
      <c r="HR99" s="22">
        <v>0</v>
      </c>
      <c r="HS99" s="22">
        <v>0</v>
      </c>
      <c r="HT99" s="22">
        <v>0</v>
      </c>
      <c r="HU99" s="22">
        <v>0</v>
      </c>
      <c r="HV99" s="22">
        <v>0</v>
      </c>
      <c r="HW99" s="22">
        <v>0</v>
      </c>
      <c r="HX99" s="22">
        <v>0</v>
      </c>
      <c r="HY99" s="22">
        <v>0</v>
      </c>
      <c r="HZ99" s="22">
        <v>0</v>
      </c>
      <c r="IA99" s="22">
        <v>0</v>
      </c>
      <c r="IB99" s="22">
        <v>0</v>
      </c>
      <c r="IC99" s="22">
        <v>0</v>
      </c>
      <c r="ID99" s="22">
        <v>0</v>
      </c>
      <c r="IE99" s="22">
        <v>0</v>
      </c>
      <c r="IF99" s="22">
        <v>0</v>
      </c>
      <c r="IG99" s="22">
        <v>0</v>
      </c>
      <c r="IH99" s="22">
        <v>0</v>
      </c>
      <c r="II99" s="22">
        <v>0</v>
      </c>
      <c r="IJ99" s="22">
        <v>0</v>
      </c>
      <c r="IK99" s="22">
        <v>0</v>
      </c>
      <c r="IL99" s="22">
        <v>0</v>
      </c>
      <c r="IM99" s="22">
        <v>0</v>
      </c>
      <c r="IN99" s="22">
        <v>0</v>
      </c>
      <c r="IO99" s="22">
        <v>0</v>
      </c>
    </row>
    <row r="100" spans="1:249" x14ac:dyDescent="0.2">
      <c r="D100" s="58"/>
    </row>
    <row r="101" spans="1:249" x14ac:dyDescent="0.2">
      <c r="D101" s="81" t="s">
        <v>78</v>
      </c>
    </row>
    <row r="102" spans="1:249" x14ac:dyDescent="0.2">
      <c r="D102" s="58"/>
      <c r="E102" s="45" t="str">
        <f>InpC!E$53</f>
        <v>Accounts payable days</v>
      </c>
      <c r="F102" s="45">
        <f>InpC!F$53</f>
        <v>30</v>
      </c>
      <c r="G102" s="45" t="str">
        <f>InpC!G$53</f>
        <v>days</v>
      </c>
    </row>
    <row r="103" spans="1:249" x14ac:dyDescent="0.2">
      <c r="D103" s="58"/>
      <c r="E103" s="25" t="str">
        <f>E$37</f>
        <v>COS POS</v>
      </c>
      <c r="F103" s="25">
        <f t="shared" ref="F103:I103" si="6">F$37</f>
        <v>0</v>
      </c>
      <c r="G103" s="25" t="str">
        <f t="shared" si="6"/>
        <v>$</v>
      </c>
      <c r="H103" s="25">
        <f t="shared" si="6"/>
        <v>477500.00000000023</v>
      </c>
      <c r="I103" s="25">
        <f t="shared" si="6"/>
        <v>0</v>
      </c>
      <c r="J103" s="25" cm="1">
        <f t="array" ref="J103:IO103">_xlfn.ANCHORARRAY(J$37)</f>
        <v>5000</v>
      </c>
      <c r="K103" s="25">
        <v>5000</v>
      </c>
      <c r="L103" s="25">
        <v>5000</v>
      </c>
      <c r="M103" s="25">
        <v>5000</v>
      </c>
      <c r="N103" s="25">
        <v>5000</v>
      </c>
      <c r="O103" s="25">
        <v>5000</v>
      </c>
      <c r="P103" s="25">
        <v>5000</v>
      </c>
      <c r="Q103" s="25">
        <v>5000</v>
      </c>
      <c r="R103" s="25">
        <v>5000</v>
      </c>
      <c r="S103" s="25">
        <v>5000</v>
      </c>
      <c r="T103" s="25">
        <v>5000</v>
      </c>
      <c r="U103" s="25">
        <v>5000</v>
      </c>
      <c r="V103" s="25">
        <v>7500</v>
      </c>
      <c r="W103" s="25">
        <v>7500</v>
      </c>
      <c r="X103" s="25">
        <v>7500</v>
      </c>
      <c r="Y103" s="25">
        <v>7500</v>
      </c>
      <c r="Z103" s="25">
        <v>7500</v>
      </c>
      <c r="AA103" s="25">
        <v>7500</v>
      </c>
      <c r="AB103" s="25">
        <v>7500</v>
      </c>
      <c r="AC103" s="25">
        <v>7500</v>
      </c>
      <c r="AD103" s="25">
        <v>7500</v>
      </c>
      <c r="AE103" s="25">
        <v>7500</v>
      </c>
      <c r="AF103" s="25">
        <v>7500</v>
      </c>
      <c r="AG103" s="25">
        <v>7500</v>
      </c>
      <c r="AH103" s="25">
        <v>10000</v>
      </c>
      <c r="AI103" s="25">
        <v>10000</v>
      </c>
      <c r="AJ103" s="25">
        <v>10000</v>
      </c>
      <c r="AK103" s="25">
        <v>10000</v>
      </c>
      <c r="AL103" s="25">
        <v>10000</v>
      </c>
      <c r="AM103" s="25">
        <v>10000</v>
      </c>
      <c r="AN103" s="25">
        <v>10000</v>
      </c>
      <c r="AO103" s="25">
        <v>10000</v>
      </c>
      <c r="AP103" s="25">
        <v>10000</v>
      </c>
      <c r="AQ103" s="25">
        <v>10000</v>
      </c>
      <c r="AR103" s="25">
        <v>10000</v>
      </c>
      <c r="AS103" s="25">
        <v>10000</v>
      </c>
      <c r="AT103" s="25">
        <v>9166.6666666666661</v>
      </c>
      <c r="AU103" s="25">
        <v>9166.6666666666661</v>
      </c>
      <c r="AV103" s="25">
        <v>9166.6666666666661</v>
      </c>
      <c r="AW103" s="25">
        <v>9166.6666666666661</v>
      </c>
      <c r="AX103" s="25">
        <v>9166.6666666666661</v>
      </c>
      <c r="AY103" s="25">
        <v>9166.6666666666661</v>
      </c>
      <c r="AZ103" s="25">
        <v>9166.6666666666661</v>
      </c>
      <c r="BA103" s="25">
        <v>9166.6666666666661</v>
      </c>
      <c r="BB103" s="25">
        <v>9166.6666666666661</v>
      </c>
      <c r="BC103" s="25">
        <v>9166.6666666666661</v>
      </c>
      <c r="BD103" s="25">
        <v>9166.6666666666661</v>
      </c>
      <c r="BE103" s="25">
        <v>9166.6666666666661</v>
      </c>
      <c r="BF103" s="25">
        <v>8125</v>
      </c>
      <c r="BG103" s="25">
        <v>8125</v>
      </c>
      <c r="BH103" s="25">
        <v>8125</v>
      </c>
      <c r="BI103" s="25">
        <v>8125</v>
      </c>
      <c r="BJ103" s="25">
        <v>8125</v>
      </c>
      <c r="BK103" s="25">
        <v>8125</v>
      </c>
      <c r="BL103" s="25">
        <v>8125</v>
      </c>
      <c r="BM103" s="25">
        <v>8125</v>
      </c>
      <c r="BN103" s="25">
        <v>8125</v>
      </c>
      <c r="BO103" s="25">
        <v>8125</v>
      </c>
      <c r="BP103" s="25">
        <v>8125</v>
      </c>
      <c r="BQ103" s="25">
        <v>8125</v>
      </c>
      <c r="BR103" s="25">
        <v>8125</v>
      </c>
      <c r="BS103" s="25">
        <v>8125</v>
      </c>
      <c r="BT103" s="25">
        <v>8125</v>
      </c>
      <c r="BU103" s="25">
        <v>8125</v>
      </c>
      <c r="BV103" s="25">
        <v>8125</v>
      </c>
      <c r="BW103" s="25">
        <v>8125</v>
      </c>
      <c r="BX103" s="25">
        <v>8125</v>
      </c>
      <c r="BY103" s="25">
        <v>8125</v>
      </c>
      <c r="BZ103" s="25">
        <v>8125</v>
      </c>
      <c r="CA103" s="25">
        <v>8125</v>
      </c>
      <c r="CB103" s="25">
        <v>8125</v>
      </c>
      <c r="CC103" s="25">
        <v>8125</v>
      </c>
      <c r="CD103" s="25">
        <v>8125</v>
      </c>
      <c r="CE103" s="25">
        <v>8125</v>
      </c>
      <c r="CF103" s="25">
        <v>8125</v>
      </c>
      <c r="CG103" s="25">
        <v>8125</v>
      </c>
      <c r="CH103" s="25">
        <v>8125</v>
      </c>
      <c r="CI103" s="25">
        <v>8125</v>
      </c>
      <c r="CJ103" s="25">
        <v>8125</v>
      </c>
      <c r="CK103" s="25">
        <v>8125</v>
      </c>
      <c r="CL103" s="25">
        <v>8125</v>
      </c>
      <c r="CM103" s="25">
        <v>8125</v>
      </c>
      <c r="CN103" s="25">
        <v>8125</v>
      </c>
      <c r="CO103" s="25">
        <v>8125</v>
      </c>
      <c r="CP103" s="25">
        <v>8125</v>
      </c>
      <c r="CQ103" s="25">
        <v>8125</v>
      </c>
      <c r="CR103" s="25">
        <v>8125</v>
      </c>
      <c r="CS103" s="25">
        <v>8125</v>
      </c>
      <c r="CT103" s="25">
        <v>8125</v>
      </c>
      <c r="CU103" s="25">
        <v>8125</v>
      </c>
      <c r="CV103" s="25">
        <v>8125</v>
      </c>
      <c r="CW103" s="25">
        <v>8125</v>
      </c>
      <c r="CX103" s="25">
        <v>8125</v>
      </c>
      <c r="CY103" s="25">
        <v>8125</v>
      </c>
      <c r="CZ103" s="25">
        <v>8125</v>
      </c>
      <c r="DA103" s="25">
        <v>8125</v>
      </c>
      <c r="DB103" s="25">
        <v>8125</v>
      </c>
      <c r="DC103" s="25">
        <v>8125</v>
      </c>
      <c r="DD103" s="25">
        <v>8125</v>
      </c>
      <c r="DE103" s="25">
        <v>8125</v>
      </c>
      <c r="DF103" s="25">
        <v>8125</v>
      </c>
      <c r="DG103" s="25">
        <v>8125</v>
      </c>
      <c r="DH103" s="25">
        <v>8125</v>
      </c>
      <c r="DI103" s="25">
        <v>8125</v>
      </c>
      <c r="DJ103" s="25">
        <v>8125</v>
      </c>
      <c r="DK103" s="25">
        <v>8125</v>
      </c>
      <c r="DL103" s="25">
        <v>8125</v>
      </c>
      <c r="DM103" s="25">
        <v>8125</v>
      </c>
      <c r="DN103" s="25">
        <v>8125</v>
      </c>
      <c r="DO103" s="25">
        <v>8125</v>
      </c>
      <c r="DP103" s="25">
        <v>8125</v>
      </c>
      <c r="DQ103" s="25">
        <v>8125</v>
      </c>
      <c r="DR103" s="25">
        <v>8125</v>
      </c>
      <c r="DS103" s="25">
        <v>8125</v>
      </c>
      <c r="DT103" s="25">
        <v>8125</v>
      </c>
      <c r="DU103" s="25">
        <v>8125</v>
      </c>
      <c r="DV103" s="25">
        <v>8125</v>
      </c>
      <c r="DW103" s="25">
        <v>8125</v>
      </c>
      <c r="DX103" s="25">
        <v>8125</v>
      </c>
      <c r="DY103" s="25">
        <v>8125</v>
      </c>
      <c r="DZ103" s="25">
        <v>8125</v>
      </c>
      <c r="EA103" s="25">
        <v>8125</v>
      </c>
      <c r="EB103" s="25">
        <v>8125</v>
      </c>
      <c r="EC103" s="25">
        <v>8125</v>
      </c>
      <c r="ED103" s="25">
        <v>8125</v>
      </c>
      <c r="EE103" s="25">
        <v>8125</v>
      </c>
      <c r="EF103" s="25">
        <v>8125</v>
      </c>
      <c r="EG103" s="25">
        <v>8125</v>
      </c>
      <c r="EH103" s="25">
        <v>8125</v>
      </c>
      <c r="EI103" s="25">
        <v>8125</v>
      </c>
      <c r="EJ103" s="25">
        <v>8125</v>
      </c>
      <c r="EK103" s="25">
        <v>8125</v>
      </c>
      <c r="EL103" s="25">
        <v>8125</v>
      </c>
      <c r="EM103" s="25">
        <v>8125</v>
      </c>
      <c r="EN103" s="25">
        <v>8125</v>
      </c>
      <c r="EO103" s="25">
        <v>8125</v>
      </c>
      <c r="EP103" s="25">
        <v>8125</v>
      </c>
      <c r="EQ103" s="25">
        <v>8125</v>
      </c>
      <c r="ER103" s="25">
        <v>8125</v>
      </c>
      <c r="ES103" s="25">
        <v>8125</v>
      </c>
      <c r="ET103" s="25">
        <v>8125</v>
      </c>
      <c r="EU103" s="25">
        <v>8125</v>
      </c>
      <c r="EV103" s="25">
        <v>8125</v>
      </c>
      <c r="EW103" s="25">
        <v>8125</v>
      </c>
      <c r="EX103" s="25">
        <v>8125</v>
      </c>
      <c r="EY103" s="25">
        <v>8125</v>
      </c>
      <c r="EZ103" s="25">
        <v>8125</v>
      </c>
      <c r="FA103" s="25">
        <v>8125</v>
      </c>
      <c r="FB103" s="25">
        <v>8125</v>
      </c>
      <c r="FC103" s="25">
        <v>8125</v>
      </c>
      <c r="FD103" s="25">
        <v>8125</v>
      </c>
      <c r="FE103" s="25">
        <v>8125</v>
      </c>
      <c r="FF103" s="25">
        <v>8125</v>
      </c>
      <c r="FG103" s="25">
        <v>8125</v>
      </c>
      <c r="FH103" s="25">
        <v>8125</v>
      </c>
      <c r="FI103" s="25">
        <v>8125</v>
      </c>
      <c r="FJ103" s="25">
        <v>8125</v>
      </c>
      <c r="FK103" s="25">
        <v>8125</v>
      </c>
      <c r="FL103" s="25">
        <v>8125</v>
      </c>
      <c r="FM103" s="25">
        <v>8125</v>
      </c>
      <c r="FN103" s="25">
        <v>8125</v>
      </c>
      <c r="FO103" s="25">
        <v>8125</v>
      </c>
      <c r="FP103" s="25">
        <v>8125</v>
      </c>
      <c r="FQ103" s="25">
        <v>8125</v>
      </c>
      <c r="FR103" s="25">
        <v>8125</v>
      </c>
      <c r="FS103" s="25">
        <v>8125</v>
      </c>
      <c r="FT103" s="25">
        <v>8125</v>
      </c>
      <c r="FU103" s="25">
        <v>8125</v>
      </c>
      <c r="FV103" s="25">
        <v>8125</v>
      </c>
      <c r="FW103" s="25">
        <v>8125</v>
      </c>
      <c r="FX103" s="25">
        <v>8125</v>
      </c>
      <c r="FY103" s="25">
        <v>8125</v>
      </c>
      <c r="FZ103" s="25">
        <v>8125</v>
      </c>
      <c r="GA103" s="25">
        <v>8125</v>
      </c>
      <c r="GB103" s="25">
        <v>8125</v>
      </c>
      <c r="GC103" s="25">
        <v>8125</v>
      </c>
      <c r="GD103" s="25">
        <v>8125</v>
      </c>
      <c r="GE103" s="25">
        <v>8125</v>
      </c>
      <c r="GF103" s="25">
        <v>8125</v>
      </c>
      <c r="GG103" s="25">
        <v>8125</v>
      </c>
      <c r="GH103" s="25">
        <v>8125</v>
      </c>
      <c r="GI103" s="25">
        <v>8125</v>
      </c>
      <c r="GJ103" s="25">
        <v>8125</v>
      </c>
      <c r="GK103" s="25">
        <v>8125</v>
      </c>
      <c r="GL103" s="25">
        <v>8125</v>
      </c>
      <c r="GM103" s="25">
        <v>8125</v>
      </c>
      <c r="GN103" s="25">
        <v>8125</v>
      </c>
      <c r="GO103" s="25">
        <v>8125</v>
      </c>
      <c r="GP103" s="25">
        <v>8125</v>
      </c>
      <c r="GQ103" s="25">
        <v>8125</v>
      </c>
      <c r="GR103" s="25">
        <v>8125</v>
      </c>
      <c r="GS103" s="25">
        <v>8125</v>
      </c>
      <c r="GT103" s="25">
        <v>8125</v>
      </c>
      <c r="GU103" s="25">
        <v>8125</v>
      </c>
      <c r="GV103" s="25">
        <v>8125</v>
      </c>
      <c r="GW103" s="25">
        <v>8125</v>
      </c>
      <c r="GX103" s="25">
        <v>8125</v>
      </c>
      <c r="GY103" s="25">
        <v>8125</v>
      </c>
      <c r="GZ103" s="25">
        <v>8125</v>
      </c>
      <c r="HA103" s="25">
        <v>8125</v>
      </c>
      <c r="HB103" s="25">
        <v>8125</v>
      </c>
      <c r="HC103" s="25">
        <v>8125</v>
      </c>
      <c r="HD103" s="25">
        <v>8125</v>
      </c>
      <c r="HE103" s="25">
        <v>8125</v>
      </c>
      <c r="HF103" s="25">
        <v>8125</v>
      </c>
      <c r="HG103" s="25">
        <v>8125</v>
      </c>
      <c r="HH103" s="25">
        <v>8125</v>
      </c>
      <c r="HI103" s="25">
        <v>8125</v>
      </c>
      <c r="HJ103" s="25">
        <v>8125</v>
      </c>
      <c r="HK103" s="25">
        <v>8125</v>
      </c>
      <c r="HL103" s="25">
        <v>8125</v>
      </c>
      <c r="HM103" s="25">
        <v>8125</v>
      </c>
      <c r="HN103" s="25">
        <v>8125</v>
      </c>
      <c r="HO103" s="25">
        <v>8125</v>
      </c>
      <c r="HP103" s="25">
        <v>8125</v>
      </c>
      <c r="HQ103" s="25">
        <v>8125</v>
      </c>
      <c r="HR103" s="25">
        <v>8125</v>
      </c>
      <c r="HS103" s="25">
        <v>8125</v>
      </c>
      <c r="HT103" s="25">
        <v>8125</v>
      </c>
      <c r="HU103" s="25">
        <v>8125</v>
      </c>
      <c r="HV103" s="25">
        <v>8125</v>
      </c>
      <c r="HW103" s="25">
        <v>8125</v>
      </c>
      <c r="HX103" s="25">
        <v>8125</v>
      </c>
      <c r="HY103" s="25">
        <v>8125</v>
      </c>
      <c r="HZ103" s="25">
        <v>8125</v>
      </c>
      <c r="IA103" s="25">
        <v>8125</v>
      </c>
      <c r="IB103" s="25">
        <v>8125</v>
      </c>
      <c r="IC103" s="25">
        <v>8125</v>
      </c>
      <c r="ID103" s="25">
        <v>8125</v>
      </c>
      <c r="IE103" s="25">
        <v>8125</v>
      </c>
      <c r="IF103" s="25">
        <v>8125</v>
      </c>
      <c r="IG103" s="25">
        <v>8125</v>
      </c>
      <c r="IH103" s="25">
        <v>8125</v>
      </c>
      <c r="II103" s="25">
        <v>8125</v>
      </c>
      <c r="IJ103" s="25">
        <v>8125</v>
      </c>
      <c r="IK103" s="25">
        <v>8125</v>
      </c>
      <c r="IL103" s="25">
        <v>8125</v>
      </c>
      <c r="IM103" s="25">
        <v>8125</v>
      </c>
      <c r="IN103" s="25">
        <v>8125</v>
      </c>
      <c r="IO103" s="25">
        <v>8125</v>
      </c>
    </row>
    <row r="104" spans="1:249" s="45" customFormat="1" x14ac:dyDescent="0.2">
      <c r="A104" s="42"/>
      <c r="B104" s="41"/>
      <c r="C104" s="69"/>
      <c r="D104" s="70"/>
      <c r="E104" s="45" t="str">
        <f>Time!E$23</f>
        <v>Days in period</v>
      </c>
      <c r="F104" s="45">
        <f>Time!F$23</f>
        <v>0</v>
      </c>
      <c r="G104" s="45" t="str">
        <f>Time!G$23</f>
        <v>days</v>
      </c>
      <c r="H104" s="45">
        <f>Time!H$23</f>
        <v>0</v>
      </c>
      <c r="I104" s="45">
        <f>Time!I$23</f>
        <v>0</v>
      </c>
      <c r="J104" s="45" cm="1">
        <f t="array" ref="J104:IO104">_xlfn.ANCHORARRAY(Time!J$23)</f>
        <v>31</v>
      </c>
      <c r="K104" s="45">
        <v>29</v>
      </c>
      <c r="L104" s="45">
        <v>31</v>
      </c>
      <c r="M104" s="45">
        <v>30</v>
      </c>
      <c r="N104" s="45">
        <v>31</v>
      </c>
      <c r="O104" s="45">
        <v>30</v>
      </c>
      <c r="P104" s="45">
        <v>31</v>
      </c>
      <c r="Q104" s="45">
        <v>31</v>
      </c>
      <c r="R104" s="45">
        <v>30</v>
      </c>
      <c r="S104" s="45">
        <v>31</v>
      </c>
      <c r="T104" s="45">
        <v>30</v>
      </c>
      <c r="U104" s="45">
        <v>31</v>
      </c>
      <c r="V104" s="45">
        <v>31</v>
      </c>
      <c r="W104" s="45">
        <v>28</v>
      </c>
      <c r="X104" s="45">
        <v>31</v>
      </c>
      <c r="Y104" s="45">
        <v>30</v>
      </c>
      <c r="Z104" s="45">
        <v>31</v>
      </c>
      <c r="AA104" s="45">
        <v>30</v>
      </c>
      <c r="AB104" s="45">
        <v>31</v>
      </c>
      <c r="AC104" s="45">
        <v>31</v>
      </c>
      <c r="AD104" s="45">
        <v>30</v>
      </c>
      <c r="AE104" s="45">
        <v>31</v>
      </c>
      <c r="AF104" s="45">
        <v>30</v>
      </c>
      <c r="AG104" s="45">
        <v>31</v>
      </c>
      <c r="AH104" s="45">
        <v>31</v>
      </c>
      <c r="AI104" s="45">
        <v>28</v>
      </c>
      <c r="AJ104" s="45">
        <v>31</v>
      </c>
      <c r="AK104" s="45">
        <v>30</v>
      </c>
      <c r="AL104" s="45">
        <v>31</v>
      </c>
      <c r="AM104" s="45">
        <v>30</v>
      </c>
      <c r="AN104" s="45">
        <v>31</v>
      </c>
      <c r="AO104" s="45">
        <v>31</v>
      </c>
      <c r="AP104" s="45">
        <v>30</v>
      </c>
      <c r="AQ104" s="45">
        <v>31</v>
      </c>
      <c r="AR104" s="45">
        <v>30</v>
      </c>
      <c r="AS104" s="45">
        <v>31</v>
      </c>
      <c r="AT104" s="45">
        <v>31</v>
      </c>
      <c r="AU104" s="45">
        <v>28</v>
      </c>
      <c r="AV104" s="45">
        <v>31</v>
      </c>
      <c r="AW104" s="45">
        <v>30</v>
      </c>
      <c r="AX104" s="45">
        <v>31</v>
      </c>
      <c r="AY104" s="45">
        <v>30</v>
      </c>
      <c r="AZ104" s="45">
        <v>31</v>
      </c>
      <c r="BA104" s="45">
        <v>31</v>
      </c>
      <c r="BB104" s="45">
        <v>30</v>
      </c>
      <c r="BC104" s="45">
        <v>31</v>
      </c>
      <c r="BD104" s="45">
        <v>30</v>
      </c>
      <c r="BE104" s="45">
        <v>31</v>
      </c>
      <c r="BF104" s="45">
        <v>31</v>
      </c>
      <c r="BG104" s="45">
        <v>29</v>
      </c>
      <c r="BH104" s="45">
        <v>31</v>
      </c>
      <c r="BI104" s="45">
        <v>30</v>
      </c>
      <c r="BJ104" s="45">
        <v>31</v>
      </c>
      <c r="BK104" s="45">
        <v>30</v>
      </c>
      <c r="BL104" s="45">
        <v>31</v>
      </c>
      <c r="BM104" s="45">
        <v>31</v>
      </c>
      <c r="BN104" s="45">
        <v>30</v>
      </c>
      <c r="BO104" s="45">
        <v>31</v>
      </c>
      <c r="BP104" s="45">
        <v>30</v>
      </c>
      <c r="BQ104" s="45">
        <v>31</v>
      </c>
      <c r="BR104" s="45">
        <v>31</v>
      </c>
      <c r="BS104" s="45">
        <v>28</v>
      </c>
      <c r="BT104" s="45">
        <v>31</v>
      </c>
      <c r="BU104" s="45">
        <v>30</v>
      </c>
      <c r="BV104" s="45">
        <v>31</v>
      </c>
      <c r="BW104" s="45">
        <v>30</v>
      </c>
      <c r="BX104" s="45">
        <v>31</v>
      </c>
      <c r="BY104" s="45">
        <v>31</v>
      </c>
      <c r="BZ104" s="45">
        <v>30</v>
      </c>
      <c r="CA104" s="45">
        <v>31</v>
      </c>
      <c r="CB104" s="45">
        <v>30</v>
      </c>
      <c r="CC104" s="45">
        <v>31</v>
      </c>
      <c r="CD104" s="45">
        <v>31</v>
      </c>
      <c r="CE104" s="45">
        <v>28</v>
      </c>
      <c r="CF104" s="45">
        <v>31</v>
      </c>
      <c r="CG104" s="45">
        <v>30</v>
      </c>
      <c r="CH104" s="45">
        <v>31</v>
      </c>
      <c r="CI104" s="45">
        <v>30</v>
      </c>
      <c r="CJ104" s="45">
        <v>31</v>
      </c>
      <c r="CK104" s="45">
        <v>31</v>
      </c>
      <c r="CL104" s="45">
        <v>30</v>
      </c>
      <c r="CM104" s="45">
        <v>31</v>
      </c>
      <c r="CN104" s="45">
        <v>30</v>
      </c>
      <c r="CO104" s="45">
        <v>31</v>
      </c>
      <c r="CP104" s="45">
        <v>31</v>
      </c>
      <c r="CQ104" s="45">
        <v>28</v>
      </c>
      <c r="CR104" s="45">
        <v>31</v>
      </c>
      <c r="CS104" s="45">
        <v>30</v>
      </c>
      <c r="CT104" s="45">
        <v>31</v>
      </c>
      <c r="CU104" s="45">
        <v>30</v>
      </c>
      <c r="CV104" s="45">
        <v>31</v>
      </c>
      <c r="CW104" s="45">
        <v>31</v>
      </c>
      <c r="CX104" s="45">
        <v>30</v>
      </c>
      <c r="CY104" s="45">
        <v>31</v>
      </c>
      <c r="CZ104" s="45">
        <v>30</v>
      </c>
      <c r="DA104" s="45">
        <v>31</v>
      </c>
      <c r="DB104" s="45">
        <v>31</v>
      </c>
      <c r="DC104" s="45">
        <v>29</v>
      </c>
      <c r="DD104" s="45">
        <v>31</v>
      </c>
      <c r="DE104" s="45">
        <v>30</v>
      </c>
      <c r="DF104" s="45">
        <v>31</v>
      </c>
      <c r="DG104" s="45">
        <v>30</v>
      </c>
      <c r="DH104" s="45">
        <v>31</v>
      </c>
      <c r="DI104" s="45">
        <v>31</v>
      </c>
      <c r="DJ104" s="45">
        <v>30</v>
      </c>
      <c r="DK104" s="45">
        <v>31</v>
      </c>
      <c r="DL104" s="45">
        <v>30</v>
      </c>
      <c r="DM104" s="45">
        <v>31</v>
      </c>
      <c r="DN104" s="45">
        <v>31</v>
      </c>
      <c r="DO104" s="45">
        <v>28</v>
      </c>
      <c r="DP104" s="45">
        <v>31</v>
      </c>
      <c r="DQ104" s="45">
        <v>30</v>
      </c>
      <c r="DR104" s="45">
        <v>31</v>
      </c>
      <c r="DS104" s="45">
        <v>30</v>
      </c>
      <c r="DT104" s="45">
        <v>31</v>
      </c>
      <c r="DU104" s="45">
        <v>31</v>
      </c>
      <c r="DV104" s="45">
        <v>30</v>
      </c>
      <c r="DW104" s="45">
        <v>31</v>
      </c>
      <c r="DX104" s="45">
        <v>30</v>
      </c>
      <c r="DY104" s="45">
        <v>31</v>
      </c>
      <c r="DZ104" s="45">
        <v>31</v>
      </c>
      <c r="EA104" s="45">
        <v>28</v>
      </c>
      <c r="EB104" s="45">
        <v>31</v>
      </c>
      <c r="EC104" s="45">
        <v>30</v>
      </c>
      <c r="ED104" s="45">
        <v>31</v>
      </c>
      <c r="EE104" s="45">
        <v>30</v>
      </c>
      <c r="EF104" s="45">
        <v>31</v>
      </c>
      <c r="EG104" s="45">
        <v>31</v>
      </c>
      <c r="EH104" s="45">
        <v>30</v>
      </c>
      <c r="EI104" s="45">
        <v>31</v>
      </c>
      <c r="EJ104" s="45">
        <v>30</v>
      </c>
      <c r="EK104" s="45">
        <v>31</v>
      </c>
      <c r="EL104" s="45">
        <v>31</v>
      </c>
      <c r="EM104" s="45">
        <v>28</v>
      </c>
      <c r="EN104" s="45">
        <v>31</v>
      </c>
      <c r="EO104" s="45">
        <v>30</v>
      </c>
      <c r="EP104" s="45">
        <v>31</v>
      </c>
      <c r="EQ104" s="45">
        <v>30</v>
      </c>
      <c r="ER104" s="45">
        <v>31</v>
      </c>
      <c r="ES104" s="45">
        <v>31</v>
      </c>
      <c r="ET104" s="45">
        <v>30</v>
      </c>
      <c r="EU104" s="45">
        <v>31</v>
      </c>
      <c r="EV104" s="45">
        <v>30</v>
      </c>
      <c r="EW104" s="45">
        <v>31</v>
      </c>
      <c r="EX104" s="45">
        <v>31</v>
      </c>
      <c r="EY104" s="45">
        <v>29</v>
      </c>
      <c r="EZ104" s="45">
        <v>31</v>
      </c>
      <c r="FA104" s="45">
        <v>30</v>
      </c>
      <c r="FB104" s="45">
        <v>31</v>
      </c>
      <c r="FC104" s="45">
        <v>30</v>
      </c>
      <c r="FD104" s="45">
        <v>31</v>
      </c>
      <c r="FE104" s="45">
        <v>31</v>
      </c>
      <c r="FF104" s="45">
        <v>30</v>
      </c>
      <c r="FG104" s="45">
        <v>31</v>
      </c>
      <c r="FH104" s="45">
        <v>30</v>
      </c>
      <c r="FI104" s="45">
        <v>31</v>
      </c>
      <c r="FJ104" s="45">
        <v>31</v>
      </c>
      <c r="FK104" s="45">
        <v>28</v>
      </c>
      <c r="FL104" s="45">
        <v>31</v>
      </c>
      <c r="FM104" s="45">
        <v>30</v>
      </c>
      <c r="FN104" s="45">
        <v>31</v>
      </c>
      <c r="FO104" s="45">
        <v>30</v>
      </c>
      <c r="FP104" s="45">
        <v>31</v>
      </c>
      <c r="FQ104" s="45">
        <v>31</v>
      </c>
      <c r="FR104" s="45">
        <v>30</v>
      </c>
      <c r="FS104" s="45">
        <v>31</v>
      </c>
      <c r="FT104" s="45">
        <v>30</v>
      </c>
      <c r="FU104" s="45">
        <v>31</v>
      </c>
      <c r="FV104" s="45">
        <v>31</v>
      </c>
      <c r="FW104" s="45">
        <v>28</v>
      </c>
      <c r="FX104" s="45">
        <v>31</v>
      </c>
      <c r="FY104" s="45">
        <v>30</v>
      </c>
      <c r="FZ104" s="45">
        <v>31</v>
      </c>
      <c r="GA104" s="45">
        <v>30</v>
      </c>
      <c r="GB104" s="45">
        <v>31</v>
      </c>
      <c r="GC104" s="45">
        <v>31</v>
      </c>
      <c r="GD104" s="45">
        <v>30</v>
      </c>
      <c r="GE104" s="45">
        <v>31</v>
      </c>
      <c r="GF104" s="45">
        <v>30</v>
      </c>
      <c r="GG104" s="45">
        <v>31</v>
      </c>
      <c r="GH104" s="45">
        <v>31</v>
      </c>
      <c r="GI104" s="45">
        <v>28</v>
      </c>
      <c r="GJ104" s="45">
        <v>31</v>
      </c>
      <c r="GK104" s="45">
        <v>30</v>
      </c>
      <c r="GL104" s="45">
        <v>31</v>
      </c>
      <c r="GM104" s="45">
        <v>30</v>
      </c>
      <c r="GN104" s="45">
        <v>31</v>
      </c>
      <c r="GO104" s="45">
        <v>31</v>
      </c>
      <c r="GP104" s="45">
        <v>30</v>
      </c>
      <c r="GQ104" s="45">
        <v>31</v>
      </c>
      <c r="GR104" s="45">
        <v>30</v>
      </c>
      <c r="GS104" s="45">
        <v>31</v>
      </c>
      <c r="GT104" s="45">
        <v>31</v>
      </c>
      <c r="GU104" s="45">
        <v>29</v>
      </c>
      <c r="GV104" s="45">
        <v>31</v>
      </c>
      <c r="GW104" s="45">
        <v>30</v>
      </c>
      <c r="GX104" s="45">
        <v>31</v>
      </c>
      <c r="GY104" s="45">
        <v>30</v>
      </c>
      <c r="GZ104" s="45">
        <v>31</v>
      </c>
      <c r="HA104" s="45">
        <v>31</v>
      </c>
      <c r="HB104" s="45">
        <v>30</v>
      </c>
      <c r="HC104" s="45">
        <v>31</v>
      </c>
      <c r="HD104" s="45">
        <v>30</v>
      </c>
      <c r="HE104" s="45">
        <v>31</v>
      </c>
      <c r="HF104" s="45">
        <v>31</v>
      </c>
      <c r="HG104" s="45">
        <v>28</v>
      </c>
      <c r="HH104" s="45">
        <v>31</v>
      </c>
      <c r="HI104" s="45">
        <v>30</v>
      </c>
      <c r="HJ104" s="45">
        <v>31</v>
      </c>
      <c r="HK104" s="45">
        <v>30</v>
      </c>
      <c r="HL104" s="45">
        <v>31</v>
      </c>
      <c r="HM104" s="45">
        <v>31</v>
      </c>
      <c r="HN104" s="45">
        <v>30</v>
      </c>
      <c r="HO104" s="45">
        <v>31</v>
      </c>
      <c r="HP104" s="45">
        <v>30</v>
      </c>
      <c r="HQ104" s="45">
        <v>31</v>
      </c>
      <c r="HR104" s="45">
        <v>31</v>
      </c>
      <c r="HS104" s="45">
        <v>28</v>
      </c>
      <c r="HT104" s="45">
        <v>31</v>
      </c>
      <c r="HU104" s="45">
        <v>30</v>
      </c>
      <c r="HV104" s="45">
        <v>31</v>
      </c>
      <c r="HW104" s="45">
        <v>30</v>
      </c>
      <c r="HX104" s="45">
        <v>31</v>
      </c>
      <c r="HY104" s="45">
        <v>31</v>
      </c>
      <c r="HZ104" s="45">
        <v>30</v>
      </c>
      <c r="IA104" s="45">
        <v>31</v>
      </c>
      <c r="IB104" s="45">
        <v>30</v>
      </c>
      <c r="IC104" s="45">
        <v>31</v>
      </c>
      <c r="ID104" s="45">
        <v>31</v>
      </c>
      <c r="IE104" s="45">
        <v>28</v>
      </c>
      <c r="IF104" s="45">
        <v>31</v>
      </c>
      <c r="IG104" s="45">
        <v>30</v>
      </c>
      <c r="IH104" s="45">
        <v>31</v>
      </c>
      <c r="II104" s="45">
        <v>30</v>
      </c>
      <c r="IJ104" s="45">
        <v>31</v>
      </c>
      <c r="IK104" s="45">
        <v>31</v>
      </c>
      <c r="IL104" s="45">
        <v>30</v>
      </c>
      <c r="IM104" s="45">
        <v>31</v>
      </c>
      <c r="IN104" s="45">
        <v>30</v>
      </c>
      <c r="IO104" s="45">
        <v>31</v>
      </c>
    </row>
    <row r="105" spans="1:249" s="67" customFormat="1" x14ac:dyDescent="0.2">
      <c r="A105" s="63"/>
      <c r="B105" s="64"/>
      <c r="C105" s="65"/>
      <c r="D105" s="66"/>
      <c r="E105" s="67" t="s">
        <v>118</v>
      </c>
      <c r="G105" s="67" t="s">
        <v>86</v>
      </c>
      <c r="I105" s="86"/>
      <c r="J105" s="67" cm="1">
        <f t="array" ref="J105:IO105">$F102 /_xlfn.ANCHORARRAY( J104) *_xlfn.ANCHORARRAY( J103)</f>
        <v>4838.7096774193551</v>
      </c>
      <c r="K105" s="67">
        <v>5172.4137931034484</v>
      </c>
      <c r="L105" s="67">
        <v>4838.7096774193551</v>
      </c>
      <c r="M105" s="67">
        <v>5000</v>
      </c>
      <c r="N105" s="67">
        <v>4838.7096774193551</v>
      </c>
      <c r="O105" s="67">
        <v>5000</v>
      </c>
      <c r="P105" s="67">
        <v>4838.7096774193551</v>
      </c>
      <c r="Q105" s="67">
        <v>4838.7096774193551</v>
      </c>
      <c r="R105" s="67">
        <v>5000</v>
      </c>
      <c r="S105" s="67">
        <v>4838.7096774193551</v>
      </c>
      <c r="T105" s="67">
        <v>5000</v>
      </c>
      <c r="U105" s="67">
        <v>4838.7096774193551</v>
      </c>
      <c r="V105" s="67">
        <v>7258.0645161290322</v>
      </c>
      <c r="W105" s="67">
        <v>8035.7142857142853</v>
      </c>
      <c r="X105" s="67">
        <v>7258.0645161290322</v>
      </c>
      <c r="Y105" s="67">
        <v>7500</v>
      </c>
      <c r="Z105" s="67">
        <v>7258.0645161290322</v>
      </c>
      <c r="AA105" s="67">
        <v>7500</v>
      </c>
      <c r="AB105" s="67">
        <v>7258.0645161290322</v>
      </c>
      <c r="AC105" s="67">
        <v>7258.0645161290322</v>
      </c>
      <c r="AD105" s="67">
        <v>7500</v>
      </c>
      <c r="AE105" s="67">
        <v>7258.0645161290322</v>
      </c>
      <c r="AF105" s="67">
        <v>7500</v>
      </c>
      <c r="AG105" s="67">
        <v>7258.0645161290322</v>
      </c>
      <c r="AH105" s="67">
        <v>9677.4193548387102</v>
      </c>
      <c r="AI105" s="67">
        <v>10714.285714285714</v>
      </c>
      <c r="AJ105" s="67">
        <v>9677.4193548387102</v>
      </c>
      <c r="AK105" s="67">
        <v>10000</v>
      </c>
      <c r="AL105" s="67">
        <v>9677.4193548387102</v>
      </c>
      <c r="AM105" s="67">
        <v>10000</v>
      </c>
      <c r="AN105" s="67">
        <v>9677.4193548387102</v>
      </c>
      <c r="AO105" s="67">
        <v>9677.4193548387102</v>
      </c>
      <c r="AP105" s="67">
        <v>10000</v>
      </c>
      <c r="AQ105" s="67">
        <v>9677.4193548387102</v>
      </c>
      <c r="AR105" s="67">
        <v>10000</v>
      </c>
      <c r="AS105" s="67">
        <v>9677.4193548387102</v>
      </c>
      <c r="AT105" s="67">
        <v>8870.967741935483</v>
      </c>
      <c r="AU105" s="67">
        <v>9821.4285714285706</v>
      </c>
      <c r="AV105" s="67">
        <v>8870.967741935483</v>
      </c>
      <c r="AW105" s="67">
        <v>9166.6666666666661</v>
      </c>
      <c r="AX105" s="67">
        <v>8870.967741935483</v>
      </c>
      <c r="AY105" s="67">
        <v>9166.6666666666661</v>
      </c>
      <c r="AZ105" s="67">
        <v>8870.967741935483</v>
      </c>
      <c r="BA105" s="67">
        <v>8870.967741935483</v>
      </c>
      <c r="BB105" s="67">
        <v>9166.6666666666661</v>
      </c>
      <c r="BC105" s="67">
        <v>8870.967741935483</v>
      </c>
      <c r="BD105" s="67">
        <v>9166.6666666666661</v>
      </c>
      <c r="BE105" s="67">
        <v>8870.967741935483</v>
      </c>
      <c r="BF105" s="67">
        <v>7862.9032258064517</v>
      </c>
      <c r="BG105" s="67">
        <v>8405.1724137931033</v>
      </c>
      <c r="BH105" s="67">
        <v>7862.9032258064517</v>
      </c>
      <c r="BI105" s="67">
        <v>8125</v>
      </c>
      <c r="BJ105" s="67">
        <v>7862.9032258064517</v>
      </c>
      <c r="BK105" s="67">
        <v>8125</v>
      </c>
      <c r="BL105" s="67">
        <v>7862.9032258064517</v>
      </c>
      <c r="BM105" s="67">
        <v>7862.9032258064517</v>
      </c>
      <c r="BN105" s="67">
        <v>8125</v>
      </c>
      <c r="BO105" s="67">
        <v>7862.9032258064517</v>
      </c>
      <c r="BP105" s="67">
        <v>8125</v>
      </c>
      <c r="BQ105" s="67">
        <v>7862.9032258064517</v>
      </c>
      <c r="BR105" s="67">
        <v>7862.9032258064517</v>
      </c>
      <c r="BS105" s="67">
        <v>8705.3571428571431</v>
      </c>
      <c r="BT105" s="67">
        <v>7862.9032258064517</v>
      </c>
      <c r="BU105" s="67">
        <v>8125</v>
      </c>
      <c r="BV105" s="67">
        <v>7862.9032258064517</v>
      </c>
      <c r="BW105" s="67">
        <v>8125</v>
      </c>
      <c r="BX105" s="67">
        <v>7862.9032258064517</v>
      </c>
      <c r="BY105" s="67">
        <v>7862.9032258064517</v>
      </c>
      <c r="BZ105" s="67">
        <v>8125</v>
      </c>
      <c r="CA105" s="67">
        <v>7862.9032258064517</v>
      </c>
      <c r="CB105" s="67">
        <v>8125</v>
      </c>
      <c r="CC105" s="67">
        <v>7862.9032258064517</v>
      </c>
      <c r="CD105" s="67">
        <v>7862.9032258064517</v>
      </c>
      <c r="CE105" s="67">
        <v>8705.3571428571431</v>
      </c>
      <c r="CF105" s="67">
        <v>7862.9032258064517</v>
      </c>
      <c r="CG105" s="67">
        <v>8125</v>
      </c>
      <c r="CH105" s="67">
        <v>7862.9032258064517</v>
      </c>
      <c r="CI105" s="67">
        <v>8125</v>
      </c>
      <c r="CJ105" s="67">
        <v>7862.9032258064517</v>
      </c>
      <c r="CK105" s="67">
        <v>7862.9032258064517</v>
      </c>
      <c r="CL105" s="67">
        <v>8125</v>
      </c>
      <c r="CM105" s="67">
        <v>7862.9032258064517</v>
      </c>
      <c r="CN105" s="67">
        <v>8125</v>
      </c>
      <c r="CO105" s="67">
        <v>7862.9032258064517</v>
      </c>
      <c r="CP105" s="67">
        <v>7862.9032258064517</v>
      </c>
      <c r="CQ105" s="67">
        <v>8705.3571428571431</v>
      </c>
      <c r="CR105" s="67">
        <v>7862.9032258064517</v>
      </c>
      <c r="CS105" s="67">
        <v>8125</v>
      </c>
      <c r="CT105" s="67">
        <v>7862.9032258064517</v>
      </c>
      <c r="CU105" s="67">
        <v>8125</v>
      </c>
      <c r="CV105" s="67">
        <v>7862.9032258064517</v>
      </c>
      <c r="CW105" s="67">
        <v>7862.9032258064517</v>
      </c>
      <c r="CX105" s="67">
        <v>8125</v>
      </c>
      <c r="CY105" s="67">
        <v>7862.9032258064517</v>
      </c>
      <c r="CZ105" s="67">
        <v>8125</v>
      </c>
      <c r="DA105" s="67">
        <v>7862.9032258064517</v>
      </c>
      <c r="DB105" s="67">
        <v>7862.9032258064517</v>
      </c>
      <c r="DC105" s="67">
        <v>8405.1724137931033</v>
      </c>
      <c r="DD105" s="67">
        <v>7862.9032258064517</v>
      </c>
      <c r="DE105" s="67">
        <v>8125</v>
      </c>
      <c r="DF105" s="67">
        <v>7862.9032258064517</v>
      </c>
      <c r="DG105" s="67">
        <v>8125</v>
      </c>
      <c r="DH105" s="67">
        <v>7862.9032258064517</v>
      </c>
      <c r="DI105" s="67">
        <v>7862.9032258064517</v>
      </c>
      <c r="DJ105" s="67">
        <v>8125</v>
      </c>
      <c r="DK105" s="67">
        <v>7862.9032258064517</v>
      </c>
      <c r="DL105" s="67">
        <v>8125</v>
      </c>
      <c r="DM105" s="67">
        <v>7862.9032258064517</v>
      </c>
      <c r="DN105" s="67">
        <v>7862.9032258064517</v>
      </c>
      <c r="DO105" s="67">
        <v>8705.3571428571431</v>
      </c>
      <c r="DP105" s="67">
        <v>7862.9032258064517</v>
      </c>
      <c r="DQ105" s="67">
        <v>8125</v>
      </c>
      <c r="DR105" s="67">
        <v>7862.9032258064517</v>
      </c>
      <c r="DS105" s="67">
        <v>8125</v>
      </c>
      <c r="DT105" s="67">
        <v>7862.9032258064517</v>
      </c>
      <c r="DU105" s="67">
        <v>7862.9032258064517</v>
      </c>
      <c r="DV105" s="67">
        <v>8125</v>
      </c>
      <c r="DW105" s="67">
        <v>7862.9032258064517</v>
      </c>
      <c r="DX105" s="67">
        <v>8125</v>
      </c>
      <c r="DY105" s="67">
        <v>7862.9032258064517</v>
      </c>
      <c r="DZ105" s="67">
        <v>7862.9032258064517</v>
      </c>
      <c r="EA105" s="67">
        <v>8705.3571428571431</v>
      </c>
      <c r="EB105" s="67">
        <v>7862.9032258064517</v>
      </c>
      <c r="EC105" s="67">
        <v>8125</v>
      </c>
      <c r="ED105" s="67">
        <v>7862.9032258064517</v>
      </c>
      <c r="EE105" s="67">
        <v>8125</v>
      </c>
      <c r="EF105" s="67">
        <v>7862.9032258064517</v>
      </c>
      <c r="EG105" s="67">
        <v>7862.9032258064517</v>
      </c>
      <c r="EH105" s="67">
        <v>8125</v>
      </c>
      <c r="EI105" s="67">
        <v>7862.9032258064517</v>
      </c>
      <c r="EJ105" s="67">
        <v>8125</v>
      </c>
      <c r="EK105" s="67">
        <v>7862.9032258064517</v>
      </c>
      <c r="EL105" s="67">
        <v>7862.9032258064517</v>
      </c>
      <c r="EM105" s="67">
        <v>8705.3571428571431</v>
      </c>
      <c r="EN105" s="67">
        <v>7862.9032258064517</v>
      </c>
      <c r="EO105" s="67">
        <v>8125</v>
      </c>
      <c r="EP105" s="67">
        <v>7862.9032258064517</v>
      </c>
      <c r="EQ105" s="67">
        <v>8125</v>
      </c>
      <c r="ER105" s="67">
        <v>7862.9032258064517</v>
      </c>
      <c r="ES105" s="67">
        <v>7862.9032258064517</v>
      </c>
      <c r="ET105" s="67">
        <v>8125</v>
      </c>
      <c r="EU105" s="67">
        <v>7862.9032258064517</v>
      </c>
      <c r="EV105" s="67">
        <v>8125</v>
      </c>
      <c r="EW105" s="67">
        <v>7862.9032258064517</v>
      </c>
      <c r="EX105" s="67">
        <v>7862.9032258064517</v>
      </c>
      <c r="EY105" s="67">
        <v>8405.1724137931033</v>
      </c>
      <c r="EZ105" s="67">
        <v>7862.9032258064517</v>
      </c>
      <c r="FA105" s="67">
        <v>8125</v>
      </c>
      <c r="FB105" s="67">
        <v>7862.9032258064517</v>
      </c>
      <c r="FC105" s="67">
        <v>8125</v>
      </c>
      <c r="FD105" s="67">
        <v>7862.9032258064517</v>
      </c>
      <c r="FE105" s="67">
        <v>7862.9032258064517</v>
      </c>
      <c r="FF105" s="67">
        <v>8125</v>
      </c>
      <c r="FG105" s="67">
        <v>7862.9032258064517</v>
      </c>
      <c r="FH105" s="67">
        <v>8125</v>
      </c>
      <c r="FI105" s="67">
        <v>7862.9032258064517</v>
      </c>
      <c r="FJ105" s="67">
        <v>7862.9032258064517</v>
      </c>
      <c r="FK105" s="67">
        <v>8705.3571428571431</v>
      </c>
      <c r="FL105" s="67">
        <v>7862.9032258064517</v>
      </c>
      <c r="FM105" s="67">
        <v>8125</v>
      </c>
      <c r="FN105" s="67">
        <v>7862.9032258064517</v>
      </c>
      <c r="FO105" s="67">
        <v>8125</v>
      </c>
      <c r="FP105" s="67">
        <v>7862.9032258064517</v>
      </c>
      <c r="FQ105" s="67">
        <v>7862.9032258064517</v>
      </c>
      <c r="FR105" s="67">
        <v>8125</v>
      </c>
      <c r="FS105" s="67">
        <v>7862.9032258064517</v>
      </c>
      <c r="FT105" s="67">
        <v>8125</v>
      </c>
      <c r="FU105" s="67">
        <v>7862.9032258064517</v>
      </c>
      <c r="FV105" s="67">
        <v>7862.9032258064517</v>
      </c>
      <c r="FW105" s="67">
        <v>8705.3571428571431</v>
      </c>
      <c r="FX105" s="67">
        <v>7862.9032258064517</v>
      </c>
      <c r="FY105" s="67">
        <v>8125</v>
      </c>
      <c r="FZ105" s="67">
        <v>7862.9032258064517</v>
      </c>
      <c r="GA105" s="67">
        <v>8125</v>
      </c>
      <c r="GB105" s="67">
        <v>7862.9032258064517</v>
      </c>
      <c r="GC105" s="67">
        <v>7862.9032258064517</v>
      </c>
      <c r="GD105" s="67">
        <v>8125</v>
      </c>
      <c r="GE105" s="67">
        <v>7862.9032258064517</v>
      </c>
      <c r="GF105" s="67">
        <v>8125</v>
      </c>
      <c r="GG105" s="67">
        <v>7862.9032258064517</v>
      </c>
      <c r="GH105" s="67">
        <v>7862.9032258064517</v>
      </c>
      <c r="GI105" s="67">
        <v>8705.3571428571431</v>
      </c>
      <c r="GJ105" s="67">
        <v>7862.9032258064517</v>
      </c>
      <c r="GK105" s="67">
        <v>8125</v>
      </c>
      <c r="GL105" s="67">
        <v>7862.9032258064517</v>
      </c>
      <c r="GM105" s="67">
        <v>8125</v>
      </c>
      <c r="GN105" s="67">
        <v>7862.9032258064517</v>
      </c>
      <c r="GO105" s="67">
        <v>7862.9032258064517</v>
      </c>
      <c r="GP105" s="67">
        <v>8125</v>
      </c>
      <c r="GQ105" s="67">
        <v>7862.9032258064517</v>
      </c>
      <c r="GR105" s="67">
        <v>8125</v>
      </c>
      <c r="GS105" s="67">
        <v>7862.9032258064517</v>
      </c>
      <c r="GT105" s="67">
        <v>7862.9032258064517</v>
      </c>
      <c r="GU105" s="67">
        <v>8405.1724137931033</v>
      </c>
      <c r="GV105" s="67">
        <v>7862.9032258064517</v>
      </c>
      <c r="GW105" s="67">
        <v>8125</v>
      </c>
      <c r="GX105" s="67">
        <v>7862.9032258064517</v>
      </c>
      <c r="GY105" s="67">
        <v>8125</v>
      </c>
      <c r="GZ105" s="67">
        <v>7862.9032258064517</v>
      </c>
      <c r="HA105" s="67">
        <v>7862.9032258064517</v>
      </c>
      <c r="HB105" s="67">
        <v>8125</v>
      </c>
      <c r="HC105" s="67">
        <v>7862.9032258064517</v>
      </c>
      <c r="HD105" s="67">
        <v>8125</v>
      </c>
      <c r="HE105" s="67">
        <v>7862.9032258064517</v>
      </c>
      <c r="HF105" s="67">
        <v>7862.9032258064517</v>
      </c>
      <c r="HG105" s="67">
        <v>8705.3571428571431</v>
      </c>
      <c r="HH105" s="67">
        <v>7862.9032258064517</v>
      </c>
      <c r="HI105" s="67">
        <v>8125</v>
      </c>
      <c r="HJ105" s="67">
        <v>7862.9032258064517</v>
      </c>
      <c r="HK105" s="67">
        <v>8125</v>
      </c>
      <c r="HL105" s="67">
        <v>7862.9032258064517</v>
      </c>
      <c r="HM105" s="67">
        <v>7862.9032258064517</v>
      </c>
      <c r="HN105" s="67">
        <v>8125</v>
      </c>
      <c r="HO105" s="67">
        <v>7862.9032258064517</v>
      </c>
      <c r="HP105" s="67">
        <v>8125</v>
      </c>
      <c r="HQ105" s="67">
        <v>7862.9032258064517</v>
      </c>
      <c r="HR105" s="67">
        <v>7862.9032258064517</v>
      </c>
      <c r="HS105" s="67">
        <v>8705.3571428571431</v>
      </c>
      <c r="HT105" s="67">
        <v>7862.9032258064517</v>
      </c>
      <c r="HU105" s="67">
        <v>8125</v>
      </c>
      <c r="HV105" s="67">
        <v>7862.9032258064517</v>
      </c>
      <c r="HW105" s="67">
        <v>8125</v>
      </c>
      <c r="HX105" s="67">
        <v>7862.9032258064517</v>
      </c>
      <c r="HY105" s="67">
        <v>7862.9032258064517</v>
      </c>
      <c r="HZ105" s="67">
        <v>8125</v>
      </c>
      <c r="IA105" s="67">
        <v>7862.9032258064517</v>
      </c>
      <c r="IB105" s="67">
        <v>8125</v>
      </c>
      <c r="IC105" s="67">
        <v>7862.9032258064517</v>
      </c>
      <c r="ID105" s="67">
        <v>7862.9032258064517</v>
      </c>
      <c r="IE105" s="67">
        <v>8705.3571428571431</v>
      </c>
      <c r="IF105" s="67">
        <v>7862.9032258064517</v>
      </c>
      <c r="IG105" s="67">
        <v>8125</v>
      </c>
      <c r="IH105" s="67">
        <v>7862.9032258064517</v>
      </c>
      <c r="II105" s="67">
        <v>8125</v>
      </c>
      <c r="IJ105" s="67">
        <v>7862.9032258064517</v>
      </c>
      <c r="IK105" s="67">
        <v>7862.9032258064517</v>
      </c>
      <c r="IL105" s="67">
        <v>8125</v>
      </c>
      <c r="IM105" s="67">
        <v>7862.9032258064517</v>
      </c>
      <c r="IN105" s="67">
        <v>8125</v>
      </c>
      <c r="IO105" s="67">
        <v>7862.9032258064517</v>
      </c>
    </row>
    <row r="106" spans="1:249" x14ac:dyDescent="0.2">
      <c r="D106" s="58"/>
    </row>
    <row r="107" spans="1:249" s="22" customFormat="1" ht="15" x14ac:dyDescent="0.2">
      <c r="A107" s="13"/>
      <c r="B107" s="7"/>
      <c r="C107" s="28"/>
      <c r="D107" s="68"/>
      <c r="E107" s="22" t="s">
        <v>112</v>
      </c>
      <c r="G107" s="22" t="s">
        <v>86</v>
      </c>
      <c r="J107" s="242" cm="1">
        <f t="array" ref="J107:IO107">BXF.Movementλ(,_xlfn.ANCHORARRAY(J105))</f>
        <v>4838.7096774193551</v>
      </c>
      <c r="K107" s="22">
        <v>333.70411568409327</v>
      </c>
      <c r="L107" s="22">
        <v>-333.70411568409327</v>
      </c>
      <c r="M107" s="22">
        <v>161.2903225806449</v>
      </c>
      <c r="N107" s="22">
        <v>-161.2903225806449</v>
      </c>
      <c r="O107" s="22">
        <v>161.2903225806449</v>
      </c>
      <c r="P107" s="22">
        <v>-161.2903225806449</v>
      </c>
      <c r="Q107" s="22">
        <v>0</v>
      </c>
      <c r="R107" s="22">
        <v>161.2903225806449</v>
      </c>
      <c r="S107" s="22">
        <v>-161.2903225806449</v>
      </c>
      <c r="T107" s="22">
        <v>161.2903225806449</v>
      </c>
      <c r="U107" s="22">
        <v>-161.2903225806449</v>
      </c>
      <c r="V107" s="22">
        <v>2419.3548387096771</v>
      </c>
      <c r="W107" s="22">
        <v>777.64976958525313</v>
      </c>
      <c r="X107" s="22">
        <v>-777.64976958525313</v>
      </c>
      <c r="Y107" s="22">
        <v>241.9354838709678</v>
      </c>
      <c r="Z107" s="22">
        <v>-241.9354838709678</v>
      </c>
      <c r="AA107" s="22">
        <v>241.9354838709678</v>
      </c>
      <c r="AB107" s="22">
        <v>-241.9354838709678</v>
      </c>
      <c r="AC107" s="22">
        <v>0</v>
      </c>
      <c r="AD107" s="22">
        <v>241.9354838709678</v>
      </c>
      <c r="AE107" s="22">
        <v>-241.9354838709678</v>
      </c>
      <c r="AF107" s="22">
        <v>241.9354838709678</v>
      </c>
      <c r="AG107" s="22">
        <v>-241.9354838709678</v>
      </c>
      <c r="AH107" s="22">
        <v>2419.354838709678</v>
      </c>
      <c r="AI107" s="22">
        <v>1036.8663594470036</v>
      </c>
      <c r="AJ107" s="22">
        <v>-1036.8663594470036</v>
      </c>
      <c r="AK107" s="22">
        <v>322.58064516128979</v>
      </c>
      <c r="AL107" s="22">
        <v>-322.58064516128979</v>
      </c>
      <c r="AM107" s="22">
        <v>322.58064516128979</v>
      </c>
      <c r="AN107" s="22">
        <v>-322.58064516128979</v>
      </c>
      <c r="AO107" s="22">
        <v>0</v>
      </c>
      <c r="AP107" s="22">
        <v>322.58064516128979</v>
      </c>
      <c r="AQ107" s="22">
        <v>-322.58064516128979</v>
      </c>
      <c r="AR107" s="22">
        <v>322.58064516128979</v>
      </c>
      <c r="AS107" s="22">
        <v>-322.58064516128979</v>
      </c>
      <c r="AT107" s="22">
        <v>-806.45161290322721</v>
      </c>
      <c r="AU107" s="22">
        <v>950.46082949308766</v>
      </c>
      <c r="AV107" s="22">
        <v>-950.46082949308766</v>
      </c>
      <c r="AW107" s="22">
        <v>295.69892473118307</v>
      </c>
      <c r="AX107" s="22">
        <v>-295.69892473118307</v>
      </c>
      <c r="AY107" s="22">
        <v>295.69892473118307</v>
      </c>
      <c r="AZ107" s="22">
        <v>-295.69892473118307</v>
      </c>
      <c r="BA107" s="22">
        <v>0</v>
      </c>
      <c r="BB107" s="22">
        <v>295.69892473118307</v>
      </c>
      <c r="BC107" s="22">
        <v>-295.69892473118307</v>
      </c>
      <c r="BD107" s="22">
        <v>295.69892473118307</v>
      </c>
      <c r="BE107" s="22">
        <v>-295.69892473118307</v>
      </c>
      <c r="BF107" s="22">
        <v>-1008.0645161290313</v>
      </c>
      <c r="BG107" s="22">
        <v>542.26918798665156</v>
      </c>
      <c r="BH107" s="22">
        <v>-542.26918798665156</v>
      </c>
      <c r="BI107" s="22">
        <v>262.0967741935483</v>
      </c>
      <c r="BJ107" s="22">
        <v>-262.0967741935483</v>
      </c>
      <c r="BK107" s="22">
        <v>262.0967741935483</v>
      </c>
      <c r="BL107" s="22">
        <v>-262.0967741935483</v>
      </c>
      <c r="BM107" s="22">
        <v>0</v>
      </c>
      <c r="BN107" s="22">
        <v>262.0967741935483</v>
      </c>
      <c r="BO107" s="22">
        <v>-262.0967741935483</v>
      </c>
      <c r="BP107" s="22">
        <v>262.0967741935483</v>
      </c>
      <c r="BQ107" s="22">
        <v>-262.0967741935483</v>
      </c>
      <c r="BR107" s="22">
        <v>0</v>
      </c>
      <c r="BS107" s="22">
        <v>842.45391705069142</v>
      </c>
      <c r="BT107" s="22">
        <v>-842.45391705069142</v>
      </c>
      <c r="BU107" s="22">
        <v>262.0967741935483</v>
      </c>
      <c r="BV107" s="22">
        <v>-262.0967741935483</v>
      </c>
      <c r="BW107" s="22">
        <v>262.0967741935483</v>
      </c>
      <c r="BX107" s="22">
        <v>-262.0967741935483</v>
      </c>
      <c r="BY107" s="22">
        <v>0</v>
      </c>
      <c r="BZ107" s="22">
        <v>262.0967741935483</v>
      </c>
      <c r="CA107" s="22">
        <v>-262.0967741935483</v>
      </c>
      <c r="CB107" s="22">
        <v>262.0967741935483</v>
      </c>
      <c r="CC107" s="22">
        <v>-262.0967741935483</v>
      </c>
      <c r="CD107" s="22">
        <v>0</v>
      </c>
      <c r="CE107" s="22">
        <v>842.45391705069142</v>
      </c>
      <c r="CF107" s="22">
        <v>-842.45391705069142</v>
      </c>
      <c r="CG107" s="22">
        <v>262.0967741935483</v>
      </c>
      <c r="CH107" s="22">
        <v>-262.0967741935483</v>
      </c>
      <c r="CI107" s="22">
        <v>262.0967741935483</v>
      </c>
      <c r="CJ107" s="22">
        <v>-262.0967741935483</v>
      </c>
      <c r="CK107" s="22">
        <v>0</v>
      </c>
      <c r="CL107" s="22">
        <v>262.0967741935483</v>
      </c>
      <c r="CM107" s="22">
        <v>-262.0967741935483</v>
      </c>
      <c r="CN107" s="22">
        <v>262.0967741935483</v>
      </c>
      <c r="CO107" s="22">
        <v>-262.0967741935483</v>
      </c>
      <c r="CP107" s="22">
        <v>0</v>
      </c>
      <c r="CQ107" s="22">
        <v>842.45391705069142</v>
      </c>
      <c r="CR107" s="22">
        <v>-842.45391705069142</v>
      </c>
      <c r="CS107" s="22">
        <v>262.0967741935483</v>
      </c>
      <c r="CT107" s="22">
        <v>-262.0967741935483</v>
      </c>
      <c r="CU107" s="22">
        <v>262.0967741935483</v>
      </c>
      <c r="CV107" s="22">
        <v>-262.0967741935483</v>
      </c>
      <c r="CW107" s="22">
        <v>0</v>
      </c>
      <c r="CX107" s="22">
        <v>262.0967741935483</v>
      </c>
      <c r="CY107" s="22">
        <v>-262.0967741935483</v>
      </c>
      <c r="CZ107" s="22">
        <v>262.0967741935483</v>
      </c>
      <c r="DA107" s="22">
        <v>-262.0967741935483</v>
      </c>
      <c r="DB107" s="22">
        <v>0</v>
      </c>
      <c r="DC107" s="22">
        <v>542.26918798665156</v>
      </c>
      <c r="DD107" s="22">
        <v>-542.26918798665156</v>
      </c>
      <c r="DE107" s="22">
        <v>262.0967741935483</v>
      </c>
      <c r="DF107" s="22">
        <v>-262.0967741935483</v>
      </c>
      <c r="DG107" s="22">
        <v>262.0967741935483</v>
      </c>
      <c r="DH107" s="22">
        <v>-262.0967741935483</v>
      </c>
      <c r="DI107" s="22">
        <v>0</v>
      </c>
      <c r="DJ107" s="22">
        <v>262.0967741935483</v>
      </c>
      <c r="DK107" s="22">
        <v>-262.0967741935483</v>
      </c>
      <c r="DL107" s="22">
        <v>262.0967741935483</v>
      </c>
      <c r="DM107" s="22">
        <v>-262.0967741935483</v>
      </c>
      <c r="DN107" s="22">
        <v>0</v>
      </c>
      <c r="DO107" s="22">
        <v>842.45391705069142</v>
      </c>
      <c r="DP107" s="22">
        <v>-842.45391705069142</v>
      </c>
      <c r="DQ107" s="22">
        <v>262.0967741935483</v>
      </c>
      <c r="DR107" s="22">
        <v>-262.0967741935483</v>
      </c>
      <c r="DS107" s="22">
        <v>262.0967741935483</v>
      </c>
      <c r="DT107" s="22">
        <v>-262.0967741935483</v>
      </c>
      <c r="DU107" s="22">
        <v>0</v>
      </c>
      <c r="DV107" s="22">
        <v>262.0967741935483</v>
      </c>
      <c r="DW107" s="22">
        <v>-262.0967741935483</v>
      </c>
      <c r="DX107" s="22">
        <v>262.0967741935483</v>
      </c>
      <c r="DY107" s="22">
        <v>-262.0967741935483</v>
      </c>
      <c r="DZ107" s="22">
        <v>0</v>
      </c>
      <c r="EA107" s="22">
        <v>842.45391705069142</v>
      </c>
      <c r="EB107" s="22">
        <v>-842.45391705069142</v>
      </c>
      <c r="EC107" s="22">
        <v>262.0967741935483</v>
      </c>
      <c r="ED107" s="22">
        <v>-262.0967741935483</v>
      </c>
      <c r="EE107" s="22">
        <v>262.0967741935483</v>
      </c>
      <c r="EF107" s="22">
        <v>-262.0967741935483</v>
      </c>
      <c r="EG107" s="22">
        <v>0</v>
      </c>
      <c r="EH107" s="22">
        <v>262.0967741935483</v>
      </c>
      <c r="EI107" s="22">
        <v>-262.0967741935483</v>
      </c>
      <c r="EJ107" s="22">
        <v>262.0967741935483</v>
      </c>
      <c r="EK107" s="22">
        <v>-262.0967741935483</v>
      </c>
      <c r="EL107" s="22">
        <v>0</v>
      </c>
      <c r="EM107" s="22">
        <v>842.45391705069142</v>
      </c>
      <c r="EN107" s="22">
        <v>-842.45391705069142</v>
      </c>
      <c r="EO107" s="22">
        <v>262.0967741935483</v>
      </c>
      <c r="EP107" s="22">
        <v>-262.0967741935483</v>
      </c>
      <c r="EQ107" s="22">
        <v>262.0967741935483</v>
      </c>
      <c r="ER107" s="22">
        <v>-262.0967741935483</v>
      </c>
      <c r="ES107" s="22">
        <v>0</v>
      </c>
      <c r="ET107" s="22">
        <v>262.0967741935483</v>
      </c>
      <c r="EU107" s="22">
        <v>-262.0967741935483</v>
      </c>
      <c r="EV107" s="22">
        <v>262.0967741935483</v>
      </c>
      <c r="EW107" s="22">
        <v>-262.0967741935483</v>
      </c>
      <c r="EX107" s="22">
        <v>0</v>
      </c>
      <c r="EY107" s="22">
        <v>542.26918798665156</v>
      </c>
      <c r="EZ107" s="22">
        <v>-542.26918798665156</v>
      </c>
      <c r="FA107" s="22">
        <v>262.0967741935483</v>
      </c>
      <c r="FB107" s="22">
        <v>-262.0967741935483</v>
      </c>
      <c r="FC107" s="22">
        <v>262.0967741935483</v>
      </c>
      <c r="FD107" s="22">
        <v>-262.0967741935483</v>
      </c>
      <c r="FE107" s="22">
        <v>0</v>
      </c>
      <c r="FF107" s="22">
        <v>262.0967741935483</v>
      </c>
      <c r="FG107" s="22">
        <v>-262.0967741935483</v>
      </c>
      <c r="FH107" s="22">
        <v>262.0967741935483</v>
      </c>
      <c r="FI107" s="22">
        <v>-262.0967741935483</v>
      </c>
      <c r="FJ107" s="22">
        <v>0</v>
      </c>
      <c r="FK107" s="22">
        <v>842.45391705069142</v>
      </c>
      <c r="FL107" s="22">
        <v>-842.45391705069142</v>
      </c>
      <c r="FM107" s="22">
        <v>262.0967741935483</v>
      </c>
      <c r="FN107" s="22">
        <v>-262.0967741935483</v>
      </c>
      <c r="FO107" s="22">
        <v>262.0967741935483</v>
      </c>
      <c r="FP107" s="22">
        <v>-262.0967741935483</v>
      </c>
      <c r="FQ107" s="22">
        <v>0</v>
      </c>
      <c r="FR107" s="22">
        <v>262.0967741935483</v>
      </c>
      <c r="FS107" s="22">
        <v>-262.0967741935483</v>
      </c>
      <c r="FT107" s="22">
        <v>262.0967741935483</v>
      </c>
      <c r="FU107" s="22">
        <v>-262.0967741935483</v>
      </c>
      <c r="FV107" s="22">
        <v>0</v>
      </c>
      <c r="FW107" s="22">
        <v>842.45391705069142</v>
      </c>
      <c r="FX107" s="22">
        <v>-842.45391705069142</v>
      </c>
      <c r="FY107" s="22">
        <v>262.0967741935483</v>
      </c>
      <c r="FZ107" s="22">
        <v>-262.0967741935483</v>
      </c>
      <c r="GA107" s="22">
        <v>262.0967741935483</v>
      </c>
      <c r="GB107" s="22">
        <v>-262.0967741935483</v>
      </c>
      <c r="GC107" s="22">
        <v>0</v>
      </c>
      <c r="GD107" s="22">
        <v>262.0967741935483</v>
      </c>
      <c r="GE107" s="22">
        <v>-262.0967741935483</v>
      </c>
      <c r="GF107" s="22">
        <v>262.0967741935483</v>
      </c>
      <c r="GG107" s="22">
        <v>-262.0967741935483</v>
      </c>
      <c r="GH107" s="22">
        <v>0</v>
      </c>
      <c r="GI107" s="22">
        <v>842.45391705069142</v>
      </c>
      <c r="GJ107" s="22">
        <v>-842.45391705069142</v>
      </c>
      <c r="GK107" s="22">
        <v>262.0967741935483</v>
      </c>
      <c r="GL107" s="22">
        <v>-262.0967741935483</v>
      </c>
      <c r="GM107" s="22">
        <v>262.0967741935483</v>
      </c>
      <c r="GN107" s="22">
        <v>-262.0967741935483</v>
      </c>
      <c r="GO107" s="22">
        <v>0</v>
      </c>
      <c r="GP107" s="22">
        <v>262.0967741935483</v>
      </c>
      <c r="GQ107" s="22">
        <v>-262.0967741935483</v>
      </c>
      <c r="GR107" s="22">
        <v>262.0967741935483</v>
      </c>
      <c r="GS107" s="22">
        <v>-262.0967741935483</v>
      </c>
      <c r="GT107" s="22">
        <v>0</v>
      </c>
      <c r="GU107" s="22">
        <v>542.26918798665156</v>
      </c>
      <c r="GV107" s="22">
        <v>-542.26918798665156</v>
      </c>
      <c r="GW107" s="22">
        <v>262.0967741935483</v>
      </c>
      <c r="GX107" s="22">
        <v>-262.0967741935483</v>
      </c>
      <c r="GY107" s="22">
        <v>262.0967741935483</v>
      </c>
      <c r="GZ107" s="22">
        <v>-262.0967741935483</v>
      </c>
      <c r="HA107" s="22">
        <v>0</v>
      </c>
      <c r="HB107" s="22">
        <v>262.0967741935483</v>
      </c>
      <c r="HC107" s="22">
        <v>-262.0967741935483</v>
      </c>
      <c r="HD107" s="22">
        <v>262.0967741935483</v>
      </c>
      <c r="HE107" s="22">
        <v>-262.0967741935483</v>
      </c>
      <c r="HF107" s="22">
        <v>0</v>
      </c>
      <c r="HG107" s="22">
        <v>842.45391705069142</v>
      </c>
      <c r="HH107" s="22">
        <v>-842.45391705069142</v>
      </c>
      <c r="HI107" s="22">
        <v>262.0967741935483</v>
      </c>
      <c r="HJ107" s="22">
        <v>-262.0967741935483</v>
      </c>
      <c r="HK107" s="22">
        <v>262.0967741935483</v>
      </c>
      <c r="HL107" s="22">
        <v>-262.0967741935483</v>
      </c>
      <c r="HM107" s="22">
        <v>0</v>
      </c>
      <c r="HN107" s="22">
        <v>262.0967741935483</v>
      </c>
      <c r="HO107" s="22">
        <v>-262.0967741935483</v>
      </c>
      <c r="HP107" s="22">
        <v>262.0967741935483</v>
      </c>
      <c r="HQ107" s="22">
        <v>-262.0967741935483</v>
      </c>
      <c r="HR107" s="22">
        <v>0</v>
      </c>
      <c r="HS107" s="22">
        <v>842.45391705069142</v>
      </c>
      <c r="HT107" s="22">
        <v>-842.45391705069142</v>
      </c>
      <c r="HU107" s="22">
        <v>262.0967741935483</v>
      </c>
      <c r="HV107" s="22">
        <v>-262.0967741935483</v>
      </c>
      <c r="HW107" s="22">
        <v>262.0967741935483</v>
      </c>
      <c r="HX107" s="22">
        <v>-262.0967741935483</v>
      </c>
      <c r="HY107" s="22">
        <v>0</v>
      </c>
      <c r="HZ107" s="22">
        <v>262.0967741935483</v>
      </c>
      <c r="IA107" s="22">
        <v>-262.0967741935483</v>
      </c>
      <c r="IB107" s="22">
        <v>262.0967741935483</v>
      </c>
      <c r="IC107" s="22">
        <v>-262.0967741935483</v>
      </c>
      <c r="ID107" s="22">
        <v>0</v>
      </c>
      <c r="IE107" s="22">
        <v>842.45391705069142</v>
      </c>
      <c r="IF107" s="22">
        <v>-842.45391705069142</v>
      </c>
      <c r="IG107" s="22">
        <v>262.0967741935483</v>
      </c>
      <c r="IH107" s="22">
        <v>-262.0967741935483</v>
      </c>
      <c r="II107" s="22">
        <v>262.0967741935483</v>
      </c>
      <c r="IJ107" s="22">
        <v>-262.0967741935483</v>
      </c>
      <c r="IK107" s="22">
        <v>0</v>
      </c>
      <c r="IL107" s="22">
        <v>262.0967741935483</v>
      </c>
      <c r="IM107" s="22">
        <v>-262.0967741935483</v>
      </c>
      <c r="IN107" s="22">
        <v>262.0967741935483</v>
      </c>
      <c r="IO107" s="22">
        <v>-262.0967741935483</v>
      </c>
    </row>
    <row r="108" spans="1:249" x14ac:dyDescent="0.2">
      <c r="D108" s="58"/>
    </row>
    <row r="109" spans="1:249" x14ac:dyDescent="0.2">
      <c r="D109" s="58"/>
    </row>
    <row r="110" spans="1:249" x14ac:dyDescent="0.2">
      <c r="D110" s="81" t="s">
        <v>69</v>
      </c>
    </row>
    <row r="111" spans="1:249" x14ac:dyDescent="0.2">
      <c r="D111" s="58"/>
      <c r="E111" s="25" t="str">
        <f t="shared" ref="E111:I111" si="7">E$85</f>
        <v>Movement in accounts recievable</v>
      </c>
      <c r="F111" s="25">
        <f t="shared" si="7"/>
        <v>0</v>
      </c>
      <c r="G111" s="25" t="str">
        <f t="shared" si="7"/>
        <v>$</v>
      </c>
      <c r="H111" s="25">
        <f t="shared" si="7"/>
        <v>0</v>
      </c>
      <c r="I111" s="25">
        <f t="shared" si="7"/>
        <v>0</v>
      </c>
      <c r="J111" s="25" cm="1">
        <f t="array" ref="J111:IO111">_xlfn.ANCHORARRAY(J$85)</f>
        <v>-6451.6129032258059</v>
      </c>
      <c r="K111" s="25">
        <v>-444.93882091212527</v>
      </c>
      <c r="L111" s="25">
        <v>444.93882091212527</v>
      </c>
      <c r="M111" s="25">
        <v>-215.05376344086017</v>
      </c>
      <c r="N111" s="25">
        <v>215.05376344086017</v>
      </c>
      <c r="O111" s="25">
        <v>-215.05376344086017</v>
      </c>
      <c r="P111" s="25">
        <v>215.05376344086017</v>
      </c>
      <c r="Q111" s="25">
        <v>0</v>
      </c>
      <c r="R111" s="25">
        <v>-215.05376344086017</v>
      </c>
      <c r="S111" s="25">
        <v>215.05376344086017</v>
      </c>
      <c r="T111" s="25">
        <v>-215.05376344086017</v>
      </c>
      <c r="U111" s="25">
        <v>215.05376344086017</v>
      </c>
      <c r="V111" s="25">
        <v>-3225.8064516129043</v>
      </c>
      <c r="W111" s="25">
        <v>-1036.8663594470036</v>
      </c>
      <c r="X111" s="25">
        <v>1036.8663594470036</v>
      </c>
      <c r="Y111" s="25">
        <v>-322.58064516128979</v>
      </c>
      <c r="Z111" s="25">
        <v>322.58064516128979</v>
      </c>
      <c r="AA111" s="25">
        <v>-322.58064516128979</v>
      </c>
      <c r="AB111" s="25">
        <v>322.58064516128979</v>
      </c>
      <c r="AC111" s="25">
        <v>0</v>
      </c>
      <c r="AD111" s="25">
        <v>-322.58064516128979</v>
      </c>
      <c r="AE111" s="25">
        <v>322.58064516128979</v>
      </c>
      <c r="AF111" s="25">
        <v>-322.58064516128979</v>
      </c>
      <c r="AG111" s="25">
        <v>322.58064516128979</v>
      </c>
      <c r="AH111" s="25">
        <v>-2580.645161290322</v>
      </c>
      <c r="AI111" s="25">
        <v>-1313.3640552995403</v>
      </c>
      <c r="AJ111" s="25">
        <v>1313.3640552995403</v>
      </c>
      <c r="AK111" s="25">
        <v>-408.60215053763386</v>
      </c>
      <c r="AL111" s="25">
        <v>408.60215053763386</v>
      </c>
      <c r="AM111" s="25">
        <v>-408.60215053763386</v>
      </c>
      <c r="AN111" s="25">
        <v>408.60215053763386</v>
      </c>
      <c r="AO111" s="25">
        <v>0</v>
      </c>
      <c r="AP111" s="25">
        <v>-408.60215053763386</v>
      </c>
      <c r="AQ111" s="25">
        <v>408.60215053763386</v>
      </c>
      <c r="AR111" s="25">
        <v>-408.60215053763386</v>
      </c>
      <c r="AS111" s="25">
        <v>408.60215053763386</v>
      </c>
      <c r="AT111" s="25">
        <v>1612.9032258064526</v>
      </c>
      <c r="AU111" s="25">
        <v>-1140.5529953917066</v>
      </c>
      <c r="AV111" s="25">
        <v>1140.5529953917066</v>
      </c>
      <c r="AW111" s="25">
        <v>-354.83870967742041</v>
      </c>
      <c r="AX111" s="25">
        <v>354.83870967742041</v>
      </c>
      <c r="AY111" s="25">
        <v>-354.83870967742041</v>
      </c>
      <c r="AZ111" s="25">
        <v>354.83870967742041</v>
      </c>
      <c r="BA111" s="25">
        <v>0</v>
      </c>
      <c r="BB111" s="25">
        <v>-354.83870967742041</v>
      </c>
      <c r="BC111" s="25">
        <v>354.83870967742041</v>
      </c>
      <c r="BD111" s="25">
        <v>-354.83870967742041</v>
      </c>
      <c r="BE111" s="25">
        <v>354.83870967742041</v>
      </c>
      <c r="BF111" s="25">
        <v>1733.8709677419338</v>
      </c>
      <c r="BG111" s="25">
        <v>-614.57174638487231</v>
      </c>
      <c r="BH111" s="25">
        <v>614.57174638487231</v>
      </c>
      <c r="BI111" s="25">
        <v>-297.04301075268631</v>
      </c>
      <c r="BJ111" s="25">
        <v>297.04301075268631</v>
      </c>
      <c r="BK111" s="25">
        <v>-297.04301075268631</v>
      </c>
      <c r="BL111" s="25">
        <v>297.04301075268631</v>
      </c>
      <c r="BM111" s="25">
        <v>0</v>
      </c>
      <c r="BN111" s="25">
        <v>-297.04301075268631</v>
      </c>
      <c r="BO111" s="25">
        <v>297.04301075268631</v>
      </c>
      <c r="BP111" s="25">
        <v>-297.04301075268631</v>
      </c>
      <c r="BQ111" s="25">
        <v>297.04301075268631</v>
      </c>
      <c r="BR111" s="25">
        <v>0</v>
      </c>
      <c r="BS111" s="25">
        <v>-954.78110599078354</v>
      </c>
      <c r="BT111" s="25">
        <v>954.78110599078354</v>
      </c>
      <c r="BU111" s="25">
        <v>-297.04301075268631</v>
      </c>
      <c r="BV111" s="25">
        <v>297.04301075268631</v>
      </c>
      <c r="BW111" s="25">
        <v>-297.04301075268631</v>
      </c>
      <c r="BX111" s="25">
        <v>297.04301075268631</v>
      </c>
      <c r="BY111" s="25">
        <v>0</v>
      </c>
      <c r="BZ111" s="25">
        <v>-297.04301075268631</v>
      </c>
      <c r="CA111" s="25">
        <v>297.04301075268631</v>
      </c>
      <c r="CB111" s="25">
        <v>-297.04301075268631</v>
      </c>
      <c r="CC111" s="25">
        <v>297.04301075268631</v>
      </c>
      <c r="CD111" s="25">
        <v>0</v>
      </c>
      <c r="CE111" s="25">
        <v>-954.78110599078354</v>
      </c>
      <c r="CF111" s="25">
        <v>954.78110599078354</v>
      </c>
      <c r="CG111" s="25">
        <v>-297.04301075268631</v>
      </c>
      <c r="CH111" s="25">
        <v>297.04301075268631</v>
      </c>
      <c r="CI111" s="25">
        <v>-297.04301075268631</v>
      </c>
      <c r="CJ111" s="25">
        <v>297.04301075268631</v>
      </c>
      <c r="CK111" s="25">
        <v>0</v>
      </c>
      <c r="CL111" s="25">
        <v>-297.04301075268631</v>
      </c>
      <c r="CM111" s="25">
        <v>297.04301075268631</v>
      </c>
      <c r="CN111" s="25">
        <v>-297.04301075268631</v>
      </c>
      <c r="CO111" s="25">
        <v>297.04301075268631</v>
      </c>
      <c r="CP111" s="25">
        <v>0</v>
      </c>
      <c r="CQ111" s="25">
        <v>-954.78110599078354</v>
      </c>
      <c r="CR111" s="25">
        <v>954.78110599078354</v>
      </c>
      <c r="CS111" s="25">
        <v>-297.04301075268631</v>
      </c>
      <c r="CT111" s="25">
        <v>297.04301075268631</v>
      </c>
      <c r="CU111" s="25">
        <v>-297.04301075268631</v>
      </c>
      <c r="CV111" s="25">
        <v>297.04301075268631</v>
      </c>
      <c r="CW111" s="25">
        <v>0</v>
      </c>
      <c r="CX111" s="25">
        <v>-297.04301075268631</v>
      </c>
      <c r="CY111" s="25">
        <v>297.04301075268631</v>
      </c>
      <c r="CZ111" s="25">
        <v>-297.04301075268631</v>
      </c>
      <c r="DA111" s="25">
        <v>297.04301075268631</v>
      </c>
      <c r="DB111" s="25">
        <v>0</v>
      </c>
      <c r="DC111" s="25">
        <v>-614.57174638487231</v>
      </c>
      <c r="DD111" s="25">
        <v>614.57174638487231</v>
      </c>
      <c r="DE111" s="25">
        <v>-297.04301075268631</v>
      </c>
      <c r="DF111" s="25">
        <v>297.04301075268631</v>
      </c>
      <c r="DG111" s="25">
        <v>-297.04301075268631</v>
      </c>
      <c r="DH111" s="25">
        <v>297.04301075268631</v>
      </c>
      <c r="DI111" s="25">
        <v>0</v>
      </c>
      <c r="DJ111" s="25">
        <v>-297.04301075268631</v>
      </c>
      <c r="DK111" s="25">
        <v>297.04301075268631</v>
      </c>
      <c r="DL111" s="25">
        <v>-297.04301075268631</v>
      </c>
      <c r="DM111" s="25">
        <v>297.04301075268631</v>
      </c>
      <c r="DN111" s="25">
        <v>0</v>
      </c>
      <c r="DO111" s="25">
        <v>-954.78110599078354</v>
      </c>
      <c r="DP111" s="25">
        <v>954.78110599078354</v>
      </c>
      <c r="DQ111" s="25">
        <v>-297.04301075268631</v>
      </c>
      <c r="DR111" s="25">
        <v>297.04301075268631</v>
      </c>
      <c r="DS111" s="25">
        <v>-297.04301075268631</v>
      </c>
      <c r="DT111" s="25">
        <v>297.04301075268631</v>
      </c>
      <c r="DU111" s="25">
        <v>0</v>
      </c>
      <c r="DV111" s="25">
        <v>-297.04301075268631</v>
      </c>
      <c r="DW111" s="25">
        <v>297.04301075268631</v>
      </c>
      <c r="DX111" s="25">
        <v>-297.04301075268631</v>
      </c>
      <c r="DY111" s="25">
        <v>297.04301075268631</v>
      </c>
      <c r="DZ111" s="25">
        <v>0</v>
      </c>
      <c r="EA111" s="25">
        <v>-954.78110599078354</v>
      </c>
      <c r="EB111" s="25">
        <v>954.78110599078354</v>
      </c>
      <c r="EC111" s="25">
        <v>-297.04301075268631</v>
      </c>
      <c r="ED111" s="25">
        <v>297.04301075268631</v>
      </c>
      <c r="EE111" s="25">
        <v>-297.04301075268631</v>
      </c>
      <c r="EF111" s="25">
        <v>297.04301075268631</v>
      </c>
      <c r="EG111" s="25">
        <v>0</v>
      </c>
      <c r="EH111" s="25">
        <v>-297.04301075268631</v>
      </c>
      <c r="EI111" s="25">
        <v>297.04301075268631</v>
      </c>
      <c r="EJ111" s="25">
        <v>-297.04301075268631</v>
      </c>
      <c r="EK111" s="25">
        <v>297.04301075268631</v>
      </c>
      <c r="EL111" s="25">
        <v>0</v>
      </c>
      <c r="EM111" s="25">
        <v>-954.78110599078354</v>
      </c>
      <c r="EN111" s="25">
        <v>954.78110599078354</v>
      </c>
      <c r="EO111" s="25">
        <v>-297.04301075268631</v>
      </c>
      <c r="EP111" s="25">
        <v>297.04301075268631</v>
      </c>
      <c r="EQ111" s="25">
        <v>-297.04301075268631</v>
      </c>
      <c r="ER111" s="25">
        <v>297.04301075268631</v>
      </c>
      <c r="ES111" s="25">
        <v>0</v>
      </c>
      <c r="ET111" s="25">
        <v>-297.04301075268631</v>
      </c>
      <c r="EU111" s="25">
        <v>297.04301075268631</v>
      </c>
      <c r="EV111" s="25">
        <v>-297.04301075268631</v>
      </c>
      <c r="EW111" s="25">
        <v>297.04301075268631</v>
      </c>
      <c r="EX111" s="25">
        <v>0</v>
      </c>
      <c r="EY111" s="25">
        <v>-614.57174638487231</v>
      </c>
      <c r="EZ111" s="25">
        <v>614.57174638487231</v>
      </c>
      <c r="FA111" s="25">
        <v>-297.04301075268631</v>
      </c>
      <c r="FB111" s="25">
        <v>297.04301075268631</v>
      </c>
      <c r="FC111" s="25">
        <v>-297.04301075268631</v>
      </c>
      <c r="FD111" s="25">
        <v>297.04301075268631</v>
      </c>
      <c r="FE111" s="25">
        <v>0</v>
      </c>
      <c r="FF111" s="25">
        <v>-297.04301075268631</v>
      </c>
      <c r="FG111" s="25">
        <v>297.04301075268631</v>
      </c>
      <c r="FH111" s="25">
        <v>-297.04301075268631</v>
      </c>
      <c r="FI111" s="25">
        <v>297.04301075268631</v>
      </c>
      <c r="FJ111" s="25">
        <v>0</v>
      </c>
      <c r="FK111" s="25">
        <v>-954.78110599078354</v>
      </c>
      <c r="FL111" s="25">
        <v>954.78110599078354</v>
      </c>
      <c r="FM111" s="25">
        <v>-297.04301075268631</v>
      </c>
      <c r="FN111" s="25">
        <v>297.04301075268631</v>
      </c>
      <c r="FO111" s="25">
        <v>-297.04301075268631</v>
      </c>
      <c r="FP111" s="25">
        <v>297.04301075268631</v>
      </c>
      <c r="FQ111" s="25">
        <v>0</v>
      </c>
      <c r="FR111" s="25">
        <v>-297.04301075268631</v>
      </c>
      <c r="FS111" s="25">
        <v>297.04301075268631</v>
      </c>
      <c r="FT111" s="25">
        <v>-297.04301075268631</v>
      </c>
      <c r="FU111" s="25">
        <v>297.04301075268631</v>
      </c>
      <c r="FV111" s="25">
        <v>0</v>
      </c>
      <c r="FW111" s="25">
        <v>-954.78110599078354</v>
      </c>
      <c r="FX111" s="25">
        <v>954.78110599078354</v>
      </c>
      <c r="FY111" s="25">
        <v>-297.04301075268631</v>
      </c>
      <c r="FZ111" s="25">
        <v>297.04301075268631</v>
      </c>
      <c r="GA111" s="25">
        <v>-297.04301075268631</v>
      </c>
      <c r="GB111" s="25">
        <v>297.04301075268631</v>
      </c>
      <c r="GC111" s="25">
        <v>0</v>
      </c>
      <c r="GD111" s="25">
        <v>-297.04301075268631</v>
      </c>
      <c r="GE111" s="25">
        <v>297.04301075268631</v>
      </c>
      <c r="GF111" s="25">
        <v>-297.04301075268631</v>
      </c>
      <c r="GG111" s="25">
        <v>297.04301075268631</v>
      </c>
      <c r="GH111" s="25">
        <v>0</v>
      </c>
      <c r="GI111" s="25">
        <v>-954.78110599078354</v>
      </c>
      <c r="GJ111" s="25">
        <v>954.78110599078354</v>
      </c>
      <c r="GK111" s="25">
        <v>-297.04301075268631</v>
      </c>
      <c r="GL111" s="25">
        <v>297.04301075268631</v>
      </c>
      <c r="GM111" s="25">
        <v>-297.04301075268631</v>
      </c>
      <c r="GN111" s="25">
        <v>297.04301075268631</v>
      </c>
      <c r="GO111" s="25">
        <v>0</v>
      </c>
      <c r="GP111" s="25">
        <v>-297.04301075268631</v>
      </c>
      <c r="GQ111" s="25">
        <v>297.04301075268631</v>
      </c>
      <c r="GR111" s="25">
        <v>-297.04301075268631</v>
      </c>
      <c r="GS111" s="25">
        <v>297.04301075268631</v>
      </c>
      <c r="GT111" s="25">
        <v>0</v>
      </c>
      <c r="GU111" s="25">
        <v>-614.57174638487231</v>
      </c>
      <c r="GV111" s="25">
        <v>614.57174638487231</v>
      </c>
      <c r="GW111" s="25">
        <v>-297.04301075268631</v>
      </c>
      <c r="GX111" s="25">
        <v>297.04301075268631</v>
      </c>
      <c r="GY111" s="25">
        <v>-297.04301075268631</v>
      </c>
      <c r="GZ111" s="25">
        <v>297.04301075268631</v>
      </c>
      <c r="HA111" s="25">
        <v>0</v>
      </c>
      <c r="HB111" s="25">
        <v>-297.04301075268631</v>
      </c>
      <c r="HC111" s="25">
        <v>297.04301075268631</v>
      </c>
      <c r="HD111" s="25">
        <v>-297.04301075268631</v>
      </c>
      <c r="HE111" s="25">
        <v>297.04301075268631</v>
      </c>
      <c r="HF111" s="25">
        <v>0</v>
      </c>
      <c r="HG111" s="25">
        <v>-954.78110599078354</v>
      </c>
      <c r="HH111" s="25">
        <v>954.78110599078354</v>
      </c>
      <c r="HI111" s="25">
        <v>-297.04301075268631</v>
      </c>
      <c r="HJ111" s="25">
        <v>297.04301075268631</v>
      </c>
      <c r="HK111" s="25">
        <v>-297.04301075268631</v>
      </c>
      <c r="HL111" s="25">
        <v>297.04301075268631</v>
      </c>
      <c r="HM111" s="25">
        <v>0</v>
      </c>
      <c r="HN111" s="25">
        <v>-297.04301075268631</v>
      </c>
      <c r="HO111" s="25">
        <v>297.04301075268631</v>
      </c>
      <c r="HP111" s="25">
        <v>-297.04301075268631</v>
      </c>
      <c r="HQ111" s="25">
        <v>297.04301075268631</v>
      </c>
      <c r="HR111" s="25">
        <v>0</v>
      </c>
      <c r="HS111" s="25">
        <v>-954.78110599078354</v>
      </c>
      <c r="HT111" s="25">
        <v>954.78110599078354</v>
      </c>
      <c r="HU111" s="25">
        <v>-297.04301075268631</v>
      </c>
      <c r="HV111" s="25">
        <v>297.04301075268631</v>
      </c>
      <c r="HW111" s="25">
        <v>-297.04301075268631</v>
      </c>
      <c r="HX111" s="25">
        <v>297.04301075268631</v>
      </c>
      <c r="HY111" s="25">
        <v>0</v>
      </c>
      <c r="HZ111" s="25">
        <v>-297.04301075268631</v>
      </c>
      <c r="IA111" s="25">
        <v>297.04301075268631</v>
      </c>
      <c r="IB111" s="25">
        <v>-297.04301075268631</v>
      </c>
      <c r="IC111" s="25">
        <v>297.04301075268631</v>
      </c>
      <c r="ID111" s="25">
        <v>0</v>
      </c>
      <c r="IE111" s="25">
        <v>-954.78110599078354</v>
      </c>
      <c r="IF111" s="25">
        <v>954.78110599078354</v>
      </c>
      <c r="IG111" s="25">
        <v>-297.04301075268631</v>
      </c>
      <c r="IH111" s="25">
        <v>297.04301075268631</v>
      </c>
      <c r="II111" s="25">
        <v>-297.04301075268631</v>
      </c>
      <c r="IJ111" s="25">
        <v>297.04301075268631</v>
      </c>
      <c r="IK111" s="25">
        <v>0</v>
      </c>
      <c r="IL111" s="25">
        <v>-297.04301075268631</v>
      </c>
      <c r="IM111" s="25">
        <v>297.04301075268631</v>
      </c>
      <c r="IN111" s="25">
        <v>-297.04301075268631</v>
      </c>
      <c r="IO111" s="25">
        <v>297.04301075268631</v>
      </c>
    </row>
    <row r="112" spans="1:249" x14ac:dyDescent="0.2">
      <c r="D112" s="58"/>
      <c r="E112" s="77" t="str">
        <f t="shared" ref="E112:I112" si="8">E$94</f>
        <v>Movement in inventory</v>
      </c>
      <c r="F112" s="77">
        <f t="shared" si="8"/>
        <v>0</v>
      </c>
      <c r="G112" s="77" t="str">
        <f t="shared" si="8"/>
        <v>$</v>
      </c>
      <c r="H112" s="77">
        <f t="shared" si="8"/>
        <v>0</v>
      </c>
      <c r="I112" s="77">
        <f t="shared" si="8"/>
        <v>0</v>
      </c>
      <c r="J112" s="77" cm="1">
        <f t="array" ref="J112:IO112">_xlfn.ANCHORARRAY(J$94)</f>
        <v>-4838.7096774193551</v>
      </c>
      <c r="K112" s="77">
        <v>-333.70411568409327</v>
      </c>
      <c r="L112" s="77">
        <v>333.70411568409327</v>
      </c>
      <c r="M112" s="77">
        <v>-161.2903225806449</v>
      </c>
      <c r="N112" s="77">
        <v>161.2903225806449</v>
      </c>
      <c r="O112" s="77">
        <v>-161.2903225806449</v>
      </c>
      <c r="P112" s="77">
        <v>161.2903225806449</v>
      </c>
      <c r="Q112" s="77">
        <v>0</v>
      </c>
      <c r="R112" s="77">
        <v>-161.2903225806449</v>
      </c>
      <c r="S112" s="77">
        <v>161.2903225806449</v>
      </c>
      <c r="T112" s="77">
        <v>-161.2903225806449</v>
      </c>
      <c r="U112" s="77">
        <v>161.2903225806449</v>
      </c>
      <c r="V112" s="77">
        <v>-2419.3548387096771</v>
      </c>
      <c r="W112" s="77">
        <v>-777.64976958525313</v>
      </c>
      <c r="X112" s="77">
        <v>777.64976958525313</v>
      </c>
      <c r="Y112" s="77">
        <v>-241.9354838709678</v>
      </c>
      <c r="Z112" s="77">
        <v>241.9354838709678</v>
      </c>
      <c r="AA112" s="77">
        <v>-241.9354838709678</v>
      </c>
      <c r="AB112" s="77">
        <v>241.9354838709678</v>
      </c>
      <c r="AC112" s="77">
        <v>0</v>
      </c>
      <c r="AD112" s="77">
        <v>-241.9354838709678</v>
      </c>
      <c r="AE112" s="77">
        <v>241.9354838709678</v>
      </c>
      <c r="AF112" s="77">
        <v>-241.9354838709678</v>
      </c>
      <c r="AG112" s="77">
        <v>241.9354838709678</v>
      </c>
      <c r="AH112" s="77">
        <v>-2419.354838709678</v>
      </c>
      <c r="AI112" s="77">
        <v>-1036.8663594470036</v>
      </c>
      <c r="AJ112" s="77">
        <v>1036.8663594470036</v>
      </c>
      <c r="AK112" s="77">
        <v>-322.58064516128979</v>
      </c>
      <c r="AL112" s="77">
        <v>322.58064516128979</v>
      </c>
      <c r="AM112" s="77">
        <v>-322.58064516128979</v>
      </c>
      <c r="AN112" s="77">
        <v>322.58064516128979</v>
      </c>
      <c r="AO112" s="77">
        <v>0</v>
      </c>
      <c r="AP112" s="77">
        <v>-322.58064516128979</v>
      </c>
      <c r="AQ112" s="77">
        <v>322.58064516128979</v>
      </c>
      <c r="AR112" s="77">
        <v>-322.58064516128979</v>
      </c>
      <c r="AS112" s="77">
        <v>322.58064516128979</v>
      </c>
      <c r="AT112" s="77">
        <v>806.45161290322721</v>
      </c>
      <c r="AU112" s="77">
        <v>-950.46082949308766</v>
      </c>
      <c r="AV112" s="77">
        <v>950.46082949308766</v>
      </c>
      <c r="AW112" s="77">
        <v>-295.69892473118307</v>
      </c>
      <c r="AX112" s="77">
        <v>295.69892473118307</v>
      </c>
      <c r="AY112" s="77">
        <v>-295.69892473118307</v>
      </c>
      <c r="AZ112" s="77">
        <v>295.69892473118307</v>
      </c>
      <c r="BA112" s="77">
        <v>0</v>
      </c>
      <c r="BB112" s="77">
        <v>-295.69892473118307</v>
      </c>
      <c r="BC112" s="77">
        <v>295.69892473118307</v>
      </c>
      <c r="BD112" s="77">
        <v>-295.69892473118307</v>
      </c>
      <c r="BE112" s="77">
        <v>295.69892473118307</v>
      </c>
      <c r="BF112" s="77">
        <v>1008.0645161290313</v>
      </c>
      <c r="BG112" s="77">
        <v>-542.26918798665156</v>
      </c>
      <c r="BH112" s="77">
        <v>542.26918798665156</v>
      </c>
      <c r="BI112" s="77">
        <v>-262.0967741935483</v>
      </c>
      <c r="BJ112" s="77">
        <v>262.0967741935483</v>
      </c>
      <c r="BK112" s="77">
        <v>-262.0967741935483</v>
      </c>
      <c r="BL112" s="77">
        <v>262.0967741935483</v>
      </c>
      <c r="BM112" s="77">
        <v>0</v>
      </c>
      <c r="BN112" s="77">
        <v>-262.0967741935483</v>
      </c>
      <c r="BO112" s="77">
        <v>262.0967741935483</v>
      </c>
      <c r="BP112" s="77">
        <v>-262.0967741935483</v>
      </c>
      <c r="BQ112" s="77">
        <v>262.0967741935483</v>
      </c>
      <c r="BR112" s="25">
        <v>0</v>
      </c>
      <c r="BS112" s="25">
        <v>-842.45391705069142</v>
      </c>
      <c r="BT112" s="25">
        <v>842.45391705069142</v>
      </c>
      <c r="BU112" s="25">
        <v>-262.0967741935483</v>
      </c>
      <c r="BV112" s="25">
        <v>262.0967741935483</v>
      </c>
      <c r="BW112" s="25">
        <v>-262.0967741935483</v>
      </c>
      <c r="BX112" s="25">
        <v>262.0967741935483</v>
      </c>
      <c r="BY112" s="25">
        <v>0</v>
      </c>
      <c r="BZ112" s="25">
        <v>-262.0967741935483</v>
      </c>
      <c r="CA112" s="25">
        <v>262.0967741935483</v>
      </c>
      <c r="CB112" s="25">
        <v>-262.0967741935483</v>
      </c>
      <c r="CC112" s="25">
        <v>262.0967741935483</v>
      </c>
      <c r="CD112" s="25">
        <v>0</v>
      </c>
      <c r="CE112" s="25">
        <v>-842.45391705069142</v>
      </c>
      <c r="CF112" s="25">
        <v>842.45391705069142</v>
      </c>
      <c r="CG112" s="25">
        <v>-262.0967741935483</v>
      </c>
      <c r="CH112" s="25">
        <v>262.0967741935483</v>
      </c>
      <c r="CI112" s="25">
        <v>-262.0967741935483</v>
      </c>
      <c r="CJ112" s="25">
        <v>262.0967741935483</v>
      </c>
      <c r="CK112" s="25">
        <v>0</v>
      </c>
      <c r="CL112" s="25">
        <v>-262.0967741935483</v>
      </c>
      <c r="CM112" s="25">
        <v>262.0967741935483</v>
      </c>
      <c r="CN112" s="25">
        <v>-262.0967741935483</v>
      </c>
      <c r="CO112" s="25">
        <v>262.0967741935483</v>
      </c>
      <c r="CP112" s="25">
        <v>0</v>
      </c>
      <c r="CQ112" s="25">
        <v>-842.45391705069142</v>
      </c>
      <c r="CR112" s="25">
        <v>842.45391705069142</v>
      </c>
      <c r="CS112" s="25">
        <v>-262.0967741935483</v>
      </c>
      <c r="CT112" s="25">
        <v>262.0967741935483</v>
      </c>
      <c r="CU112" s="25">
        <v>-262.0967741935483</v>
      </c>
      <c r="CV112" s="25">
        <v>262.0967741935483</v>
      </c>
      <c r="CW112" s="25">
        <v>0</v>
      </c>
      <c r="CX112" s="25">
        <v>-262.0967741935483</v>
      </c>
      <c r="CY112" s="25">
        <v>262.0967741935483</v>
      </c>
      <c r="CZ112" s="25">
        <v>-262.0967741935483</v>
      </c>
      <c r="DA112" s="25">
        <v>262.0967741935483</v>
      </c>
      <c r="DB112" s="25">
        <v>0</v>
      </c>
      <c r="DC112" s="25">
        <v>-542.26918798665156</v>
      </c>
      <c r="DD112" s="25">
        <v>542.26918798665156</v>
      </c>
      <c r="DE112" s="25">
        <v>-262.0967741935483</v>
      </c>
      <c r="DF112" s="25">
        <v>262.0967741935483</v>
      </c>
      <c r="DG112" s="25">
        <v>-262.0967741935483</v>
      </c>
      <c r="DH112" s="25">
        <v>262.0967741935483</v>
      </c>
      <c r="DI112" s="25">
        <v>0</v>
      </c>
      <c r="DJ112" s="25">
        <v>-262.0967741935483</v>
      </c>
      <c r="DK112" s="25">
        <v>262.0967741935483</v>
      </c>
      <c r="DL112" s="25">
        <v>-262.0967741935483</v>
      </c>
      <c r="DM112" s="25">
        <v>262.0967741935483</v>
      </c>
      <c r="DN112" s="25">
        <v>0</v>
      </c>
      <c r="DO112" s="25">
        <v>-842.45391705069142</v>
      </c>
      <c r="DP112" s="25">
        <v>842.45391705069142</v>
      </c>
      <c r="DQ112" s="25">
        <v>-262.0967741935483</v>
      </c>
      <c r="DR112" s="25">
        <v>262.0967741935483</v>
      </c>
      <c r="DS112" s="25">
        <v>-262.0967741935483</v>
      </c>
      <c r="DT112" s="25">
        <v>262.0967741935483</v>
      </c>
      <c r="DU112" s="25">
        <v>0</v>
      </c>
      <c r="DV112" s="25">
        <v>-262.0967741935483</v>
      </c>
      <c r="DW112" s="25">
        <v>262.0967741935483</v>
      </c>
      <c r="DX112" s="25">
        <v>-262.0967741935483</v>
      </c>
      <c r="DY112" s="25">
        <v>262.0967741935483</v>
      </c>
      <c r="DZ112" s="25">
        <v>0</v>
      </c>
      <c r="EA112" s="25">
        <v>-842.45391705069142</v>
      </c>
      <c r="EB112" s="25">
        <v>842.45391705069142</v>
      </c>
      <c r="EC112" s="25">
        <v>-262.0967741935483</v>
      </c>
      <c r="ED112" s="25">
        <v>262.0967741935483</v>
      </c>
      <c r="EE112" s="25">
        <v>-262.0967741935483</v>
      </c>
      <c r="EF112" s="25">
        <v>262.0967741935483</v>
      </c>
      <c r="EG112" s="25">
        <v>0</v>
      </c>
      <c r="EH112" s="25">
        <v>-262.0967741935483</v>
      </c>
      <c r="EI112" s="25">
        <v>262.0967741935483</v>
      </c>
      <c r="EJ112" s="25">
        <v>-262.0967741935483</v>
      </c>
      <c r="EK112" s="25">
        <v>262.0967741935483</v>
      </c>
      <c r="EL112" s="25">
        <v>0</v>
      </c>
      <c r="EM112" s="25">
        <v>-842.45391705069142</v>
      </c>
      <c r="EN112" s="25">
        <v>842.45391705069142</v>
      </c>
      <c r="EO112" s="25">
        <v>-262.0967741935483</v>
      </c>
      <c r="EP112" s="25">
        <v>262.0967741935483</v>
      </c>
      <c r="EQ112" s="25">
        <v>-262.0967741935483</v>
      </c>
      <c r="ER112" s="25">
        <v>262.0967741935483</v>
      </c>
      <c r="ES112" s="25">
        <v>0</v>
      </c>
      <c r="ET112" s="25">
        <v>-262.0967741935483</v>
      </c>
      <c r="EU112" s="25">
        <v>262.0967741935483</v>
      </c>
      <c r="EV112" s="25">
        <v>-262.0967741935483</v>
      </c>
      <c r="EW112" s="25">
        <v>262.0967741935483</v>
      </c>
      <c r="EX112" s="25">
        <v>0</v>
      </c>
      <c r="EY112" s="25">
        <v>-542.26918798665156</v>
      </c>
      <c r="EZ112" s="25">
        <v>542.26918798665156</v>
      </c>
      <c r="FA112" s="25">
        <v>-262.0967741935483</v>
      </c>
      <c r="FB112" s="25">
        <v>262.0967741935483</v>
      </c>
      <c r="FC112" s="25">
        <v>-262.0967741935483</v>
      </c>
      <c r="FD112" s="25">
        <v>262.0967741935483</v>
      </c>
      <c r="FE112" s="25">
        <v>0</v>
      </c>
      <c r="FF112" s="25">
        <v>-262.0967741935483</v>
      </c>
      <c r="FG112" s="25">
        <v>262.0967741935483</v>
      </c>
      <c r="FH112" s="25">
        <v>-262.0967741935483</v>
      </c>
      <c r="FI112" s="25">
        <v>262.0967741935483</v>
      </c>
      <c r="FJ112" s="25">
        <v>0</v>
      </c>
      <c r="FK112" s="25">
        <v>-842.45391705069142</v>
      </c>
      <c r="FL112" s="25">
        <v>842.45391705069142</v>
      </c>
      <c r="FM112" s="25">
        <v>-262.0967741935483</v>
      </c>
      <c r="FN112" s="25">
        <v>262.0967741935483</v>
      </c>
      <c r="FO112" s="25">
        <v>-262.0967741935483</v>
      </c>
      <c r="FP112" s="25">
        <v>262.0967741935483</v>
      </c>
      <c r="FQ112" s="25">
        <v>0</v>
      </c>
      <c r="FR112" s="25">
        <v>-262.0967741935483</v>
      </c>
      <c r="FS112" s="25">
        <v>262.0967741935483</v>
      </c>
      <c r="FT112" s="25">
        <v>-262.0967741935483</v>
      </c>
      <c r="FU112" s="25">
        <v>262.0967741935483</v>
      </c>
      <c r="FV112" s="25">
        <v>0</v>
      </c>
      <c r="FW112" s="25">
        <v>-842.45391705069142</v>
      </c>
      <c r="FX112" s="25">
        <v>842.45391705069142</v>
      </c>
      <c r="FY112" s="25">
        <v>-262.0967741935483</v>
      </c>
      <c r="FZ112" s="25">
        <v>262.0967741935483</v>
      </c>
      <c r="GA112" s="25">
        <v>-262.0967741935483</v>
      </c>
      <c r="GB112" s="25">
        <v>262.0967741935483</v>
      </c>
      <c r="GC112" s="25">
        <v>0</v>
      </c>
      <c r="GD112" s="25">
        <v>-262.0967741935483</v>
      </c>
      <c r="GE112" s="25">
        <v>262.0967741935483</v>
      </c>
      <c r="GF112" s="25">
        <v>-262.0967741935483</v>
      </c>
      <c r="GG112" s="25">
        <v>262.0967741935483</v>
      </c>
      <c r="GH112" s="25">
        <v>0</v>
      </c>
      <c r="GI112" s="25">
        <v>-842.45391705069142</v>
      </c>
      <c r="GJ112" s="25">
        <v>842.45391705069142</v>
      </c>
      <c r="GK112" s="25">
        <v>-262.0967741935483</v>
      </c>
      <c r="GL112" s="25">
        <v>262.0967741935483</v>
      </c>
      <c r="GM112" s="25">
        <v>-262.0967741935483</v>
      </c>
      <c r="GN112" s="25">
        <v>262.0967741935483</v>
      </c>
      <c r="GO112" s="25">
        <v>0</v>
      </c>
      <c r="GP112" s="25">
        <v>-262.0967741935483</v>
      </c>
      <c r="GQ112" s="25">
        <v>262.0967741935483</v>
      </c>
      <c r="GR112" s="25">
        <v>-262.0967741935483</v>
      </c>
      <c r="GS112" s="25">
        <v>262.0967741935483</v>
      </c>
      <c r="GT112" s="25">
        <v>0</v>
      </c>
      <c r="GU112" s="25">
        <v>-542.26918798665156</v>
      </c>
      <c r="GV112" s="25">
        <v>542.26918798665156</v>
      </c>
      <c r="GW112" s="25">
        <v>-262.0967741935483</v>
      </c>
      <c r="GX112" s="25">
        <v>262.0967741935483</v>
      </c>
      <c r="GY112" s="25">
        <v>-262.0967741935483</v>
      </c>
      <c r="GZ112" s="25">
        <v>262.0967741935483</v>
      </c>
      <c r="HA112" s="25">
        <v>0</v>
      </c>
      <c r="HB112" s="25">
        <v>-262.0967741935483</v>
      </c>
      <c r="HC112" s="25">
        <v>262.0967741935483</v>
      </c>
      <c r="HD112" s="25">
        <v>-262.0967741935483</v>
      </c>
      <c r="HE112" s="25">
        <v>262.0967741935483</v>
      </c>
      <c r="HF112" s="25">
        <v>0</v>
      </c>
      <c r="HG112" s="25">
        <v>-842.45391705069142</v>
      </c>
      <c r="HH112" s="25">
        <v>842.45391705069142</v>
      </c>
      <c r="HI112" s="25">
        <v>-262.0967741935483</v>
      </c>
      <c r="HJ112" s="25">
        <v>262.0967741935483</v>
      </c>
      <c r="HK112" s="25">
        <v>-262.0967741935483</v>
      </c>
      <c r="HL112" s="25">
        <v>262.0967741935483</v>
      </c>
      <c r="HM112" s="25">
        <v>0</v>
      </c>
      <c r="HN112" s="25">
        <v>-262.0967741935483</v>
      </c>
      <c r="HO112" s="25">
        <v>262.0967741935483</v>
      </c>
      <c r="HP112" s="25">
        <v>-262.0967741935483</v>
      </c>
      <c r="HQ112" s="25">
        <v>262.0967741935483</v>
      </c>
      <c r="HR112" s="25">
        <v>0</v>
      </c>
      <c r="HS112" s="25">
        <v>-842.45391705069142</v>
      </c>
      <c r="HT112" s="25">
        <v>842.45391705069142</v>
      </c>
      <c r="HU112" s="25">
        <v>-262.0967741935483</v>
      </c>
      <c r="HV112" s="25">
        <v>262.0967741935483</v>
      </c>
      <c r="HW112" s="25">
        <v>-262.0967741935483</v>
      </c>
      <c r="HX112" s="25">
        <v>262.0967741935483</v>
      </c>
      <c r="HY112" s="25">
        <v>0</v>
      </c>
      <c r="HZ112" s="25">
        <v>-262.0967741935483</v>
      </c>
      <c r="IA112" s="25">
        <v>262.0967741935483</v>
      </c>
      <c r="IB112" s="25">
        <v>-262.0967741935483</v>
      </c>
      <c r="IC112" s="25">
        <v>262.0967741935483</v>
      </c>
      <c r="ID112" s="25">
        <v>0</v>
      </c>
      <c r="IE112" s="25">
        <v>-842.45391705069142</v>
      </c>
      <c r="IF112" s="25">
        <v>842.45391705069142</v>
      </c>
      <c r="IG112" s="25">
        <v>-262.0967741935483</v>
      </c>
      <c r="IH112" s="25">
        <v>262.0967741935483</v>
      </c>
      <c r="II112" s="25">
        <v>-262.0967741935483</v>
      </c>
      <c r="IJ112" s="25">
        <v>262.0967741935483</v>
      </c>
      <c r="IK112" s="25">
        <v>0</v>
      </c>
      <c r="IL112" s="25">
        <v>-262.0967741935483</v>
      </c>
      <c r="IM112" s="25">
        <v>262.0967741935483</v>
      </c>
      <c r="IN112" s="25">
        <v>-262.0967741935483</v>
      </c>
      <c r="IO112" s="25">
        <v>262.0967741935483</v>
      </c>
    </row>
    <row r="113" spans="1:249" s="77" customFormat="1" x14ac:dyDescent="0.2">
      <c r="A113" s="7"/>
      <c r="B113" s="7"/>
      <c r="C113" s="17"/>
      <c r="D113" s="76"/>
      <c r="E113" s="77" t="str">
        <f t="shared" ref="E113:I113" si="9">E$99</f>
        <v>Movement in other</v>
      </c>
      <c r="F113" s="77">
        <f t="shared" si="9"/>
        <v>0</v>
      </c>
      <c r="G113" s="77" t="str">
        <f t="shared" si="9"/>
        <v>$</v>
      </c>
      <c r="H113" s="77">
        <f t="shared" si="9"/>
        <v>0</v>
      </c>
      <c r="I113" s="77">
        <f t="shared" si="9"/>
        <v>0</v>
      </c>
      <c r="J113" s="77" cm="1">
        <f t="array" ref="J113:IO113">_xlfn.ANCHORARRAY(J$99)</f>
        <v>0</v>
      </c>
      <c r="K113" s="77">
        <v>0</v>
      </c>
      <c r="L113" s="77">
        <v>0</v>
      </c>
      <c r="M113" s="77">
        <v>0</v>
      </c>
      <c r="N113" s="77">
        <v>0</v>
      </c>
      <c r="O113" s="77">
        <v>0</v>
      </c>
      <c r="P113" s="77">
        <v>0</v>
      </c>
      <c r="Q113" s="77">
        <v>0</v>
      </c>
      <c r="R113" s="77">
        <v>0</v>
      </c>
      <c r="S113" s="77">
        <v>0</v>
      </c>
      <c r="T113" s="77">
        <v>0</v>
      </c>
      <c r="U113" s="77">
        <v>0</v>
      </c>
      <c r="V113" s="77">
        <v>0</v>
      </c>
      <c r="W113" s="77">
        <v>0</v>
      </c>
      <c r="X113" s="77">
        <v>0</v>
      </c>
      <c r="Y113" s="77">
        <v>0</v>
      </c>
      <c r="Z113" s="77">
        <v>0</v>
      </c>
      <c r="AA113" s="77">
        <v>0</v>
      </c>
      <c r="AB113" s="77">
        <v>0</v>
      </c>
      <c r="AC113" s="77">
        <v>0</v>
      </c>
      <c r="AD113" s="77">
        <v>0</v>
      </c>
      <c r="AE113" s="77">
        <v>0</v>
      </c>
      <c r="AF113" s="77">
        <v>0</v>
      </c>
      <c r="AG113" s="77">
        <v>0</v>
      </c>
      <c r="AH113" s="77">
        <v>0</v>
      </c>
      <c r="AI113" s="77">
        <v>0</v>
      </c>
      <c r="AJ113" s="77">
        <v>0</v>
      </c>
      <c r="AK113" s="77">
        <v>0</v>
      </c>
      <c r="AL113" s="77">
        <v>0</v>
      </c>
      <c r="AM113" s="77">
        <v>0</v>
      </c>
      <c r="AN113" s="77">
        <v>0</v>
      </c>
      <c r="AO113" s="77">
        <v>0</v>
      </c>
      <c r="AP113" s="77">
        <v>0</v>
      </c>
      <c r="AQ113" s="77">
        <v>0</v>
      </c>
      <c r="AR113" s="77">
        <v>0</v>
      </c>
      <c r="AS113" s="77">
        <v>0</v>
      </c>
      <c r="AT113" s="77">
        <v>0</v>
      </c>
      <c r="AU113" s="77">
        <v>0</v>
      </c>
      <c r="AV113" s="77">
        <v>0</v>
      </c>
      <c r="AW113" s="77">
        <v>0</v>
      </c>
      <c r="AX113" s="77">
        <v>0</v>
      </c>
      <c r="AY113" s="77">
        <v>0</v>
      </c>
      <c r="AZ113" s="77">
        <v>0</v>
      </c>
      <c r="BA113" s="77">
        <v>0</v>
      </c>
      <c r="BB113" s="77">
        <v>0</v>
      </c>
      <c r="BC113" s="77">
        <v>0</v>
      </c>
      <c r="BD113" s="77">
        <v>0</v>
      </c>
      <c r="BE113" s="77">
        <v>0</v>
      </c>
      <c r="BF113" s="77">
        <v>0</v>
      </c>
      <c r="BG113" s="77">
        <v>0</v>
      </c>
      <c r="BH113" s="77">
        <v>0</v>
      </c>
      <c r="BI113" s="77">
        <v>0</v>
      </c>
      <c r="BJ113" s="77">
        <v>0</v>
      </c>
      <c r="BK113" s="77">
        <v>0</v>
      </c>
      <c r="BL113" s="77">
        <v>0</v>
      </c>
      <c r="BM113" s="77">
        <v>0</v>
      </c>
      <c r="BN113" s="77">
        <v>0</v>
      </c>
      <c r="BO113" s="77">
        <v>0</v>
      </c>
      <c r="BP113" s="77">
        <v>0</v>
      </c>
      <c r="BQ113" s="77">
        <v>0</v>
      </c>
      <c r="BR113" s="77">
        <v>0</v>
      </c>
      <c r="BS113" s="77">
        <v>0</v>
      </c>
      <c r="BT113" s="77">
        <v>0</v>
      </c>
      <c r="BU113" s="77">
        <v>0</v>
      </c>
      <c r="BV113" s="77">
        <v>0</v>
      </c>
      <c r="BW113" s="77">
        <v>0</v>
      </c>
      <c r="BX113" s="77">
        <v>0</v>
      </c>
      <c r="BY113" s="77">
        <v>0</v>
      </c>
      <c r="BZ113" s="77">
        <v>0</v>
      </c>
      <c r="CA113" s="77">
        <v>0</v>
      </c>
      <c r="CB113" s="77">
        <v>0</v>
      </c>
      <c r="CC113" s="77">
        <v>0</v>
      </c>
      <c r="CD113" s="77">
        <v>0</v>
      </c>
      <c r="CE113" s="77">
        <v>0</v>
      </c>
      <c r="CF113" s="77">
        <v>0</v>
      </c>
      <c r="CG113" s="77">
        <v>0</v>
      </c>
      <c r="CH113" s="77">
        <v>0</v>
      </c>
      <c r="CI113" s="77">
        <v>0</v>
      </c>
      <c r="CJ113" s="77">
        <v>0</v>
      </c>
      <c r="CK113" s="77">
        <v>0</v>
      </c>
      <c r="CL113" s="77">
        <v>0</v>
      </c>
      <c r="CM113" s="77">
        <v>0</v>
      </c>
      <c r="CN113" s="77">
        <v>0</v>
      </c>
      <c r="CO113" s="77">
        <v>0</v>
      </c>
      <c r="CP113" s="77">
        <v>0</v>
      </c>
      <c r="CQ113" s="77">
        <v>0</v>
      </c>
      <c r="CR113" s="77">
        <v>0</v>
      </c>
      <c r="CS113" s="77">
        <v>0</v>
      </c>
      <c r="CT113" s="77">
        <v>0</v>
      </c>
      <c r="CU113" s="77">
        <v>0</v>
      </c>
      <c r="CV113" s="77">
        <v>0</v>
      </c>
      <c r="CW113" s="77">
        <v>0</v>
      </c>
      <c r="CX113" s="77">
        <v>0</v>
      </c>
      <c r="CY113" s="77">
        <v>0</v>
      </c>
      <c r="CZ113" s="77">
        <v>0</v>
      </c>
      <c r="DA113" s="77">
        <v>0</v>
      </c>
      <c r="DB113" s="77">
        <v>0</v>
      </c>
      <c r="DC113" s="77">
        <v>0</v>
      </c>
      <c r="DD113" s="77">
        <v>0</v>
      </c>
      <c r="DE113" s="77">
        <v>0</v>
      </c>
      <c r="DF113" s="77">
        <v>0</v>
      </c>
      <c r="DG113" s="77">
        <v>0</v>
      </c>
      <c r="DH113" s="77">
        <v>0</v>
      </c>
      <c r="DI113" s="77">
        <v>0</v>
      </c>
      <c r="DJ113" s="77">
        <v>0</v>
      </c>
      <c r="DK113" s="77">
        <v>0</v>
      </c>
      <c r="DL113" s="77">
        <v>0</v>
      </c>
      <c r="DM113" s="77">
        <v>0</v>
      </c>
      <c r="DN113" s="77">
        <v>0</v>
      </c>
      <c r="DO113" s="77">
        <v>0</v>
      </c>
      <c r="DP113" s="77">
        <v>0</v>
      </c>
      <c r="DQ113" s="77">
        <v>0</v>
      </c>
      <c r="DR113" s="77">
        <v>0</v>
      </c>
      <c r="DS113" s="77">
        <v>0</v>
      </c>
      <c r="DT113" s="77">
        <v>0</v>
      </c>
      <c r="DU113" s="77">
        <v>0</v>
      </c>
      <c r="DV113" s="77">
        <v>0</v>
      </c>
      <c r="DW113" s="77">
        <v>0</v>
      </c>
      <c r="DX113" s="77">
        <v>0</v>
      </c>
      <c r="DY113" s="77">
        <v>0</v>
      </c>
      <c r="DZ113" s="77">
        <v>0</v>
      </c>
      <c r="EA113" s="77">
        <v>0</v>
      </c>
      <c r="EB113" s="77">
        <v>0</v>
      </c>
      <c r="EC113" s="77">
        <v>0</v>
      </c>
      <c r="ED113" s="77">
        <v>0</v>
      </c>
      <c r="EE113" s="77">
        <v>0</v>
      </c>
      <c r="EF113" s="77">
        <v>0</v>
      </c>
      <c r="EG113" s="77">
        <v>0</v>
      </c>
      <c r="EH113" s="77">
        <v>0</v>
      </c>
      <c r="EI113" s="77">
        <v>0</v>
      </c>
      <c r="EJ113" s="77">
        <v>0</v>
      </c>
      <c r="EK113" s="77">
        <v>0</v>
      </c>
      <c r="EL113" s="77">
        <v>0</v>
      </c>
      <c r="EM113" s="77">
        <v>0</v>
      </c>
      <c r="EN113" s="77">
        <v>0</v>
      </c>
      <c r="EO113" s="77">
        <v>0</v>
      </c>
      <c r="EP113" s="77">
        <v>0</v>
      </c>
      <c r="EQ113" s="77">
        <v>0</v>
      </c>
      <c r="ER113" s="77">
        <v>0</v>
      </c>
      <c r="ES113" s="77">
        <v>0</v>
      </c>
      <c r="ET113" s="77">
        <v>0</v>
      </c>
      <c r="EU113" s="77">
        <v>0</v>
      </c>
      <c r="EV113" s="77">
        <v>0</v>
      </c>
      <c r="EW113" s="77">
        <v>0</v>
      </c>
      <c r="EX113" s="77">
        <v>0</v>
      </c>
      <c r="EY113" s="77">
        <v>0</v>
      </c>
      <c r="EZ113" s="77">
        <v>0</v>
      </c>
      <c r="FA113" s="77">
        <v>0</v>
      </c>
      <c r="FB113" s="77">
        <v>0</v>
      </c>
      <c r="FC113" s="77">
        <v>0</v>
      </c>
      <c r="FD113" s="77">
        <v>0</v>
      </c>
      <c r="FE113" s="77">
        <v>0</v>
      </c>
      <c r="FF113" s="77">
        <v>0</v>
      </c>
      <c r="FG113" s="77">
        <v>0</v>
      </c>
      <c r="FH113" s="77">
        <v>0</v>
      </c>
      <c r="FI113" s="77">
        <v>0</v>
      </c>
      <c r="FJ113" s="77">
        <v>0</v>
      </c>
      <c r="FK113" s="77">
        <v>0</v>
      </c>
      <c r="FL113" s="77">
        <v>0</v>
      </c>
      <c r="FM113" s="77">
        <v>0</v>
      </c>
      <c r="FN113" s="77">
        <v>0</v>
      </c>
      <c r="FO113" s="77">
        <v>0</v>
      </c>
      <c r="FP113" s="77">
        <v>0</v>
      </c>
      <c r="FQ113" s="77">
        <v>0</v>
      </c>
      <c r="FR113" s="77">
        <v>0</v>
      </c>
      <c r="FS113" s="77">
        <v>0</v>
      </c>
      <c r="FT113" s="77">
        <v>0</v>
      </c>
      <c r="FU113" s="77">
        <v>0</v>
      </c>
      <c r="FV113" s="77">
        <v>0</v>
      </c>
      <c r="FW113" s="77">
        <v>0</v>
      </c>
      <c r="FX113" s="77">
        <v>0</v>
      </c>
      <c r="FY113" s="77">
        <v>0</v>
      </c>
      <c r="FZ113" s="77">
        <v>0</v>
      </c>
      <c r="GA113" s="77">
        <v>0</v>
      </c>
      <c r="GB113" s="77">
        <v>0</v>
      </c>
      <c r="GC113" s="77">
        <v>0</v>
      </c>
      <c r="GD113" s="77">
        <v>0</v>
      </c>
      <c r="GE113" s="77">
        <v>0</v>
      </c>
      <c r="GF113" s="77">
        <v>0</v>
      </c>
      <c r="GG113" s="77">
        <v>0</v>
      </c>
      <c r="GH113" s="77">
        <v>0</v>
      </c>
      <c r="GI113" s="77">
        <v>0</v>
      </c>
      <c r="GJ113" s="77">
        <v>0</v>
      </c>
      <c r="GK113" s="77">
        <v>0</v>
      </c>
      <c r="GL113" s="77">
        <v>0</v>
      </c>
      <c r="GM113" s="77">
        <v>0</v>
      </c>
      <c r="GN113" s="77">
        <v>0</v>
      </c>
      <c r="GO113" s="77">
        <v>0</v>
      </c>
      <c r="GP113" s="77">
        <v>0</v>
      </c>
      <c r="GQ113" s="77">
        <v>0</v>
      </c>
      <c r="GR113" s="77">
        <v>0</v>
      </c>
      <c r="GS113" s="77">
        <v>0</v>
      </c>
      <c r="GT113" s="77">
        <v>0</v>
      </c>
      <c r="GU113" s="77">
        <v>0</v>
      </c>
      <c r="GV113" s="77">
        <v>0</v>
      </c>
      <c r="GW113" s="77">
        <v>0</v>
      </c>
      <c r="GX113" s="77">
        <v>0</v>
      </c>
      <c r="GY113" s="77">
        <v>0</v>
      </c>
      <c r="GZ113" s="77">
        <v>0</v>
      </c>
      <c r="HA113" s="77">
        <v>0</v>
      </c>
      <c r="HB113" s="77">
        <v>0</v>
      </c>
      <c r="HC113" s="77">
        <v>0</v>
      </c>
      <c r="HD113" s="77">
        <v>0</v>
      </c>
      <c r="HE113" s="77">
        <v>0</v>
      </c>
      <c r="HF113" s="77">
        <v>0</v>
      </c>
      <c r="HG113" s="77">
        <v>0</v>
      </c>
      <c r="HH113" s="77">
        <v>0</v>
      </c>
      <c r="HI113" s="77">
        <v>0</v>
      </c>
      <c r="HJ113" s="77">
        <v>0</v>
      </c>
      <c r="HK113" s="77">
        <v>0</v>
      </c>
      <c r="HL113" s="77">
        <v>0</v>
      </c>
      <c r="HM113" s="77">
        <v>0</v>
      </c>
      <c r="HN113" s="77">
        <v>0</v>
      </c>
      <c r="HO113" s="77">
        <v>0</v>
      </c>
      <c r="HP113" s="77">
        <v>0</v>
      </c>
      <c r="HQ113" s="77">
        <v>0</v>
      </c>
      <c r="HR113" s="77">
        <v>0</v>
      </c>
      <c r="HS113" s="77">
        <v>0</v>
      </c>
      <c r="HT113" s="77">
        <v>0</v>
      </c>
      <c r="HU113" s="77">
        <v>0</v>
      </c>
      <c r="HV113" s="77">
        <v>0</v>
      </c>
      <c r="HW113" s="77">
        <v>0</v>
      </c>
      <c r="HX113" s="77">
        <v>0</v>
      </c>
      <c r="HY113" s="77">
        <v>0</v>
      </c>
      <c r="HZ113" s="77">
        <v>0</v>
      </c>
      <c r="IA113" s="77">
        <v>0</v>
      </c>
      <c r="IB113" s="77">
        <v>0</v>
      </c>
      <c r="IC113" s="77">
        <v>0</v>
      </c>
      <c r="ID113" s="77">
        <v>0</v>
      </c>
      <c r="IE113" s="77">
        <v>0</v>
      </c>
      <c r="IF113" s="77">
        <v>0</v>
      </c>
      <c r="IG113" s="77">
        <v>0</v>
      </c>
      <c r="IH113" s="77">
        <v>0</v>
      </c>
      <c r="II113" s="77">
        <v>0</v>
      </c>
      <c r="IJ113" s="77">
        <v>0</v>
      </c>
      <c r="IK113" s="77">
        <v>0</v>
      </c>
      <c r="IL113" s="77">
        <v>0</v>
      </c>
      <c r="IM113" s="77">
        <v>0</v>
      </c>
      <c r="IN113" s="77">
        <v>0</v>
      </c>
      <c r="IO113" s="77">
        <v>0</v>
      </c>
    </row>
    <row r="114" spans="1:249" s="77" customFormat="1" x14ac:dyDescent="0.2">
      <c r="A114" s="7"/>
      <c r="B114" s="7"/>
      <c r="C114" s="17"/>
      <c r="D114" s="76"/>
      <c r="E114" s="77" t="str">
        <f t="shared" ref="E114:I114" si="10">E$107</f>
        <v>Movement in accounts payable</v>
      </c>
      <c r="F114" s="77">
        <f t="shared" si="10"/>
        <v>0</v>
      </c>
      <c r="G114" s="77" t="str">
        <f t="shared" si="10"/>
        <v>$</v>
      </c>
      <c r="H114" s="77">
        <f t="shared" si="10"/>
        <v>0</v>
      </c>
      <c r="I114" s="77">
        <f t="shared" si="10"/>
        <v>0</v>
      </c>
      <c r="J114" s="77" cm="1">
        <f t="array" ref="J114:IO114">_xlfn.ANCHORARRAY(J$107)</f>
        <v>4838.7096774193551</v>
      </c>
      <c r="K114" s="77">
        <v>333.70411568409327</v>
      </c>
      <c r="L114" s="77">
        <v>-333.70411568409327</v>
      </c>
      <c r="M114" s="77">
        <v>161.2903225806449</v>
      </c>
      <c r="N114" s="77">
        <v>-161.2903225806449</v>
      </c>
      <c r="O114" s="77">
        <v>161.2903225806449</v>
      </c>
      <c r="P114" s="77">
        <v>-161.2903225806449</v>
      </c>
      <c r="Q114" s="77">
        <v>0</v>
      </c>
      <c r="R114" s="77">
        <v>161.2903225806449</v>
      </c>
      <c r="S114" s="77">
        <v>-161.2903225806449</v>
      </c>
      <c r="T114" s="77">
        <v>161.2903225806449</v>
      </c>
      <c r="U114" s="77">
        <v>-161.2903225806449</v>
      </c>
      <c r="V114" s="77">
        <v>2419.3548387096771</v>
      </c>
      <c r="W114" s="77">
        <v>777.64976958525313</v>
      </c>
      <c r="X114" s="77">
        <v>-777.64976958525313</v>
      </c>
      <c r="Y114" s="77">
        <v>241.9354838709678</v>
      </c>
      <c r="Z114" s="77">
        <v>-241.9354838709678</v>
      </c>
      <c r="AA114" s="77">
        <v>241.9354838709678</v>
      </c>
      <c r="AB114" s="77">
        <v>-241.9354838709678</v>
      </c>
      <c r="AC114" s="77">
        <v>0</v>
      </c>
      <c r="AD114" s="77">
        <v>241.9354838709678</v>
      </c>
      <c r="AE114" s="77">
        <v>-241.9354838709678</v>
      </c>
      <c r="AF114" s="77">
        <v>241.9354838709678</v>
      </c>
      <c r="AG114" s="77">
        <v>-241.9354838709678</v>
      </c>
      <c r="AH114" s="77">
        <v>2419.354838709678</v>
      </c>
      <c r="AI114" s="77">
        <v>1036.8663594470036</v>
      </c>
      <c r="AJ114" s="77">
        <v>-1036.8663594470036</v>
      </c>
      <c r="AK114" s="77">
        <v>322.58064516128979</v>
      </c>
      <c r="AL114" s="77">
        <v>-322.58064516128979</v>
      </c>
      <c r="AM114" s="77">
        <v>322.58064516128979</v>
      </c>
      <c r="AN114" s="77">
        <v>-322.58064516128979</v>
      </c>
      <c r="AO114" s="77">
        <v>0</v>
      </c>
      <c r="AP114" s="77">
        <v>322.58064516128979</v>
      </c>
      <c r="AQ114" s="77">
        <v>-322.58064516128979</v>
      </c>
      <c r="AR114" s="77">
        <v>322.58064516128979</v>
      </c>
      <c r="AS114" s="77">
        <v>-322.58064516128979</v>
      </c>
      <c r="AT114" s="77">
        <v>-806.45161290322721</v>
      </c>
      <c r="AU114" s="77">
        <v>950.46082949308766</v>
      </c>
      <c r="AV114" s="77">
        <v>-950.46082949308766</v>
      </c>
      <c r="AW114" s="77">
        <v>295.69892473118307</v>
      </c>
      <c r="AX114" s="77">
        <v>-295.69892473118307</v>
      </c>
      <c r="AY114" s="77">
        <v>295.69892473118307</v>
      </c>
      <c r="AZ114" s="77">
        <v>-295.69892473118307</v>
      </c>
      <c r="BA114" s="77">
        <v>0</v>
      </c>
      <c r="BB114" s="77">
        <v>295.69892473118307</v>
      </c>
      <c r="BC114" s="77">
        <v>-295.69892473118307</v>
      </c>
      <c r="BD114" s="77">
        <v>295.69892473118307</v>
      </c>
      <c r="BE114" s="77">
        <v>-295.69892473118307</v>
      </c>
      <c r="BF114" s="77">
        <v>-1008.0645161290313</v>
      </c>
      <c r="BG114" s="77">
        <v>542.26918798665156</v>
      </c>
      <c r="BH114" s="77">
        <v>-542.26918798665156</v>
      </c>
      <c r="BI114" s="77">
        <v>262.0967741935483</v>
      </c>
      <c r="BJ114" s="77">
        <v>-262.0967741935483</v>
      </c>
      <c r="BK114" s="77">
        <v>262.0967741935483</v>
      </c>
      <c r="BL114" s="77">
        <v>-262.0967741935483</v>
      </c>
      <c r="BM114" s="77">
        <v>0</v>
      </c>
      <c r="BN114" s="77">
        <v>262.0967741935483</v>
      </c>
      <c r="BO114" s="77">
        <v>-262.0967741935483</v>
      </c>
      <c r="BP114" s="77">
        <v>262.0967741935483</v>
      </c>
      <c r="BQ114" s="77">
        <v>-262.0967741935483</v>
      </c>
      <c r="BR114" s="77">
        <v>0</v>
      </c>
      <c r="BS114" s="77">
        <v>842.45391705069142</v>
      </c>
      <c r="BT114" s="77">
        <v>-842.45391705069142</v>
      </c>
      <c r="BU114" s="77">
        <v>262.0967741935483</v>
      </c>
      <c r="BV114" s="77">
        <v>-262.0967741935483</v>
      </c>
      <c r="BW114" s="77">
        <v>262.0967741935483</v>
      </c>
      <c r="BX114" s="77">
        <v>-262.0967741935483</v>
      </c>
      <c r="BY114" s="77">
        <v>0</v>
      </c>
      <c r="BZ114" s="77">
        <v>262.0967741935483</v>
      </c>
      <c r="CA114" s="77">
        <v>-262.0967741935483</v>
      </c>
      <c r="CB114" s="77">
        <v>262.0967741935483</v>
      </c>
      <c r="CC114" s="77">
        <v>-262.0967741935483</v>
      </c>
      <c r="CD114" s="77">
        <v>0</v>
      </c>
      <c r="CE114" s="77">
        <v>842.45391705069142</v>
      </c>
      <c r="CF114" s="77">
        <v>-842.45391705069142</v>
      </c>
      <c r="CG114" s="77">
        <v>262.0967741935483</v>
      </c>
      <c r="CH114" s="77">
        <v>-262.0967741935483</v>
      </c>
      <c r="CI114" s="77">
        <v>262.0967741935483</v>
      </c>
      <c r="CJ114" s="77">
        <v>-262.0967741935483</v>
      </c>
      <c r="CK114" s="77">
        <v>0</v>
      </c>
      <c r="CL114" s="77">
        <v>262.0967741935483</v>
      </c>
      <c r="CM114" s="77">
        <v>-262.0967741935483</v>
      </c>
      <c r="CN114" s="77">
        <v>262.0967741935483</v>
      </c>
      <c r="CO114" s="77">
        <v>-262.0967741935483</v>
      </c>
      <c r="CP114" s="77">
        <v>0</v>
      </c>
      <c r="CQ114" s="77">
        <v>842.45391705069142</v>
      </c>
      <c r="CR114" s="77">
        <v>-842.45391705069142</v>
      </c>
      <c r="CS114" s="77">
        <v>262.0967741935483</v>
      </c>
      <c r="CT114" s="77">
        <v>-262.0967741935483</v>
      </c>
      <c r="CU114" s="77">
        <v>262.0967741935483</v>
      </c>
      <c r="CV114" s="77">
        <v>-262.0967741935483</v>
      </c>
      <c r="CW114" s="77">
        <v>0</v>
      </c>
      <c r="CX114" s="77">
        <v>262.0967741935483</v>
      </c>
      <c r="CY114" s="77">
        <v>-262.0967741935483</v>
      </c>
      <c r="CZ114" s="77">
        <v>262.0967741935483</v>
      </c>
      <c r="DA114" s="77">
        <v>-262.0967741935483</v>
      </c>
      <c r="DB114" s="77">
        <v>0</v>
      </c>
      <c r="DC114" s="77">
        <v>542.26918798665156</v>
      </c>
      <c r="DD114" s="77">
        <v>-542.26918798665156</v>
      </c>
      <c r="DE114" s="77">
        <v>262.0967741935483</v>
      </c>
      <c r="DF114" s="77">
        <v>-262.0967741935483</v>
      </c>
      <c r="DG114" s="77">
        <v>262.0967741935483</v>
      </c>
      <c r="DH114" s="77">
        <v>-262.0967741935483</v>
      </c>
      <c r="DI114" s="77">
        <v>0</v>
      </c>
      <c r="DJ114" s="77">
        <v>262.0967741935483</v>
      </c>
      <c r="DK114" s="77">
        <v>-262.0967741935483</v>
      </c>
      <c r="DL114" s="77">
        <v>262.0967741935483</v>
      </c>
      <c r="DM114" s="77">
        <v>-262.0967741935483</v>
      </c>
      <c r="DN114" s="77">
        <v>0</v>
      </c>
      <c r="DO114" s="77">
        <v>842.45391705069142</v>
      </c>
      <c r="DP114" s="77">
        <v>-842.45391705069142</v>
      </c>
      <c r="DQ114" s="77">
        <v>262.0967741935483</v>
      </c>
      <c r="DR114" s="77">
        <v>-262.0967741935483</v>
      </c>
      <c r="DS114" s="77">
        <v>262.0967741935483</v>
      </c>
      <c r="DT114" s="77">
        <v>-262.0967741935483</v>
      </c>
      <c r="DU114" s="77">
        <v>0</v>
      </c>
      <c r="DV114" s="77">
        <v>262.0967741935483</v>
      </c>
      <c r="DW114" s="77">
        <v>-262.0967741935483</v>
      </c>
      <c r="DX114" s="77">
        <v>262.0967741935483</v>
      </c>
      <c r="DY114" s="77">
        <v>-262.0967741935483</v>
      </c>
      <c r="DZ114" s="77">
        <v>0</v>
      </c>
      <c r="EA114" s="77">
        <v>842.45391705069142</v>
      </c>
      <c r="EB114" s="77">
        <v>-842.45391705069142</v>
      </c>
      <c r="EC114" s="77">
        <v>262.0967741935483</v>
      </c>
      <c r="ED114" s="77">
        <v>-262.0967741935483</v>
      </c>
      <c r="EE114" s="77">
        <v>262.0967741935483</v>
      </c>
      <c r="EF114" s="77">
        <v>-262.0967741935483</v>
      </c>
      <c r="EG114" s="77">
        <v>0</v>
      </c>
      <c r="EH114" s="77">
        <v>262.0967741935483</v>
      </c>
      <c r="EI114" s="77">
        <v>-262.0967741935483</v>
      </c>
      <c r="EJ114" s="77">
        <v>262.0967741935483</v>
      </c>
      <c r="EK114" s="77">
        <v>-262.0967741935483</v>
      </c>
      <c r="EL114" s="77">
        <v>0</v>
      </c>
      <c r="EM114" s="77">
        <v>842.45391705069142</v>
      </c>
      <c r="EN114" s="77">
        <v>-842.45391705069142</v>
      </c>
      <c r="EO114" s="77">
        <v>262.0967741935483</v>
      </c>
      <c r="EP114" s="77">
        <v>-262.0967741935483</v>
      </c>
      <c r="EQ114" s="77">
        <v>262.0967741935483</v>
      </c>
      <c r="ER114" s="77">
        <v>-262.0967741935483</v>
      </c>
      <c r="ES114" s="77">
        <v>0</v>
      </c>
      <c r="ET114" s="77">
        <v>262.0967741935483</v>
      </c>
      <c r="EU114" s="77">
        <v>-262.0967741935483</v>
      </c>
      <c r="EV114" s="77">
        <v>262.0967741935483</v>
      </c>
      <c r="EW114" s="77">
        <v>-262.0967741935483</v>
      </c>
      <c r="EX114" s="77">
        <v>0</v>
      </c>
      <c r="EY114" s="77">
        <v>542.26918798665156</v>
      </c>
      <c r="EZ114" s="77">
        <v>-542.26918798665156</v>
      </c>
      <c r="FA114" s="77">
        <v>262.0967741935483</v>
      </c>
      <c r="FB114" s="77">
        <v>-262.0967741935483</v>
      </c>
      <c r="FC114" s="77">
        <v>262.0967741935483</v>
      </c>
      <c r="FD114" s="77">
        <v>-262.0967741935483</v>
      </c>
      <c r="FE114" s="77">
        <v>0</v>
      </c>
      <c r="FF114" s="77">
        <v>262.0967741935483</v>
      </c>
      <c r="FG114" s="77">
        <v>-262.0967741935483</v>
      </c>
      <c r="FH114" s="77">
        <v>262.0967741935483</v>
      </c>
      <c r="FI114" s="77">
        <v>-262.0967741935483</v>
      </c>
      <c r="FJ114" s="77">
        <v>0</v>
      </c>
      <c r="FK114" s="77">
        <v>842.45391705069142</v>
      </c>
      <c r="FL114" s="77">
        <v>-842.45391705069142</v>
      </c>
      <c r="FM114" s="77">
        <v>262.0967741935483</v>
      </c>
      <c r="FN114" s="77">
        <v>-262.0967741935483</v>
      </c>
      <c r="FO114" s="77">
        <v>262.0967741935483</v>
      </c>
      <c r="FP114" s="77">
        <v>-262.0967741935483</v>
      </c>
      <c r="FQ114" s="77">
        <v>0</v>
      </c>
      <c r="FR114" s="77">
        <v>262.0967741935483</v>
      </c>
      <c r="FS114" s="77">
        <v>-262.0967741935483</v>
      </c>
      <c r="FT114" s="77">
        <v>262.0967741935483</v>
      </c>
      <c r="FU114" s="77">
        <v>-262.0967741935483</v>
      </c>
      <c r="FV114" s="77">
        <v>0</v>
      </c>
      <c r="FW114" s="77">
        <v>842.45391705069142</v>
      </c>
      <c r="FX114" s="77">
        <v>-842.45391705069142</v>
      </c>
      <c r="FY114" s="77">
        <v>262.0967741935483</v>
      </c>
      <c r="FZ114" s="77">
        <v>-262.0967741935483</v>
      </c>
      <c r="GA114" s="77">
        <v>262.0967741935483</v>
      </c>
      <c r="GB114" s="77">
        <v>-262.0967741935483</v>
      </c>
      <c r="GC114" s="77">
        <v>0</v>
      </c>
      <c r="GD114" s="77">
        <v>262.0967741935483</v>
      </c>
      <c r="GE114" s="77">
        <v>-262.0967741935483</v>
      </c>
      <c r="GF114" s="77">
        <v>262.0967741935483</v>
      </c>
      <c r="GG114" s="77">
        <v>-262.0967741935483</v>
      </c>
      <c r="GH114" s="77">
        <v>0</v>
      </c>
      <c r="GI114" s="77">
        <v>842.45391705069142</v>
      </c>
      <c r="GJ114" s="77">
        <v>-842.45391705069142</v>
      </c>
      <c r="GK114" s="77">
        <v>262.0967741935483</v>
      </c>
      <c r="GL114" s="77">
        <v>-262.0967741935483</v>
      </c>
      <c r="GM114" s="77">
        <v>262.0967741935483</v>
      </c>
      <c r="GN114" s="77">
        <v>-262.0967741935483</v>
      </c>
      <c r="GO114" s="77">
        <v>0</v>
      </c>
      <c r="GP114" s="77">
        <v>262.0967741935483</v>
      </c>
      <c r="GQ114" s="77">
        <v>-262.0967741935483</v>
      </c>
      <c r="GR114" s="77">
        <v>262.0967741935483</v>
      </c>
      <c r="GS114" s="77">
        <v>-262.0967741935483</v>
      </c>
      <c r="GT114" s="77">
        <v>0</v>
      </c>
      <c r="GU114" s="77">
        <v>542.26918798665156</v>
      </c>
      <c r="GV114" s="77">
        <v>-542.26918798665156</v>
      </c>
      <c r="GW114" s="77">
        <v>262.0967741935483</v>
      </c>
      <c r="GX114" s="77">
        <v>-262.0967741935483</v>
      </c>
      <c r="GY114" s="77">
        <v>262.0967741935483</v>
      </c>
      <c r="GZ114" s="77">
        <v>-262.0967741935483</v>
      </c>
      <c r="HA114" s="77">
        <v>0</v>
      </c>
      <c r="HB114" s="77">
        <v>262.0967741935483</v>
      </c>
      <c r="HC114" s="77">
        <v>-262.0967741935483</v>
      </c>
      <c r="HD114" s="77">
        <v>262.0967741935483</v>
      </c>
      <c r="HE114" s="77">
        <v>-262.0967741935483</v>
      </c>
      <c r="HF114" s="77">
        <v>0</v>
      </c>
      <c r="HG114" s="77">
        <v>842.45391705069142</v>
      </c>
      <c r="HH114" s="77">
        <v>-842.45391705069142</v>
      </c>
      <c r="HI114" s="77">
        <v>262.0967741935483</v>
      </c>
      <c r="HJ114" s="77">
        <v>-262.0967741935483</v>
      </c>
      <c r="HK114" s="77">
        <v>262.0967741935483</v>
      </c>
      <c r="HL114" s="77">
        <v>-262.0967741935483</v>
      </c>
      <c r="HM114" s="77">
        <v>0</v>
      </c>
      <c r="HN114" s="77">
        <v>262.0967741935483</v>
      </c>
      <c r="HO114" s="77">
        <v>-262.0967741935483</v>
      </c>
      <c r="HP114" s="77">
        <v>262.0967741935483</v>
      </c>
      <c r="HQ114" s="77">
        <v>-262.0967741935483</v>
      </c>
      <c r="HR114" s="77">
        <v>0</v>
      </c>
      <c r="HS114" s="77">
        <v>842.45391705069142</v>
      </c>
      <c r="HT114" s="77">
        <v>-842.45391705069142</v>
      </c>
      <c r="HU114" s="77">
        <v>262.0967741935483</v>
      </c>
      <c r="HV114" s="77">
        <v>-262.0967741935483</v>
      </c>
      <c r="HW114" s="77">
        <v>262.0967741935483</v>
      </c>
      <c r="HX114" s="77">
        <v>-262.0967741935483</v>
      </c>
      <c r="HY114" s="77">
        <v>0</v>
      </c>
      <c r="HZ114" s="77">
        <v>262.0967741935483</v>
      </c>
      <c r="IA114" s="77">
        <v>-262.0967741935483</v>
      </c>
      <c r="IB114" s="77">
        <v>262.0967741935483</v>
      </c>
      <c r="IC114" s="77">
        <v>-262.0967741935483</v>
      </c>
      <c r="ID114" s="77">
        <v>0</v>
      </c>
      <c r="IE114" s="77">
        <v>842.45391705069142</v>
      </c>
      <c r="IF114" s="77">
        <v>-842.45391705069142</v>
      </c>
      <c r="IG114" s="77">
        <v>262.0967741935483</v>
      </c>
      <c r="IH114" s="77">
        <v>-262.0967741935483</v>
      </c>
      <c r="II114" s="77">
        <v>262.0967741935483</v>
      </c>
      <c r="IJ114" s="77">
        <v>-262.0967741935483</v>
      </c>
      <c r="IK114" s="77">
        <v>0</v>
      </c>
      <c r="IL114" s="77">
        <v>262.0967741935483</v>
      </c>
      <c r="IM114" s="77">
        <v>-262.0967741935483</v>
      </c>
      <c r="IN114" s="77">
        <v>262.0967741935483</v>
      </c>
      <c r="IO114" s="77">
        <v>-262.0967741935483</v>
      </c>
    </row>
    <row r="115" spans="1:249" s="67" customFormat="1" ht="15" x14ac:dyDescent="0.2">
      <c r="A115" s="63"/>
      <c r="B115" s="64"/>
      <c r="C115" s="65"/>
      <c r="D115" s="66"/>
      <c r="E115" s="67" t="s">
        <v>69</v>
      </c>
      <c r="G115" s="67" t="s">
        <v>86</v>
      </c>
      <c r="J115" s="242" cm="1">
        <f t="array" ref="J115:IO115">BXF.SumColumnsλ(_xlfn.ANCHORARRAY(J111):J114)</f>
        <v>-6451.6129032258059</v>
      </c>
      <c r="K115" s="67">
        <v>-444.93882091212527</v>
      </c>
      <c r="L115" s="67">
        <v>444.93882091212527</v>
      </c>
      <c r="M115" s="67">
        <v>-215.05376344086017</v>
      </c>
      <c r="N115" s="67">
        <v>215.05376344086017</v>
      </c>
      <c r="O115" s="67">
        <v>-215.05376344086017</v>
      </c>
      <c r="P115" s="67">
        <v>215.05376344086017</v>
      </c>
      <c r="Q115" s="67">
        <v>0</v>
      </c>
      <c r="R115" s="67">
        <v>-215.05376344086017</v>
      </c>
      <c r="S115" s="67">
        <v>215.05376344086017</v>
      </c>
      <c r="T115" s="67">
        <v>-215.05376344086017</v>
      </c>
      <c r="U115" s="67">
        <v>215.05376344086017</v>
      </c>
      <c r="V115" s="67">
        <v>-3225.8064516129043</v>
      </c>
      <c r="W115" s="67">
        <v>-1036.8663594470036</v>
      </c>
      <c r="X115" s="67">
        <v>1036.8663594470036</v>
      </c>
      <c r="Y115" s="67">
        <v>-322.58064516128979</v>
      </c>
      <c r="Z115" s="67">
        <v>322.58064516128979</v>
      </c>
      <c r="AA115" s="67">
        <v>-322.58064516128979</v>
      </c>
      <c r="AB115" s="67">
        <v>322.58064516128979</v>
      </c>
      <c r="AC115" s="67">
        <v>0</v>
      </c>
      <c r="AD115" s="67">
        <v>-322.58064516128979</v>
      </c>
      <c r="AE115" s="67">
        <v>322.58064516128979</v>
      </c>
      <c r="AF115" s="67">
        <v>-322.58064516128979</v>
      </c>
      <c r="AG115" s="67">
        <v>322.58064516128979</v>
      </c>
      <c r="AH115" s="67">
        <v>-2580.645161290322</v>
      </c>
      <c r="AI115" s="67">
        <v>-1313.3640552995403</v>
      </c>
      <c r="AJ115" s="67">
        <v>1313.3640552995403</v>
      </c>
      <c r="AK115" s="67">
        <v>-408.60215053763386</v>
      </c>
      <c r="AL115" s="67">
        <v>408.60215053763386</v>
      </c>
      <c r="AM115" s="67">
        <v>-408.60215053763386</v>
      </c>
      <c r="AN115" s="67">
        <v>408.60215053763386</v>
      </c>
      <c r="AO115" s="67">
        <v>0</v>
      </c>
      <c r="AP115" s="67">
        <v>-408.60215053763386</v>
      </c>
      <c r="AQ115" s="67">
        <v>408.60215053763386</v>
      </c>
      <c r="AR115" s="67">
        <v>-408.60215053763386</v>
      </c>
      <c r="AS115" s="67">
        <v>408.60215053763386</v>
      </c>
      <c r="AT115" s="67">
        <v>1612.9032258064526</v>
      </c>
      <c r="AU115" s="67">
        <v>-1140.5529953917066</v>
      </c>
      <c r="AV115" s="67">
        <v>1140.5529953917066</v>
      </c>
      <c r="AW115" s="67">
        <v>-354.83870967742041</v>
      </c>
      <c r="AX115" s="67">
        <v>354.83870967742041</v>
      </c>
      <c r="AY115" s="67">
        <v>-354.83870967742041</v>
      </c>
      <c r="AZ115" s="67">
        <v>354.83870967742041</v>
      </c>
      <c r="BA115" s="67">
        <v>0</v>
      </c>
      <c r="BB115" s="67">
        <v>-354.83870967742041</v>
      </c>
      <c r="BC115" s="67">
        <v>354.83870967742041</v>
      </c>
      <c r="BD115" s="67">
        <v>-354.83870967742041</v>
      </c>
      <c r="BE115" s="67">
        <v>354.83870967742041</v>
      </c>
      <c r="BF115" s="67">
        <v>1733.8709677419338</v>
      </c>
      <c r="BG115" s="67">
        <v>-614.57174638487231</v>
      </c>
      <c r="BH115" s="67">
        <v>614.57174638487231</v>
      </c>
      <c r="BI115" s="67">
        <v>-297.04301075268631</v>
      </c>
      <c r="BJ115" s="67">
        <v>297.04301075268631</v>
      </c>
      <c r="BK115" s="67">
        <v>-297.04301075268631</v>
      </c>
      <c r="BL115" s="67">
        <v>297.04301075268631</v>
      </c>
      <c r="BM115" s="67">
        <v>0</v>
      </c>
      <c r="BN115" s="67">
        <v>-297.04301075268631</v>
      </c>
      <c r="BO115" s="67">
        <v>297.04301075268631</v>
      </c>
      <c r="BP115" s="67">
        <v>-297.04301075268631</v>
      </c>
      <c r="BQ115" s="67">
        <v>297.04301075268631</v>
      </c>
      <c r="BR115" s="67">
        <v>0</v>
      </c>
      <c r="BS115" s="67">
        <v>-954.78110599078354</v>
      </c>
      <c r="BT115" s="67">
        <v>954.78110599078354</v>
      </c>
      <c r="BU115" s="67">
        <v>-297.04301075268631</v>
      </c>
      <c r="BV115" s="67">
        <v>297.04301075268631</v>
      </c>
      <c r="BW115" s="67">
        <v>-297.04301075268631</v>
      </c>
      <c r="BX115" s="67">
        <v>297.04301075268631</v>
      </c>
      <c r="BY115" s="67">
        <v>0</v>
      </c>
      <c r="BZ115" s="67">
        <v>-297.04301075268631</v>
      </c>
      <c r="CA115" s="67">
        <v>297.04301075268631</v>
      </c>
      <c r="CB115" s="67">
        <v>-297.04301075268631</v>
      </c>
      <c r="CC115" s="67">
        <v>297.04301075268631</v>
      </c>
      <c r="CD115" s="67">
        <v>0</v>
      </c>
      <c r="CE115" s="67">
        <v>-954.78110599078354</v>
      </c>
      <c r="CF115" s="67">
        <v>954.78110599078354</v>
      </c>
      <c r="CG115" s="67">
        <v>-297.04301075268631</v>
      </c>
      <c r="CH115" s="67">
        <v>297.04301075268631</v>
      </c>
      <c r="CI115" s="67">
        <v>-297.04301075268631</v>
      </c>
      <c r="CJ115" s="67">
        <v>297.04301075268631</v>
      </c>
      <c r="CK115" s="67">
        <v>0</v>
      </c>
      <c r="CL115" s="67">
        <v>-297.04301075268631</v>
      </c>
      <c r="CM115" s="67">
        <v>297.04301075268631</v>
      </c>
      <c r="CN115" s="67">
        <v>-297.04301075268631</v>
      </c>
      <c r="CO115" s="67">
        <v>297.04301075268631</v>
      </c>
      <c r="CP115" s="67">
        <v>0</v>
      </c>
      <c r="CQ115" s="67">
        <v>-954.78110599078354</v>
      </c>
      <c r="CR115" s="67">
        <v>954.78110599078354</v>
      </c>
      <c r="CS115" s="67">
        <v>-297.04301075268631</v>
      </c>
      <c r="CT115" s="67">
        <v>297.04301075268631</v>
      </c>
      <c r="CU115" s="67">
        <v>-297.04301075268631</v>
      </c>
      <c r="CV115" s="67">
        <v>297.04301075268631</v>
      </c>
      <c r="CW115" s="67">
        <v>0</v>
      </c>
      <c r="CX115" s="67">
        <v>-297.04301075268631</v>
      </c>
      <c r="CY115" s="67">
        <v>297.04301075268631</v>
      </c>
      <c r="CZ115" s="67">
        <v>-297.04301075268631</v>
      </c>
      <c r="DA115" s="67">
        <v>297.04301075268631</v>
      </c>
      <c r="DB115" s="67">
        <v>0</v>
      </c>
      <c r="DC115" s="67">
        <v>-614.57174638487231</v>
      </c>
      <c r="DD115" s="67">
        <v>614.57174638487231</v>
      </c>
      <c r="DE115" s="67">
        <v>-297.04301075268631</v>
      </c>
      <c r="DF115" s="67">
        <v>297.04301075268631</v>
      </c>
      <c r="DG115" s="67">
        <v>-297.04301075268631</v>
      </c>
      <c r="DH115" s="67">
        <v>297.04301075268631</v>
      </c>
      <c r="DI115" s="67">
        <v>0</v>
      </c>
      <c r="DJ115" s="67">
        <v>-297.04301075268631</v>
      </c>
      <c r="DK115" s="67">
        <v>297.04301075268631</v>
      </c>
      <c r="DL115" s="67">
        <v>-297.04301075268631</v>
      </c>
      <c r="DM115" s="67">
        <v>297.04301075268631</v>
      </c>
      <c r="DN115" s="67">
        <v>0</v>
      </c>
      <c r="DO115" s="67">
        <v>-954.78110599078354</v>
      </c>
      <c r="DP115" s="67">
        <v>954.78110599078354</v>
      </c>
      <c r="DQ115" s="67">
        <v>-297.04301075268631</v>
      </c>
      <c r="DR115" s="67">
        <v>297.04301075268631</v>
      </c>
      <c r="DS115" s="67">
        <v>-297.04301075268631</v>
      </c>
      <c r="DT115" s="67">
        <v>297.04301075268631</v>
      </c>
      <c r="DU115" s="67">
        <v>0</v>
      </c>
      <c r="DV115" s="67">
        <v>-297.04301075268631</v>
      </c>
      <c r="DW115" s="67">
        <v>297.04301075268631</v>
      </c>
      <c r="DX115" s="67">
        <v>-297.04301075268631</v>
      </c>
      <c r="DY115" s="67">
        <v>297.04301075268631</v>
      </c>
      <c r="DZ115" s="67">
        <v>0</v>
      </c>
      <c r="EA115" s="67">
        <v>-954.78110599078354</v>
      </c>
      <c r="EB115" s="67">
        <v>954.78110599078354</v>
      </c>
      <c r="EC115" s="67">
        <v>-297.04301075268631</v>
      </c>
      <c r="ED115" s="67">
        <v>297.04301075268631</v>
      </c>
      <c r="EE115" s="67">
        <v>-297.04301075268631</v>
      </c>
      <c r="EF115" s="67">
        <v>297.04301075268631</v>
      </c>
      <c r="EG115" s="67">
        <v>0</v>
      </c>
      <c r="EH115" s="67">
        <v>-297.04301075268631</v>
      </c>
      <c r="EI115" s="67">
        <v>297.04301075268631</v>
      </c>
      <c r="EJ115" s="67">
        <v>-297.04301075268631</v>
      </c>
      <c r="EK115" s="67">
        <v>297.04301075268631</v>
      </c>
      <c r="EL115" s="67">
        <v>0</v>
      </c>
      <c r="EM115" s="67">
        <v>-954.78110599078354</v>
      </c>
      <c r="EN115" s="67">
        <v>954.78110599078354</v>
      </c>
      <c r="EO115" s="67">
        <v>-297.04301075268631</v>
      </c>
      <c r="EP115" s="67">
        <v>297.04301075268631</v>
      </c>
      <c r="EQ115" s="67">
        <v>-297.04301075268631</v>
      </c>
      <c r="ER115" s="67">
        <v>297.04301075268631</v>
      </c>
      <c r="ES115" s="67">
        <v>0</v>
      </c>
      <c r="ET115" s="67">
        <v>-297.04301075268631</v>
      </c>
      <c r="EU115" s="67">
        <v>297.04301075268631</v>
      </c>
      <c r="EV115" s="67">
        <v>-297.04301075268631</v>
      </c>
      <c r="EW115" s="67">
        <v>297.04301075268631</v>
      </c>
      <c r="EX115" s="67">
        <v>0</v>
      </c>
      <c r="EY115" s="67">
        <v>-614.57174638487231</v>
      </c>
      <c r="EZ115" s="67">
        <v>614.57174638487231</v>
      </c>
      <c r="FA115" s="67">
        <v>-297.04301075268631</v>
      </c>
      <c r="FB115" s="67">
        <v>297.04301075268631</v>
      </c>
      <c r="FC115" s="67">
        <v>-297.04301075268631</v>
      </c>
      <c r="FD115" s="67">
        <v>297.04301075268631</v>
      </c>
      <c r="FE115" s="67">
        <v>0</v>
      </c>
      <c r="FF115" s="67">
        <v>-297.04301075268631</v>
      </c>
      <c r="FG115" s="67">
        <v>297.04301075268631</v>
      </c>
      <c r="FH115" s="67">
        <v>-297.04301075268631</v>
      </c>
      <c r="FI115" s="67">
        <v>297.04301075268631</v>
      </c>
      <c r="FJ115" s="67">
        <v>0</v>
      </c>
      <c r="FK115" s="67">
        <v>-954.78110599078354</v>
      </c>
      <c r="FL115" s="67">
        <v>954.78110599078354</v>
      </c>
      <c r="FM115" s="67">
        <v>-297.04301075268631</v>
      </c>
      <c r="FN115" s="67">
        <v>297.04301075268631</v>
      </c>
      <c r="FO115" s="67">
        <v>-297.04301075268631</v>
      </c>
      <c r="FP115" s="67">
        <v>297.04301075268631</v>
      </c>
      <c r="FQ115" s="67">
        <v>0</v>
      </c>
      <c r="FR115" s="67">
        <v>-297.04301075268631</v>
      </c>
      <c r="FS115" s="67">
        <v>297.04301075268631</v>
      </c>
      <c r="FT115" s="67">
        <v>-297.04301075268631</v>
      </c>
      <c r="FU115" s="67">
        <v>297.04301075268631</v>
      </c>
      <c r="FV115" s="67">
        <v>0</v>
      </c>
      <c r="FW115" s="67">
        <v>-954.78110599078354</v>
      </c>
      <c r="FX115" s="67">
        <v>954.78110599078354</v>
      </c>
      <c r="FY115" s="67">
        <v>-297.04301075268631</v>
      </c>
      <c r="FZ115" s="67">
        <v>297.04301075268631</v>
      </c>
      <c r="GA115" s="67">
        <v>-297.04301075268631</v>
      </c>
      <c r="GB115" s="67">
        <v>297.04301075268631</v>
      </c>
      <c r="GC115" s="67">
        <v>0</v>
      </c>
      <c r="GD115" s="67">
        <v>-297.04301075268631</v>
      </c>
      <c r="GE115" s="67">
        <v>297.04301075268631</v>
      </c>
      <c r="GF115" s="67">
        <v>-297.04301075268631</v>
      </c>
      <c r="GG115" s="67">
        <v>297.04301075268631</v>
      </c>
      <c r="GH115" s="67">
        <v>0</v>
      </c>
      <c r="GI115" s="67">
        <v>-954.78110599078354</v>
      </c>
      <c r="GJ115" s="67">
        <v>954.78110599078354</v>
      </c>
      <c r="GK115" s="67">
        <v>-297.04301075268631</v>
      </c>
      <c r="GL115" s="67">
        <v>297.04301075268631</v>
      </c>
      <c r="GM115" s="67">
        <v>-297.04301075268631</v>
      </c>
      <c r="GN115" s="67">
        <v>297.04301075268631</v>
      </c>
      <c r="GO115" s="67">
        <v>0</v>
      </c>
      <c r="GP115" s="67">
        <v>-297.04301075268631</v>
      </c>
      <c r="GQ115" s="67">
        <v>297.04301075268631</v>
      </c>
      <c r="GR115" s="67">
        <v>-297.04301075268631</v>
      </c>
      <c r="GS115" s="67">
        <v>297.04301075268631</v>
      </c>
      <c r="GT115" s="67">
        <v>0</v>
      </c>
      <c r="GU115" s="67">
        <v>-614.57174638487231</v>
      </c>
      <c r="GV115" s="67">
        <v>614.57174638487231</v>
      </c>
      <c r="GW115" s="67">
        <v>-297.04301075268631</v>
      </c>
      <c r="GX115" s="67">
        <v>297.04301075268631</v>
      </c>
      <c r="GY115" s="67">
        <v>-297.04301075268631</v>
      </c>
      <c r="GZ115" s="67">
        <v>297.04301075268631</v>
      </c>
      <c r="HA115" s="67">
        <v>0</v>
      </c>
      <c r="HB115" s="67">
        <v>-297.04301075268631</v>
      </c>
      <c r="HC115" s="67">
        <v>297.04301075268631</v>
      </c>
      <c r="HD115" s="67">
        <v>-297.04301075268631</v>
      </c>
      <c r="HE115" s="67">
        <v>297.04301075268631</v>
      </c>
      <c r="HF115" s="67">
        <v>0</v>
      </c>
      <c r="HG115" s="67">
        <v>-954.78110599078354</v>
      </c>
      <c r="HH115" s="67">
        <v>954.78110599078354</v>
      </c>
      <c r="HI115" s="67">
        <v>-297.04301075268631</v>
      </c>
      <c r="HJ115" s="67">
        <v>297.04301075268631</v>
      </c>
      <c r="HK115" s="67">
        <v>-297.04301075268631</v>
      </c>
      <c r="HL115" s="67">
        <v>297.04301075268631</v>
      </c>
      <c r="HM115" s="67">
        <v>0</v>
      </c>
      <c r="HN115" s="67">
        <v>-297.04301075268631</v>
      </c>
      <c r="HO115" s="67">
        <v>297.04301075268631</v>
      </c>
      <c r="HP115" s="67">
        <v>-297.04301075268631</v>
      </c>
      <c r="HQ115" s="67">
        <v>297.04301075268631</v>
      </c>
      <c r="HR115" s="67">
        <v>0</v>
      </c>
      <c r="HS115" s="67">
        <v>-954.78110599078354</v>
      </c>
      <c r="HT115" s="67">
        <v>954.78110599078354</v>
      </c>
      <c r="HU115" s="67">
        <v>-297.04301075268631</v>
      </c>
      <c r="HV115" s="67">
        <v>297.04301075268631</v>
      </c>
      <c r="HW115" s="67">
        <v>-297.04301075268631</v>
      </c>
      <c r="HX115" s="67">
        <v>297.04301075268631</v>
      </c>
      <c r="HY115" s="67">
        <v>0</v>
      </c>
      <c r="HZ115" s="67">
        <v>-297.04301075268631</v>
      </c>
      <c r="IA115" s="67">
        <v>297.04301075268631</v>
      </c>
      <c r="IB115" s="67">
        <v>-297.04301075268631</v>
      </c>
      <c r="IC115" s="67">
        <v>297.04301075268631</v>
      </c>
      <c r="ID115" s="67">
        <v>0</v>
      </c>
      <c r="IE115" s="67">
        <v>-954.78110599078354</v>
      </c>
      <c r="IF115" s="67">
        <v>954.78110599078354</v>
      </c>
      <c r="IG115" s="67">
        <v>-297.04301075268631</v>
      </c>
      <c r="IH115" s="67">
        <v>297.04301075268631</v>
      </c>
      <c r="II115" s="67">
        <v>-297.04301075268631</v>
      </c>
      <c r="IJ115" s="67">
        <v>297.04301075268631</v>
      </c>
      <c r="IK115" s="67">
        <v>0</v>
      </c>
      <c r="IL115" s="67">
        <v>-297.04301075268631</v>
      </c>
      <c r="IM115" s="67">
        <v>297.04301075268631</v>
      </c>
      <c r="IN115" s="67">
        <v>-297.04301075268631</v>
      </c>
      <c r="IO115" s="67">
        <v>297.04301075268631</v>
      </c>
    </row>
    <row r="116" spans="1:249" x14ac:dyDescent="0.2">
      <c r="D116" s="58"/>
    </row>
    <row r="117" spans="1:249" x14ac:dyDescent="0.2">
      <c r="D117" s="58"/>
    </row>
    <row r="118" spans="1:249" s="239" customFormat="1" ht="15" x14ac:dyDescent="0.2">
      <c r="A118" s="239" t="s">
        <v>74</v>
      </c>
      <c r="B118" s="240"/>
      <c r="D118" s="241"/>
    </row>
    <row r="119" spans="1:249" x14ac:dyDescent="0.2">
      <c r="D119" s="58"/>
      <c r="J119" s="244"/>
    </row>
    <row r="120" spans="1:249" x14ac:dyDescent="0.2">
      <c r="D120" s="58"/>
    </row>
    <row r="121" spans="1:249" x14ac:dyDescent="0.2">
      <c r="D121" s="61" t="s">
        <v>96</v>
      </c>
    </row>
    <row r="122" spans="1:249" x14ac:dyDescent="0.2">
      <c r="D122" s="58"/>
    </row>
    <row r="123" spans="1:249" x14ac:dyDescent="0.2">
      <c r="D123" s="58"/>
    </row>
    <row r="124" spans="1:249" s="22" customFormat="1" ht="15" x14ac:dyDescent="0.2">
      <c r="A124" s="13"/>
      <c r="B124" s="7"/>
      <c r="C124" s="28"/>
      <c r="D124" s="68"/>
      <c r="E124" s="22" t="s">
        <v>97</v>
      </c>
      <c r="G124" s="22" t="s">
        <v>86</v>
      </c>
      <c r="J124" s="242" cm="1">
        <f t="array" ref="J124:IO126">BXF.Corkscrewλ(0, InpS!J14:IO14)</f>
        <v>0</v>
      </c>
      <c r="K124" s="22">
        <v>20000</v>
      </c>
      <c r="L124" s="22">
        <v>20000</v>
      </c>
      <c r="M124" s="22">
        <v>20000</v>
      </c>
      <c r="N124" s="22">
        <v>20000</v>
      </c>
      <c r="O124" s="22">
        <v>20000</v>
      </c>
      <c r="P124" s="22">
        <v>20000</v>
      </c>
      <c r="Q124" s="22">
        <v>20000</v>
      </c>
      <c r="R124" s="22">
        <v>20000</v>
      </c>
      <c r="S124" s="22">
        <v>20000</v>
      </c>
      <c r="T124" s="22">
        <v>20000</v>
      </c>
      <c r="U124" s="22">
        <v>20000</v>
      </c>
      <c r="V124" s="22">
        <v>20000</v>
      </c>
      <c r="W124" s="22">
        <v>20000</v>
      </c>
      <c r="X124" s="22">
        <v>20000</v>
      </c>
      <c r="Y124" s="22">
        <v>20000</v>
      </c>
      <c r="Z124" s="22">
        <v>20000</v>
      </c>
      <c r="AA124" s="22">
        <v>20000</v>
      </c>
      <c r="AB124" s="22">
        <v>20000</v>
      </c>
      <c r="AC124" s="22">
        <v>20000</v>
      </c>
      <c r="AD124" s="22">
        <v>20000</v>
      </c>
      <c r="AE124" s="22">
        <v>20000</v>
      </c>
      <c r="AF124" s="22">
        <v>20000</v>
      </c>
      <c r="AG124" s="22">
        <v>20000</v>
      </c>
      <c r="AH124" s="22">
        <v>20000</v>
      </c>
      <c r="AI124" s="22">
        <v>20000</v>
      </c>
      <c r="AJ124" s="22">
        <v>20000</v>
      </c>
      <c r="AK124" s="22">
        <v>20000</v>
      </c>
      <c r="AL124" s="22">
        <v>20000</v>
      </c>
      <c r="AM124" s="22">
        <v>20000</v>
      </c>
      <c r="AN124" s="22">
        <v>20000</v>
      </c>
      <c r="AO124" s="22">
        <v>20000</v>
      </c>
      <c r="AP124" s="22">
        <v>20000</v>
      </c>
      <c r="AQ124" s="22">
        <v>20000</v>
      </c>
      <c r="AR124" s="22">
        <v>20000</v>
      </c>
      <c r="AS124" s="22">
        <v>20000</v>
      </c>
      <c r="AT124" s="22">
        <v>20000</v>
      </c>
      <c r="AU124" s="22">
        <v>20000</v>
      </c>
      <c r="AV124" s="22">
        <v>20000</v>
      </c>
      <c r="AW124" s="22">
        <v>20000</v>
      </c>
      <c r="AX124" s="22">
        <v>20000</v>
      </c>
      <c r="AY124" s="22">
        <v>20000</v>
      </c>
      <c r="AZ124" s="22">
        <v>20000</v>
      </c>
      <c r="BA124" s="22">
        <v>20000</v>
      </c>
      <c r="BB124" s="22">
        <v>20000</v>
      </c>
      <c r="BC124" s="22">
        <v>20000</v>
      </c>
      <c r="BD124" s="22">
        <v>20000</v>
      </c>
      <c r="BE124" s="22">
        <v>20000</v>
      </c>
      <c r="BF124" s="22">
        <v>20000</v>
      </c>
      <c r="BG124" s="22">
        <v>20000</v>
      </c>
      <c r="BH124" s="22">
        <v>20000</v>
      </c>
      <c r="BI124" s="22">
        <v>20000</v>
      </c>
      <c r="BJ124" s="22">
        <v>20000</v>
      </c>
      <c r="BK124" s="22">
        <v>20000</v>
      </c>
      <c r="BL124" s="22">
        <v>20000</v>
      </c>
      <c r="BM124" s="22">
        <v>20000</v>
      </c>
      <c r="BN124" s="22">
        <v>20000</v>
      </c>
      <c r="BO124" s="22">
        <v>20000</v>
      </c>
      <c r="BP124" s="22">
        <v>20000</v>
      </c>
      <c r="BQ124" s="22">
        <v>20000</v>
      </c>
      <c r="BR124" s="22">
        <v>20000</v>
      </c>
      <c r="BS124" s="22">
        <v>20000</v>
      </c>
      <c r="BT124" s="22">
        <v>20000</v>
      </c>
      <c r="BU124" s="22">
        <v>20000</v>
      </c>
      <c r="BV124" s="22">
        <v>20000</v>
      </c>
      <c r="BW124" s="22">
        <v>20000</v>
      </c>
      <c r="BX124" s="22">
        <v>20000</v>
      </c>
      <c r="BY124" s="22">
        <v>20000</v>
      </c>
      <c r="BZ124" s="22">
        <v>20000</v>
      </c>
      <c r="CA124" s="22">
        <v>20000</v>
      </c>
      <c r="CB124" s="22">
        <v>20000</v>
      </c>
      <c r="CC124" s="22">
        <v>20000</v>
      </c>
      <c r="CD124" s="22">
        <v>20000</v>
      </c>
      <c r="CE124" s="22">
        <v>20000</v>
      </c>
      <c r="CF124" s="22">
        <v>20000</v>
      </c>
      <c r="CG124" s="22">
        <v>20000</v>
      </c>
      <c r="CH124" s="22">
        <v>20000</v>
      </c>
      <c r="CI124" s="22">
        <v>20000</v>
      </c>
      <c r="CJ124" s="22">
        <v>20000</v>
      </c>
      <c r="CK124" s="22">
        <v>20000</v>
      </c>
      <c r="CL124" s="22">
        <v>20000</v>
      </c>
      <c r="CM124" s="22">
        <v>20000</v>
      </c>
      <c r="CN124" s="22">
        <v>20000</v>
      </c>
      <c r="CO124" s="22">
        <v>20000</v>
      </c>
      <c r="CP124" s="22">
        <v>20000</v>
      </c>
      <c r="CQ124" s="22">
        <v>20000</v>
      </c>
      <c r="CR124" s="22">
        <v>20000</v>
      </c>
      <c r="CS124" s="22">
        <v>20000</v>
      </c>
      <c r="CT124" s="22">
        <v>20000</v>
      </c>
      <c r="CU124" s="22">
        <v>20000</v>
      </c>
      <c r="CV124" s="22">
        <v>20000</v>
      </c>
      <c r="CW124" s="22">
        <v>20000</v>
      </c>
      <c r="CX124" s="22">
        <v>20000</v>
      </c>
      <c r="CY124" s="22">
        <v>20000</v>
      </c>
      <c r="CZ124" s="22">
        <v>20000</v>
      </c>
      <c r="DA124" s="22">
        <v>20000</v>
      </c>
      <c r="DB124" s="22">
        <v>20000</v>
      </c>
      <c r="DC124" s="22">
        <v>20000</v>
      </c>
      <c r="DD124" s="22">
        <v>20000</v>
      </c>
      <c r="DE124" s="22">
        <v>20000</v>
      </c>
      <c r="DF124" s="22">
        <v>20000</v>
      </c>
      <c r="DG124" s="22">
        <v>20000</v>
      </c>
      <c r="DH124" s="22">
        <v>20000</v>
      </c>
      <c r="DI124" s="22">
        <v>20000</v>
      </c>
      <c r="DJ124" s="22">
        <v>20000</v>
      </c>
      <c r="DK124" s="22">
        <v>20000</v>
      </c>
      <c r="DL124" s="22">
        <v>20000</v>
      </c>
      <c r="DM124" s="22">
        <v>20000</v>
      </c>
      <c r="DN124" s="22">
        <v>20000</v>
      </c>
      <c r="DO124" s="22">
        <v>20000</v>
      </c>
      <c r="DP124" s="22">
        <v>20000</v>
      </c>
      <c r="DQ124" s="22">
        <v>20000</v>
      </c>
      <c r="DR124" s="22">
        <v>20000</v>
      </c>
      <c r="DS124" s="22">
        <v>20000</v>
      </c>
      <c r="DT124" s="22">
        <v>20000</v>
      </c>
      <c r="DU124" s="22">
        <v>20000</v>
      </c>
      <c r="DV124" s="22">
        <v>20000</v>
      </c>
      <c r="DW124" s="22">
        <v>20000</v>
      </c>
      <c r="DX124" s="22">
        <v>20000</v>
      </c>
      <c r="DY124" s="22">
        <v>20000</v>
      </c>
      <c r="DZ124" s="22">
        <v>20000</v>
      </c>
      <c r="EA124" s="22">
        <v>20000</v>
      </c>
      <c r="EB124" s="22">
        <v>20000</v>
      </c>
      <c r="EC124" s="22">
        <v>20000</v>
      </c>
      <c r="ED124" s="22">
        <v>20000</v>
      </c>
      <c r="EE124" s="22">
        <v>20000</v>
      </c>
      <c r="EF124" s="22">
        <v>20000</v>
      </c>
      <c r="EG124" s="22">
        <v>20000</v>
      </c>
      <c r="EH124" s="22">
        <v>20000</v>
      </c>
      <c r="EI124" s="22">
        <v>20000</v>
      </c>
      <c r="EJ124" s="22">
        <v>20000</v>
      </c>
      <c r="EK124" s="22">
        <v>20000</v>
      </c>
      <c r="EL124" s="22">
        <v>20000</v>
      </c>
      <c r="EM124" s="22">
        <v>20000</v>
      </c>
      <c r="EN124" s="22">
        <v>20000</v>
      </c>
      <c r="EO124" s="22">
        <v>20000</v>
      </c>
      <c r="EP124" s="22">
        <v>20000</v>
      </c>
      <c r="EQ124" s="22">
        <v>20000</v>
      </c>
      <c r="ER124" s="22">
        <v>20000</v>
      </c>
      <c r="ES124" s="22">
        <v>20000</v>
      </c>
      <c r="ET124" s="22">
        <v>20000</v>
      </c>
      <c r="EU124" s="22">
        <v>20000</v>
      </c>
      <c r="EV124" s="22">
        <v>20000</v>
      </c>
      <c r="EW124" s="22">
        <v>20000</v>
      </c>
      <c r="EX124" s="22">
        <v>20000</v>
      </c>
      <c r="EY124" s="22">
        <v>20000</v>
      </c>
      <c r="EZ124" s="22">
        <v>20000</v>
      </c>
      <c r="FA124" s="22">
        <v>20000</v>
      </c>
      <c r="FB124" s="22">
        <v>20000</v>
      </c>
      <c r="FC124" s="22">
        <v>20000</v>
      </c>
      <c r="FD124" s="22">
        <v>20000</v>
      </c>
      <c r="FE124" s="22">
        <v>20000</v>
      </c>
      <c r="FF124" s="22">
        <v>20000</v>
      </c>
      <c r="FG124" s="22">
        <v>20000</v>
      </c>
      <c r="FH124" s="22">
        <v>20000</v>
      </c>
      <c r="FI124" s="22">
        <v>20000</v>
      </c>
      <c r="FJ124" s="22">
        <v>20000</v>
      </c>
      <c r="FK124" s="22">
        <v>20000</v>
      </c>
      <c r="FL124" s="22">
        <v>20000</v>
      </c>
      <c r="FM124" s="22">
        <v>20000</v>
      </c>
      <c r="FN124" s="22">
        <v>20000</v>
      </c>
      <c r="FO124" s="22">
        <v>20000</v>
      </c>
      <c r="FP124" s="22">
        <v>20000</v>
      </c>
      <c r="FQ124" s="22">
        <v>20000</v>
      </c>
      <c r="FR124" s="22">
        <v>20000</v>
      </c>
      <c r="FS124" s="22">
        <v>20000</v>
      </c>
      <c r="FT124" s="22">
        <v>20000</v>
      </c>
      <c r="FU124" s="22">
        <v>20000</v>
      </c>
      <c r="FV124" s="22">
        <v>20000</v>
      </c>
      <c r="FW124" s="22">
        <v>20000</v>
      </c>
      <c r="FX124" s="22">
        <v>20000</v>
      </c>
      <c r="FY124" s="22">
        <v>20000</v>
      </c>
      <c r="FZ124" s="22">
        <v>20000</v>
      </c>
      <c r="GA124" s="22">
        <v>20000</v>
      </c>
      <c r="GB124" s="22">
        <v>20000</v>
      </c>
      <c r="GC124" s="22">
        <v>20000</v>
      </c>
      <c r="GD124" s="22">
        <v>20000</v>
      </c>
      <c r="GE124" s="22">
        <v>20000</v>
      </c>
      <c r="GF124" s="22">
        <v>20000</v>
      </c>
      <c r="GG124" s="22">
        <v>20000</v>
      </c>
      <c r="GH124" s="22">
        <v>20000</v>
      </c>
      <c r="GI124" s="22">
        <v>20000</v>
      </c>
      <c r="GJ124" s="22">
        <v>20000</v>
      </c>
      <c r="GK124" s="22">
        <v>20000</v>
      </c>
      <c r="GL124" s="22">
        <v>20000</v>
      </c>
      <c r="GM124" s="22">
        <v>20000</v>
      </c>
      <c r="GN124" s="22">
        <v>20000</v>
      </c>
      <c r="GO124" s="22">
        <v>20000</v>
      </c>
      <c r="GP124" s="22">
        <v>20000</v>
      </c>
      <c r="GQ124" s="22">
        <v>20000</v>
      </c>
      <c r="GR124" s="22">
        <v>20000</v>
      </c>
      <c r="GS124" s="22">
        <v>20000</v>
      </c>
      <c r="GT124" s="22">
        <v>20000</v>
      </c>
      <c r="GU124" s="22">
        <v>20000</v>
      </c>
      <c r="GV124" s="22">
        <v>20000</v>
      </c>
      <c r="GW124" s="22">
        <v>20000</v>
      </c>
      <c r="GX124" s="22">
        <v>20000</v>
      </c>
      <c r="GY124" s="22">
        <v>20000</v>
      </c>
      <c r="GZ124" s="22">
        <v>20000</v>
      </c>
      <c r="HA124" s="22">
        <v>20000</v>
      </c>
      <c r="HB124" s="22">
        <v>20000</v>
      </c>
      <c r="HC124" s="22">
        <v>20000</v>
      </c>
      <c r="HD124" s="22">
        <v>20000</v>
      </c>
      <c r="HE124" s="22">
        <v>20000</v>
      </c>
      <c r="HF124" s="22">
        <v>20000</v>
      </c>
      <c r="HG124" s="22">
        <v>20000</v>
      </c>
      <c r="HH124" s="22">
        <v>20000</v>
      </c>
      <c r="HI124" s="22">
        <v>20000</v>
      </c>
      <c r="HJ124" s="22">
        <v>20000</v>
      </c>
      <c r="HK124" s="22">
        <v>20000</v>
      </c>
      <c r="HL124" s="22">
        <v>20000</v>
      </c>
      <c r="HM124" s="22">
        <v>20000</v>
      </c>
      <c r="HN124" s="22">
        <v>20000</v>
      </c>
      <c r="HO124" s="22">
        <v>20000</v>
      </c>
      <c r="HP124" s="22">
        <v>20000</v>
      </c>
      <c r="HQ124" s="22">
        <v>20000</v>
      </c>
      <c r="HR124" s="22">
        <v>20000</v>
      </c>
      <c r="HS124" s="22">
        <v>20000</v>
      </c>
      <c r="HT124" s="22">
        <v>20000</v>
      </c>
      <c r="HU124" s="22">
        <v>20000</v>
      </c>
      <c r="HV124" s="22">
        <v>20000</v>
      </c>
      <c r="HW124" s="22">
        <v>20000</v>
      </c>
      <c r="HX124" s="22">
        <v>20000</v>
      </c>
      <c r="HY124" s="22">
        <v>20000</v>
      </c>
      <c r="HZ124" s="22">
        <v>20000</v>
      </c>
      <c r="IA124" s="22">
        <v>20000</v>
      </c>
      <c r="IB124" s="22">
        <v>20000</v>
      </c>
      <c r="IC124" s="22">
        <v>20000</v>
      </c>
      <c r="ID124" s="22">
        <v>20000</v>
      </c>
      <c r="IE124" s="22">
        <v>20000</v>
      </c>
      <c r="IF124" s="22">
        <v>20000</v>
      </c>
      <c r="IG124" s="22">
        <v>20000</v>
      </c>
      <c r="IH124" s="22">
        <v>20000</v>
      </c>
      <c r="II124" s="22">
        <v>20000</v>
      </c>
      <c r="IJ124" s="22">
        <v>20000</v>
      </c>
      <c r="IK124" s="22">
        <v>20000</v>
      </c>
      <c r="IL124" s="22">
        <v>20000</v>
      </c>
      <c r="IM124" s="22">
        <v>20000</v>
      </c>
      <c r="IN124" s="22">
        <v>20000</v>
      </c>
      <c r="IO124" s="22">
        <v>20000</v>
      </c>
    </row>
    <row r="125" spans="1:249" ht="12.95" customHeight="1" x14ac:dyDescent="0.2">
      <c r="D125" s="58"/>
      <c r="E125" s="45" t="str">
        <f>InpS!E$14</f>
        <v>Equity</v>
      </c>
      <c r="F125" s="45">
        <f>InpS!F$14</f>
        <v>0</v>
      </c>
      <c r="G125" s="45" t="str">
        <f>InpS!G$14</f>
        <v>$</v>
      </c>
      <c r="H125" s="45">
        <f>InpS!H$14</f>
        <v>20000</v>
      </c>
      <c r="I125" s="45">
        <f>InpS!I$14</f>
        <v>0</v>
      </c>
      <c r="J125" s="45">
        <v>20000</v>
      </c>
      <c r="K125" s="45">
        <v>0</v>
      </c>
      <c r="L125" s="45">
        <v>0</v>
      </c>
      <c r="M125" s="45">
        <v>0</v>
      </c>
      <c r="N125" s="45">
        <v>0</v>
      </c>
      <c r="O125" s="45">
        <v>0</v>
      </c>
      <c r="P125" s="45">
        <v>0</v>
      </c>
      <c r="Q125" s="45">
        <v>0</v>
      </c>
      <c r="R125" s="45">
        <v>0</v>
      </c>
      <c r="S125" s="45">
        <v>0</v>
      </c>
      <c r="T125" s="45">
        <v>0</v>
      </c>
      <c r="U125" s="45">
        <v>0</v>
      </c>
      <c r="V125" s="45">
        <v>0</v>
      </c>
      <c r="W125" s="45">
        <v>0</v>
      </c>
      <c r="X125" s="45">
        <v>0</v>
      </c>
      <c r="Y125" s="45">
        <v>0</v>
      </c>
      <c r="Z125" s="45">
        <v>0</v>
      </c>
      <c r="AA125" s="45">
        <v>0</v>
      </c>
      <c r="AB125" s="45">
        <v>0</v>
      </c>
      <c r="AC125" s="45">
        <v>0</v>
      </c>
      <c r="AD125" s="45">
        <v>0</v>
      </c>
      <c r="AE125" s="45">
        <v>0</v>
      </c>
      <c r="AF125" s="45">
        <v>0</v>
      </c>
      <c r="AG125" s="45">
        <v>0</v>
      </c>
      <c r="AH125" s="45">
        <v>0</v>
      </c>
      <c r="AI125" s="45">
        <v>0</v>
      </c>
      <c r="AJ125" s="45">
        <v>0</v>
      </c>
      <c r="AK125" s="45">
        <v>0</v>
      </c>
      <c r="AL125" s="45">
        <v>0</v>
      </c>
      <c r="AM125" s="45">
        <v>0</v>
      </c>
      <c r="AN125" s="45">
        <v>0</v>
      </c>
      <c r="AO125" s="45">
        <v>0</v>
      </c>
      <c r="AP125" s="45">
        <v>0</v>
      </c>
      <c r="AQ125" s="45">
        <v>0</v>
      </c>
      <c r="AR125" s="45">
        <v>0</v>
      </c>
      <c r="AS125" s="45">
        <v>0</v>
      </c>
      <c r="AT125" s="45">
        <v>0</v>
      </c>
      <c r="AU125" s="45">
        <v>0</v>
      </c>
      <c r="AV125" s="45">
        <v>0</v>
      </c>
      <c r="AW125" s="45">
        <v>0</v>
      </c>
      <c r="AX125" s="45">
        <v>0</v>
      </c>
      <c r="AY125" s="45">
        <v>0</v>
      </c>
      <c r="AZ125" s="45">
        <v>0</v>
      </c>
      <c r="BA125" s="45">
        <v>0</v>
      </c>
      <c r="BB125" s="45">
        <v>0</v>
      </c>
      <c r="BC125" s="45">
        <v>0</v>
      </c>
      <c r="BD125" s="45">
        <v>0</v>
      </c>
      <c r="BE125" s="45">
        <v>0</v>
      </c>
      <c r="BF125" s="45">
        <v>0</v>
      </c>
      <c r="BG125" s="45">
        <v>0</v>
      </c>
      <c r="BH125" s="45">
        <v>0</v>
      </c>
      <c r="BI125" s="45">
        <v>0</v>
      </c>
      <c r="BJ125" s="45">
        <v>0</v>
      </c>
      <c r="BK125" s="45">
        <v>0</v>
      </c>
      <c r="BL125" s="45">
        <v>0</v>
      </c>
      <c r="BM125" s="45">
        <v>0</v>
      </c>
      <c r="BN125" s="45">
        <v>0</v>
      </c>
      <c r="BO125" s="45">
        <v>0</v>
      </c>
      <c r="BP125" s="45">
        <v>0</v>
      </c>
      <c r="BQ125" s="45">
        <v>0</v>
      </c>
      <c r="BR125" s="25">
        <v>0</v>
      </c>
      <c r="BS125" s="25">
        <v>0</v>
      </c>
      <c r="BT125" s="25">
        <v>0</v>
      </c>
      <c r="BU125" s="25">
        <v>0</v>
      </c>
      <c r="BV125" s="25">
        <v>0</v>
      </c>
      <c r="BW125" s="25">
        <v>0</v>
      </c>
      <c r="BX125" s="25">
        <v>0</v>
      </c>
      <c r="BY125" s="25">
        <v>0</v>
      </c>
      <c r="BZ125" s="25">
        <v>0</v>
      </c>
      <c r="CA125" s="25">
        <v>0</v>
      </c>
      <c r="CB125" s="25">
        <v>0</v>
      </c>
      <c r="CC125" s="25">
        <v>0</v>
      </c>
      <c r="CD125" s="25">
        <v>0</v>
      </c>
      <c r="CE125" s="25">
        <v>0</v>
      </c>
      <c r="CF125" s="25">
        <v>0</v>
      </c>
      <c r="CG125" s="25">
        <v>0</v>
      </c>
      <c r="CH125" s="25">
        <v>0</v>
      </c>
      <c r="CI125" s="25">
        <v>0</v>
      </c>
      <c r="CJ125" s="25">
        <v>0</v>
      </c>
      <c r="CK125" s="25">
        <v>0</v>
      </c>
      <c r="CL125" s="25">
        <v>0</v>
      </c>
      <c r="CM125" s="25">
        <v>0</v>
      </c>
      <c r="CN125" s="25">
        <v>0</v>
      </c>
      <c r="CO125" s="25">
        <v>0</v>
      </c>
      <c r="CP125" s="25">
        <v>0</v>
      </c>
      <c r="CQ125" s="25">
        <v>0</v>
      </c>
      <c r="CR125" s="25">
        <v>0</v>
      </c>
      <c r="CS125" s="25">
        <v>0</v>
      </c>
      <c r="CT125" s="25">
        <v>0</v>
      </c>
      <c r="CU125" s="25">
        <v>0</v>
      </c>
      <c r="CV125" s="25">
        <v>0</v>
      </c>
      <c r="CW125" s="25">
        <v>0</v>
      </c>
      <c r="CX125" s="25">
        <v>0</v>
      </c>
      <c r="CY125" s="25">
        <v>0</v>
      </c>
      <c r="CZ125" s="25">
        <v>0</v>
      </c>
      <c r="DA125" s="25">
        <v>0</v>
      </c>
      <c r="DB125" s="25">
        <v>0</v>
      </c>
      <c r="DC125" s="25">
        <v>0</v>
      </c>
      <c r="DD125" s="25">
        <v>0</v>
      </c>
      <c r="DE125" s="25">
        <v>0</v>
      </c>
      <c r="DF125" s="25">
        <v>0</v>
      </c>
      <c r="DG125" s="25">
        <v>0</v>
      </c>
      <c r="DH125" s="25">
        <v>0</v>
      </c>
      <c r="DI125" s="25">
        <v>0</v>
      </c>
      <c r="DJ125" s="25">
        <v>0</v>
      </c>
      <c r="DK125" s="25">
        <v>0</v>
      </c>
      <c r="DL125" s="25">
        <v>0</v>
      </c>
      <c r="DM125" s="25">
        <v>0</v>
      </c>
      <c r="DN125" s="25">
        <v>0</v>
      </c>
      <c r="DO125" s="25">
        <v>0</v>
      </c>
      <c r="DP125" s="25">
        <v>0</v>
      </c>
      <c r="DQ125" s="25">
        <v>0</v>
      </c>
      <c r="DR125" s="25">
        <v>0</v>
      </c>
      <c r="DS125" s="25">
        <v>0</v>
      </c>
      <c r="DT125" s="25">
        <v>0</v>
      </c>
      <c r="DU125" s="25">
        <v>0</v>
      </c>
      <c r="DV125" s="25">
        <v>0</v>
      </c>
      <c r="DW125" s="25">
        <v>0</v>
      </c>
      <c r="DX125" s="25">
        <v>0</v>
      </c>
      <c r="DY125" s="25">
        <v>0</v>
      </c>
      <c r="DZ125" s="25">
        <v>0</v>
      </c>
      <c r="EA125" s="25">
        <v>0</v>
      </c>
      <c r="EB125" s="25">
        <v>0</v>
      </c>
      <c r="EC125" s="25">
        <v>0</v>
      </c>
      <c r="ED125" s="25">
        <v>0</v>
      </c>
      <c r="EE125" s="25">
        <v>0</v>
      </c>
      <c r="EF125" s="25">
        <v>0</v>
      </c>
      <c r="EG125" s="25">
        <v>0</v>
      </c>
      <c r="EH125" s="25">
        <v>0</v>
      </c>
      <c r="EI125" s="25">
        <v>0</v>
      </c>
      <c r="EJ125" s="25">
        <v>0</v>
      </c>
      <c r="EK125" s="25">
        <v>0</v>
      </c>
      <c r="EL125" s="25">
        <v>0</v>
      </c>
      <c r="EM125" s="25">
        <v>0</v>
      </c>
      <c r="EN125" s="25">
        <v>0</v>
      </c>
      <c r="EO125" s="25">
        <v>0</v>
      </c>
      <c r="EP125" s="25">
        <v>0</v>
      </c>
      <c r="EQ125" s="25">
        <v>0</v>
      </c>
      <c r="ER125" s="25">
        <v>0</v>
      </c>
      <c r="ES125" s="25">
        <v>0</v>
      </c>
      <c r="ET125" s="25">
        <v>0</v>
      </c>
      <c r="EU125" s="25">
        <v>0</v>
      </c>
      <c r="EV125" s="25">
        <v>0</v>
      </c>
      <c r="EW125" s="25">
        <v>0</v>
      </c>
      <c r="EX125" s="25">
        <v>0</v>
      </c>
      <c r="EY125" s="25">
        <v>0</v>
      </c>
      <c r="EZ125" s="25">
        <v>0</v>
      </c>
      <c r="FA125" s="25">
        <v>0</v>
      </c>
      <c r="FB125" s="25">
        <v>0</v>
      </c>
      <c r="FC125" s="25">
        <v>0</v>
      </c>
      <c r="FD125" s="25">
        <v>0</v>
      </c>
      <c r="FE125" s="25">
        <v>0</v>
      </c>
      <c r="FF125" s="25">
        <v>0</v>
      </c>
      <c r="FG125" s="25">
        <v>0</v>
      </c>
      <c r="FH125" s="25">
        <v>0</v>
      </c>
      <c r="FI125" s="25">
        <v>0</v>
      </c>
      <c r="FJ125" s="25">
        <v>0</v>
      </c>
      <c r="FK125" s="25">
        <v>0</v>
      </c>
      <c r="FL125" s="25">
        <v>0</v>
      </c>
      <c r="FM125" s="25">
        <v>0</v>
      </c>
      <c r="FN125" s="25">
        <v>0</v>
      </c>
      <c r="FO125" s="25">
        <v>0</v>
      </c>
      <c r="FP125" s="25">
        <v>0</v>
      </c>
      <c r="FQ125" s="25">
        <v>0</v>
      </c>
      <c r="FR125" s="25">
        <v>0</v>
      </c>
      <c r="FS125" s="25">
        <v>0</v>
      </c>
      <c r="FT125" s="25">
        <v>0</v>
      </c>
      <c r="FU125" s="25">
        <v>0</v>
      </c>
      <c r="FV125" s="25">
        <v>0</v>
      </c>
      <c r="FW125" s="25">
        <v>0</v>
      </c>
      <c r="FX125" s="25">
        <v>0</v>
      </c>
      <c r="FY125" s="25">
        <v>0</v>
      </c>
      <c r="FZ125" s="25">
        <v>0</v>
      </c>
      <c r="GA125" s="25">
        <v>0</v>
      </c>
      <c r="GB125" s="25">
        <v>0</v>
      </c>
      <c r="GC125" s="25">
        <v>0</v>
      </c>
      <c r="GD125" s="25">
        <v>0</v>
      </c>
      <c r="GE125" s="25">
        <v>0</v>
      </c>
      <c r="GF125" s="25">
        <v>0</v>
      </c>
      <c r="GG125" s="25">
        <v>0</v>
      </c>
      <c r="GH125" s="25">
        <v>0</v>
      </c>
      <c r="GI125" s="25">
        <v>0</v>
      </c>
      <c r="GJ125" s="25">
        <v>0</v>
      </c>
      <c r="GK125" s="25">
        <v>0</v>
      </c>
      <c r="GL125" s="25">
        <v>0</v>
      </c>
      <c r="GM125" s="25">
        <v>0</v>
      </c>
      <c r="GN125" s="25">
        <v>0</v>
      </c>
      <c r="GO125" s="25">
        <v>0</v>
      </c>
      <c r="GP125" s="25">
        <v>0</v>
      </c>
      <c r="GQ125" s="25">
        <v>0</v>
      </c>
      <c r="GR125" s="25">
        <v>0</v>
      </c>
      <c r="GS125" s="25">
        <v>0</v>
      </c>
      <c r="GT125" s="25">
        <v>0</v>
      </c>
      <c r="GU125" s="25">
        <v>0</v>
      </c>
      <c r="GV125" s="25">
        <v>0</v>
      </c>
      <c r="GW125" s="25">
        <v>0</v>
      </c>
      <c r="GX125" s="25">
        <v>0</v>
      </c>
      <c r="GY125" s="25">
        <v>0</v>
      </c>
      <c r="GZ125" s="25">
        <v>0</v>
      </c>
      <c r="HA125" s="25">
        <v>0</v>
      </c>
      <c r="HB125" s="25">
        <v>0</v>
      </c>
      <c r="HC125" s="25">
        <v>0</v>
      </c>
      <c r="HD125" s="25">
        <v>0</v>
      </c>
      <c r="HE125" s="25">
        <v>0</v>
      </c>
      <c r="HF125" s="25">
        <v>0</v>
      </c>
      <c r="HG125" s="25">
        <v>0</v>
      </c>
      <c r="HH125" s="25">
        <v>0</v>
      </c>
      <c r="HI125" s="25">
        <v>0</v>
      </c>
      <c r="HJ125" s="25">
        <v>0</v>
      </c>
      <c r="HK125" s="25">
        <v>0</v>
      </c>
      <c r="HL125" s="25">
        <v>0</v>
      </c>
      <c r="HM125" s="25">
        <v>0</v>
      </c>
      <c r="HN125" s="25">
        <v>0</v>
      </c>
      <c r="HO125" s="25">
        <v>0</v>
      </c>
      <c r="HP125" s="25">
        <v>0</v>
      </c>
      <c r="HQ125" s="25">
        <v>0</v>
      </c>
      <c r="HR125" s="25">
        <v>0</v>
      </c>
      <c r="HS125" s="25">
        <v>0</v>
      </c>
      <c r="HT125" s="25">
        <v>0</v>
      </c>
      <c r="HU125" s="25">
        <v>0</v>
      </c>
      <c r="HV125" s="25">
        <v>0</v>
      </c>
      <c r="HW125" s="25">
        <v>0</v>
      </c>
      <c r="HX125" s="25">
        <v>0</v>
      </c>
      <c r="HY125" s="25">
        <v>0</v>
      </c>
      <c r="HZ125" s="25">
        <v>0</v>
      </c>
      <c r="IA125" s="25">
        <v>0</v>
      </c>
      <c r="IB125" s="25">
        <v>0</v>
      </c>
      <c r="IC125" s="25">
        <v>0</v>
      </c>
      <c r="ID125" s="25">
        <v>0</v>
      </c>
      <c r="IE125" s="25">
        <v>0</v>
      </c>
      <c r="IF125" s="25">
        <v>0</v>
      </c>
      <c r="IG125" s="25">
        <v>0</v>
      </c>
      <c r="IH125" s="25">
        <v>0</v>
      </c>
      <c r="II125" s="25">
        <v>0</v>
      </c>
      <c r="IJ125" s="25">
        <v>0</v>
      </c>
      <c r="IK125" s="25">
        <v>0</v>
      </c>
      <c r="IL125" s="25">
        <v>0</v>
      </c>
      <c r="IM125" s="25">
        <v>0</v>
      </c>
      <c r="IN125" s="25">
        <v>0</v>
      </c>
      <c r="IO125" s="25">
        <v>0</v>
      </c>
    </row>
    <row r="126" spans="1:249" s="67" customFormat="1" x14ac:dyDescent="0.2">
      <c r="A126" s="63"/>
      <c r="B126" s="64"/>
      <c r="C126" s="65"/>
      <c r="D126" s="66"/>
      <c r="E126" s="67" t="s">
        <v>98</v>
      </c>
      <c r="G126" s="67" t="s">
        <v>86</v>
      </c>
      <c r="I126" s="86"/>
      <c r="J126" s="67">
        <v>20000</v>
      </c>
      <c r="K126" s="67">
        <v>20000</v>
      </c>
      <c r="L126" s="67">
        <v>20000</v>
      </c>
      <c r="M126" s="67">
        <v>20000</v>
      </c>
      <c r="N126" s="67">
        <v>20000</v>
      </c>
      <c r="O126" s="67">
        <v>20000</v>
      </c>
      <c r="P126" s="67">
        <v>20000</v>
      </c>
      <c r="Q126" s="67">
        <v>20000</v>
      </c>
      <c r="R126" s="67">
        <v>20000</v>
      </c>
      <c r="S126" s="67">
        <v>20000</v>
      </c>
      <c r="T126" s="67">
        <v>20000</v>
      </c>
      <c r="U126" s="67">
        <v>20000</v>
      </c>
      <c r="V126" s="67">
        <v>20000</v>
      </c>
      <c r="W126" s="67">
        <v>20000</v>
      </c>
      <c r="X126" s="67">
        <v>20000</v>
      </c>
      <c r="Y126" s="67">
        <v>20000</v>
      </c>
      <c r="Z126" s="67">
        <v>20000</v>
      </c>
      <c r="AA126" s="67">
        <v>20000</v>
      </c>
      <c r="AB126" s="67">
        <v>20000</v>
      </c>
      <c r="AC126" s="67">
        <v>20000</v>
      </c>
      <c r="AD126" s="67">
        <v>20000</v>
      </c>
      <c r="AE126" s="67">
        <v>20000</v>
      </c>
      <c r="AF126" s="67">
        <v>20000</v>
      </c>
      <c r="AG126" s="67">
        <v>20000</v>
      </c>
      <c r="AH126" s="67">
        <v>20000</v>
      </c>
      <c r="AI126" s="67">
        <v>20000</v>
      </c>
      <c r="AJ126" s="67">
        <v>20000</v>
      </c>
      <c r="AK126" s="67">
        <v>20000</v>
      </c>
      <c r="AL126" s="67">
        <v>20000</v>
      </c>
      <c r="AM126" s="67">
        <v>20000</v>
      </c>
      <c r="AN126" s="67">
        <v>20000</v>
      </c>
      <c r="AO126" s="67">
        <v>20000</v>
      </c>
      <c r="AP126" s="67">
        <v>20000</v>
      </c>
      <c r="AQ126" s="67">
        <v>20000</v>
      </c>
      <c r="AR126" s="67">
        <v>20000</v>
      </c>
      <c r="AS126" s="67">
        <v>20000</v>
      </c>
      <c r="AT126" s="67">
        <v>20000</v>
      </c>
      <c r="AU126" s="67">
        <v>20000</v>
      </c>
      <c r="AV126" s="67">
        <v>20000</v>
      </c>
      <c r="AW126" s="67">
        <v>20000</v>
      </c>
      <c r="AX126" s="67">
        <v>20000</v>
      </c>
      <c r="AY126" s="67">
        <v>20000</v>
      </c>
      <c r="AZ126" s="67">
        <v>20000</v>
      </c>
      <c r="BA126" s="67">
        <v>20000</v>
      </c>
      <c r="BB126" s="67">
        <v>20000</v>
      </c>
      <c r="BC126" s="67">
        <v>20000</v>
      </c>
      <c r="BD126" s="67">
        <v>20000</v>
      </c>
      <c r="BE126" s="67">
        <v>20000</v>
      </c>
      <c r="BF126" s="67">
        <v>20000</v>
      </c>
      <c r="BG126" s="67">
        <v>20000</v>
      </c>
      <c r="BH126" s="67">
        <v>20000</v>
      </c>
      <c r="BI126" s="67">
        <v>20000</v>
      </c>
      <c r="BJ126" s="67">
        <v>20000</v>
      </c>
      <c r="BK126" s="67">
        <v>20000</v>
      </c>
      <c r="BL126" s="67">
        <v>20000</v>
      </c>
      <c r="BM126" s="67">
        <v>20000</v>
      </c>
      <c r="BN126" s="67">
        <v>20000</v>
      </c>
      <c r="BO126" s="67">
        <v>20000</v>
      </c>
      <c r="BP126" s="67">
        <v>20000</v>
      </c>
      <c r="BQ126" s="67">
        <v>20000</v>
      </c>
      <c r="BR126" s="67">
        <v>20000</v>
      </c>
      <c r="BS126" s="67">
        <v>20000</v>
      </c>
      <c r="BT126" s="67">
        <v>20000</v>
      </c>
      <c r="BU126" s="67">
        <v>20000</v>
      </c>
      <c r="BV126" s="67">
        <v>20000</v>
      </c>
      <c r="BW126" s="67">
        <v>20000</v>
      </c>
      <c r="BX126" s="67">
        <v>20000</v>
      </c>
      <c r="BY126" s="67">
        <v>20000</v>
      </c>
      <c r="BZ126" s="67">
        <v>20000</v>
      </c>
      <c r="CA126" s="67">
        <v>20000</v>
      </c>
      <c r="CB126" s="67">
        <v>20000</v>
      </c>
      <c r="CC126" s="67">
        <v>20000</v>
      </c>
      <c r="CD126" s="67">
        <v>20000</v>
      </c>
      <c r="CE126" s="67">
        <v>20000</v>
      </c>
      <c r="CF126" s="67">
        <v>20000</v>
      </c>
      <c r="CG126" s="67">
        <v>20000</v>
      </c>
      <c r="CH126" s="67">
        <v>20000</v>
      </c>
      <c r="CI126" s="67">
        <v>20000</v>
      </c>
      <c r="CJ126" s="67">
        <v>20000</v>
      </c>
      <c r="CK126" s="67">
        <v>20000</v>
      </c>
      <c r="CL126" s="67">
        <v>20000</v>
      </c>
      <c r="CM126" s="67">
        <v>20000</v>
      </c>
      <c r="CN126" s="67">
        <v>20000</v>
      </c>
      <c r="CO126" s="67">
        <v>20000</v>
      </c>
      <c r="CP126" s="67">
        <v>20000</v>
      </c>
      <c r="CQ126" s="67">
        <v>20000</v>
      </c>
      <c r="CR126" s="67">
        <v>20000</v>
      </c>
      <c r="CS126" s="67">
        <v>20000</v>
      </c>
      <c r="CT126" s="67">
        <v>20000</v>
      </c>
      <c r="CU126" s="67">
        <v>20000</v>
      </c>
      <c r="CV126" s="67">
        <v>20000</v>
      </c>
      <c r="CW126" s="67">
        <v>20000</v>
      </c>
      <c r="CX126" s="67">
        <v>20000</v>
      </c>
      <c r="CY126" s="67">
        <v>20000</v>
      </c>
      <c r="CZ126" s="67">
        <v>20000</v>
      </c>
      <c r="DA126" s="67">
        <v>20000</v>
      </c>
      <c r="DB126" s="67">
        <v>20000</v>
      </c>
      <c r="DC126" s="67">
        <v>20000</v>
      </c>
      <c r="DD126" s="67">
        <v>20000</v>
      </c>
      <c r="DE126" s="67">
        <v>20000</v>
      </c>
      <c r="DF126" s="67">
        <v>20000</v>
      </c>
      <c r="DG126" s="67">
        <v>20000</v>
      </c>
      <c r="DH126" s="67">
        <v>20000</v>
      </c>
      <c r="DI126" s="67">
        <v>20000</v>
      </c>
      <c r="DJ126" s="67">
        <v>20000</v>
      </c>
      <c r="DK126" s="67">
        <v>20000</v>
      </c>
      <c r="DL126" s="67">
        <v>20000</v>
      </c>
      <c r="DM126" s="67">
        <v>20000</v>
      </c>
      <c r="DN126" s="67">
        <v>20000</v>
      </c>
      <c r="DO126" s="67">
        <v>20000</v>
      </c>
      <c r="DP126" s="67">
        <v>20000</v>
      </c>
      <c r="DQ126" s="67">
        <v>20000</v>
      </c>
      <c r="DR126" s="67">
        <v>20000</v>
      </c>
      <c r="DS126" s="67">
        <v>20000</v>
      </c>
      <c r="DT126" s="67">
        <v>20000</v>
      </c>
      <c r="DU126" s="67">
        <v>20000</v>
      </c>
      <c r="DV126" s="67">
        <v>20000</v>
      </c>
      <c r="DW126" s="67">
        <v>20000</v>
      </c>
      <c r="DX126" s="67">
        <v>20000</v>
      </c>
      <c r="DY126" s="67">
        <v>20000</v>
      </c>
      <c r="DZ126" s="67">
        <v>20000</v>
      </c>
      <c r="EA126" s="67">
        <v>20000</v>
      </c>
      <c r="EB126" s="67">
        <v>20000</v>
      </c>
      <c r="EC126" s="67">
        <v>20000</v>
      </c>
      <c r="ED126" s="67">
        <v>20000</v>
      </c>
      <c r="EE126" s="67">
        <v>20000</v>
      </c>
      <c r="EF126" s="67">
        <v>20000</v>
      </c>
      <c r="EG126" s="67">
        <v>20000</v>
      </c>
      <c r="EH126" s="67">
        <v>20000</v>
      </c>
      <c r="EI126" s="67">
        <v>20000</v>
      </c>
      <c r="EJ126" s="67">
        <v>20000</v>
      </c>
      <c r="EK126" s="67">
        <v>20000</v>
      </c>
      <c r="EL126" s="67">
        <v>20000</v>
      </c>
      <c r="EM126" s="67">
        <v>20000</v>
      </c>
      <c r="EN126" s="67">
        <v>20000</v>
      </c>
      <c r="EO126" s="67">
        <v>20000</v>
      </c>
      <c r="EP126" s="67">
        <v>20000</v>
      </c>
      <c r="EQ126" s="67">
        <v>20000</v>
      </c>
      <c r="ER126" s="67">
        <v>20000</v>
      </c>
      <c r="ES126" s="67">
        <v>20000</v>
      </c>
      <c r="ET126" s="67">
        <v>20000</v>
      </c>
      <c r="EU126" s="67">
        <v>20000</v>
      </c>
      <c r="EV126" s="67">
        <v>20000</v>
      </c>
      <c r="EW126" s="67">
        <v>20000</v>
      </c>
      <c r="EX126" s="67">
        <v>20000</v>
      </c>
      <c r="EY126" s="67">
        <v>20000</v>
      </c>
      <c r="EZ126" s="67">
        <v>20000</v>
      </c>
      <c r="FA126" s="67">
        <v>20000</v>
      </c>
      <c r="FB126" s="67">
        <v>20000</v>
      </c>
      <c r="FC126" s="67">
        <v>20000</v>
      </c>
      <c r="FD126" s="67">
        <v>20000</v>
      </c>
      <c r="FE126" s="67">
        <v>20000</v>
      </c>
      <c r="FF126" s="67">
        <v>20000</v>
      </c>
      <c r="FG126" s="67">
        <v>20000</v>
      </c>
      <c r="FH126" s="67">
        <v>20000</v>
      </c>
      <c r="FI126" s="67">
        <v>20000</v>
      </c>
      <c r="FJ126" s="67">
        <v>20000</v>
      </c>
      <c r="FK126" s="67">
        <v>20000</v>
      </c>
      <c r="FL126" s="67">
        <v>20000</v>
      </c>
      <c r="FM126" s="67">
        <v>20000</v>
      </c>
      <c r="FN126" s="67">
        <v>20000</v>
      </c>
      <c r="FO126" s="67">
        <v>20000</v>
      </c>
      <c r="FP126" s="67">
        <v>20000</v>
      </c>
      <c r="FQ126" s="67">
        <v>20000</v>
      </c>
      <c r="FR126" s="67">
        <v>20000</v>
      </c>
      <c r="FS126" s="67">
        <v>20000</v>
      </c>
      <c r="FT126" s="67">
        <v>20000</v>
      </c>
      <c r="FU126" s="67">
        <v>20000</v>
      </c>
      <c r="FV126" s="67">
        <v>20000</v>
      </c>
      <c r="FW126" s="67">
        <v>20000</v>
      </c>
      <c r="FX126" s="67">
        <v>20000</v>
      </c>
      <c r="FY126" s="67">
        <v>20000</v>
      </c>
      <c r="FZ126" s="67">
        <v>20000</v>
      </c>
      <c r="GA126" s="67">
        <v>20000</v>
      </c>
      <c r="GB126" s="67">
        <v>20000</v>
      </c>
      <c r="GC126" s="67">
        <v>20000</v>
      </c>
      <c r="GD126" s="67">
        <v>20000</v>
      </c>
      <c r="GE126" s="67">
        <v>20000</v>
      </c>
      <c r="GF126" s="67">
        <v>20000</v>
      </c>
      <c r="GG126" s="67">
        <v>20000</v>
      </c>
      <c r="GH126" s="67">
        <v>20000</v>
      </c>
      <c r="GI126" s="67">
        <v>20000</v>
      </c>
      <c r="GJ126" s="67">
        <v>20000</v>
      </c>
      <c r="GK126" s="67">
        <v>20000</v>
      </c>
      <c r="GL126" s="67">
        <v>20000</v>
      </c>
      <c r="GM126" s="67">
        <v>20000</v>
      </c>
      <c r="GN126" s="67">
        <v>20000</v>
      </c>
      <c r="GO126" s="67">
        <v>20000</v>
      </c>
      <c r="GP126" s="67">
        <v>20000</v>
      </c>
      <c r="GQ126" s="67">
        <v>20000</v>
      </c>
      <c r="GR126" s="67">
        <v>20000</v>
      </c>
      <c r="GS126" s="67">
        <v>20000</v>
      </c>
      <c r="GT126" s="67">
        <v>20000</v>
      </c>
      <c r="GU126" s="67">
        <v>20000</v>
      </c>
      <c r="GV126" s="67">
        <v>20000</v>
      </c>
      <c r="GW126" s="67">
        <v>20000</v>
      </c>
      <c r="GX126" s="67">
        <v>20000</v>
      </c>
      <c r="GY126" s="67">
        <v>20000</v>
      </c>
      <c r="GZ126" s="67">
        <v>20000</v>
      </c>
      <c r="HA126" s="67">
        <v>20000</v>
      </c>
      <c r="HB126" s="67">
        <v>20000</v>
      </c>
      <c r="HC126" s="67">
        <v>20000</v>
      </c>
      <c r="HD126" s="67">
        <v>20000</v>
      </c>
      <c r="HE126" s="67">
        <v>20000</v>
      </c>
      <c r="HF126" s="67">
        <v>20000</v>
      </c>
      <c r="HG126" s="67">
        <v>20000</v>
      </c>
      <c r="HH126" s="67">
        <v>20000</v>
      </c>
      <c r="HI126" s="67">
        <v>20000</v>
      </c>
      <c r="HJ126" s="67">
        <v>20000</v>
      </c>
      <c r="HK126" s="67">
        <v>20000</v>
      </c>
      <c r="HL126" s="67">
        <v>20000</v>
      </c>
      <c r="HM126" s="67">
        <v>20000</v>
      </c>
      <c r="HN126" s="67">
        <v>20000</v>
      </c>
      <c r="HO126" s="67">
        <v>20000</v>
      </c>
      <c r="HP126" s="67">
        <v>20000</v>
      </c>
      <c r="HQ126" s="67">
        <v>20000</v>
      </c>
      <c r="HR126" s="67">
        <v>20000</v>
      </c>
      <c r="HS126" s="67">
        <v>20000</v>
      </c>
      <c r="HT126" s="67">
        <v>20000</v>
      </c>
      <c r="HU126" s="67">
        <v>20000</v>
      </c>
      <c r="HV126" s="67">
        <v>20000</v>
      </c>
      <c r="HW126" s="67">
        <v>20000</v>
      </c>
      <c r="HX126" s="67">
        <v>20000</v>
      </c>
      <c r="HY126" s="67">
        <v>20000</v>
      </c>
      <c r="HZ126" s="67">
        <v>20000</v>
      </c>
      <c r="IA126" s="67">
        <v>20000</v>
      </c>
      <c r="IB126" s="67">
        <v>20000</v>
      </c>
      <c r="IC126" s="67">
        <v>20000</v>
      </c>
      <c r="ID126" s="67">
        <v>20000</v>
      </c>
      <c r="IE126" s="67">
        <v>20000</v>
      </c>
      <c r="IF126" s="67">
        <v>20000</v>
      </c>
      <c r="IG126" s="67">
        <v>20000</v>
      </c>
      <c r="IH126" s="67">
        <v>20000</v>
      </c>
      <c r="II126" s="67">
        <v>20000</v>
      </c>
      <c r="IJ126" s="67">
        <v>20000</v>
      </c>
      <c r="IK126" s="67">
        <v>20000</v>
      </c>
      <c r="IL126" s="67">
        <v>20000</v>
      </c>
      <c r="IM126" s="67">
        <v>20000</v>
      </c>
      <c r="IN126" s="67">
        <v>20000</v>
      </c>
      <c r="IO126" s="67">
        <v>20000</v>
      </c>
    </row>
    <row r="127" spans="1:249" x14ac:dyDescent="0.2">
      <c r="D127" s="58"/>
    </row>
    <row r="128" spans="1:249" x14ac:dyDescent="0.2">
      <c r="D128" s="58"/>
    </row>
    <row r="129" spans="1:249" x14ac:dyDescent="0.2">
      <c r="D129" s="61" t="s">
        <v>108</v>
      </c>
    </row>
    <row r="130" spans="1:249" x14ac:dyDescent="0.2">
      <c r="D130" s="58"/>
    </row>
    <row r="131" spans="1:249" x14ac:dyDescent="0.2">
      <c r="D131" s="58"/>
      <c r="E131" s="120" t="str">
        <f>InpC!E42</f>
        <v>Loan Amount</v>
      </c>
      <c r="F131" s="120">
        <f>InpC!F42</f>
        <v>90000</v>
      </c>
      <c r="G131" s="120" t="str">
        <f>InpC!G42</f>
        <v>GBP</v>
      </c>
    </row>
    <row r="132" spans="1:249" x14ac:dyDescent="0.2">
      <c r="D132" s="58"/>
      <c r="E132" s="120" t="str">
        <f>InpC!E44</f>
        <v>Annual percentage rate</v>
      </c>
      <c r="F132" s="121">
        <f>InpC!F44</f>
        <v>0.05</v>
      </c>
      <c r="G132" s="120" t="str">
        <f>InpC!G44</f>
        <v>%</v>
      </c>
    </row>
    <row r="133" spans="1:249" x14ac:dyDescent="0.2">
      <c r="D133" s="58"/>
      <c r="E133" s="120" t="str">
        <f>InpC!E45</f>
        <v>Term</v>
      </c>
      <c r="F133" s="120">
        <f>InpC!F45</f>
        <v>48</v>
      </c>
      <c r="G133" s="120" t="str">
        <f>InpC!G45</f>
        <v>months</v>
      </c>
    </row>
    <row r="134" spans="1:249" x14ac:dyDescent="0.2">
      <c r="D134" s="58"/>
      <c r="E134" s="22" t="s">
        <v>197</v>
      </c>
      <c r="F134" s="22">
        <f>-PMT(F132/12,F133,F131)</f>
        <v>2072.6364213581865</v>
      </c>
      <c r="G134" s="22" t="s">
        <v>187</v>
      </c>
    </row>
    <row r="135" spans="1:249" x14ac:dyDescent="0.2">
      <c r="D135" s="58"/>
      <c r="E135" s="22"/>
      <c r="F135" s="22"/>
      <c r="G135" s="22"/>
    </row>
    <row r="136" spans="1:249" s="120" customFormat="1" x14ac:dyDescent="0.2">
      <c r="A136" s="247"/>
      <c r="B136" s="231"/>
      <c r="C136" s="232"/>
      <c r="D136" s="248"/>
      <c r="E136" s="120" t="str">
        <f>InpC!E10</f>
        <v>Months per period</v>
      </c>
      <c r="F136" s="120">
        <f>InpC!F10</f>
        <v>1</v>
      </c>
      <c r="G136" s="120" t="str">
        <f>InpC!G10</f>
        <v>months</v>
      </c>
    </row>
    <row r="137" spans="1:249" x14ac:dyDescent="0.2">
      <c r="D137" s="58"/>
      <c r="E137" s="120" t="str">
        <f>InpC!E9</f>
        <v>Model duration</v>
      </c>
      <c r="F137" s="120">
        <f>InpC!F9</f>
        <v>240</v>
      </c>
      <c r="G137" s="120" t="str">
        <f>InpC!G9</f>
        <v>months</v>
      </c>
    </row>
    <row r="138" spans="1:249" x14ac:dyDescent="0.2">
      <c r="D138" s="58"/>
      <c r="E138" s="120" t="str">
        <f>Time!E63</f>
        <v>Debt Issuance flag</v>
      </c>
      <c r="F138" s="120"/>
      <c r="G138" s="120" t="str">
        <f>Time!G63</f>
        <v>flag</v>
      </c>
      <c r="H138" s="120"/>
      <c r="I138" s="120"/>
      <c r="J138" s="120" cm="1">
        <f t="array" ref="J138:IO138">_xlfn.ANCHORARRAY(Time!J63)</f>
        <v>1</v>
      </c>
      <c r="K138" s="120">
        <v>0</v>
      </c>
      <c r="L138" s="120">
        <v>0</v>
      </c>
      <c r="M138" s="120">
        <v>0</v>
      </c>
      <c r="N138" s="120">
        <v>0</v>
      </c>
      <c r="O138" s="120">
        <v>0</v>
      </c>
      <c r="P138" s="120">
        <v>0</v>
      </c>
      <c r="Q138" s="120">
        <v>0</v>
      </c>
      <c r="R138" s="120">
        <v>0</v>
      </c>
      <c r="S138" s="120">
        <v>0</v>
      </c>
      <c r="T138" s="120">
        <v>0</v>
      </c>
      <c r="U138" s="120">
        <v>0</v>
      </c>
      <c r="V138" s="120">
        <v>0</v>
      </c>
      <c r="W138" s="120">
        <v>0</v>
      </c>
      <c r="X138" s="120">
        <v>0</v>
      </c>
      <c r="Y138" s="120">
        <v>0</v>
      </c>
      <c r="Z138" s="120">
        <v>0</v>
      </c>
      <c r="AA138" s="120">
        <v>0</v>
      </c>
      <c r="AB138" s="120">
        <v>0</v>
      </c>
      <c r="AC138" s="120">
        <v>0</v>
      </c>
      <c r="AD138" s="120">
        <v>0</v>
      </c>
      <c r="AE138" s="120">
        <v>0</v>
      </c>
      <c r="AF138" s="120">
        <v>0</v>
      </c>
      <c r="AG138" s="120">
        <v>0</v>
      </c>
      <c r="AH138" s="120">
        <v>0</v>
      </c>
      <c r="AI138" s="120">
        <v>0</v>
      </c>
      <c r="AJ138" s="120">
        <v>0</v>
      </c>
      <c r="AK138" s="120">
        <v>0</v>
      </c>
      <c r="AL138" s="120">
        <v>0</v>
      </c>
      <c r="AM138" s="120">
        <v>0</v>
      </c>
      <c r="AN138" s="120">
        <v>0</v>
      </c>
      <c r="AO138" s="120">
        <v>0</v>
      </c>
      <c r="AP138" s="120">
        <v>0</v>
      </c>
      <c r="AQ138" s="120">
        <v>0</v>
      </c>
      <c r="AR138" s="120">
        <v>0</v>
      </c>
      <c r="AS138" s="120">
        <v>0</v>
      </c>
      <c r="AT138" s="120">
        <v>0</v>
      </c>
      <c r="AU138" s="120">
        <v>0</v>
      </c>
      <c r="AV138" s="120">
        <v>0</v>
      </c>
      <c r="AW138" s="120">
        <v>0</v>
      </c>
      <c r="AX138" s="120">
        <v>0</v>
      </c>
      <c r="AY138" s="120">
        <v>0</v>
      </c>
      <c r="AZ138" s="120">
        <v>0</v>
      </c>
      <c r="BA138" s="120">
        <v>0</v>
      </c>
      <c r="BB138" s="120">
        <v>0</v>
      </c>
      <c r="BC138" s="120">
        <v>0</v>
      </c>
      <c r="BD138" s="120">
        <v>0</v>
      </c>
      <c r="BE138" s="120">
        <v>0</v>
      </c>
      <c r="BF138" s="120">
        <v>0</v>
      </c>
      <c r="BG138" s="120">
        <v>0</v>
      </c>
      <c r="BH138" s="120">
        <v>0</v>
      </c>
      <c r="BI138" s="120">
        <v>0</v>
      </c>
      <c r="BJ138" s="120">
        <v>0</v>
      </c>
      <c r="BK138" s="120">
        <v>0</v>
      </c>
      <c r="BL138" s="120">
        <v>0</v>
      </c>
      <c r="BM138" s="120">
        <v>0</v>
      </c>
      <c r="BN138" s="120">
        <v>0</v>
      </c>
      <c r="BO138" s="120">
        <v>0</v>
      </c>
      <c r="BP138" s="120">
        <v>0</v>
      </c>
      <c r="BQ138" s="120">
        <v>0</v>
      </c>
      <c r="BR138" s="25">
        <v>0</v>
      </c>
      <c r="BS138" s="25">
        <v>0</v>
      </c>
      <c r="BT138" s="25">
        <v>0</v>
      </c>
      <c r="BU138" s="25">
        <v>0</v>
      </c>
      <c r="BV138" s="25">
        <v>0</v>
      </c>
      <c r="BW138" s="25">
        <v>0</v>
      </c>
      <c r="BX138" s="25">
        <v>0</v>
      </c>
      <c r="BY138" s="25">
        <v>0</v>
      </c>
      <c r="BZ138" s="25">
        <v>0</v>
      </c>
      <c r="CA138" s="25">
        <v>0</v>
      </c>
      <c r="CB138" s="25">
        <v>0</v>
      </c>
      <c r="CC138" s="25">
        <v>0</v>
      </c>
      <c r="CD138" s="25">
        <v>0</v>
      </c>
      <c r="CE138" s="25">
        <v>0</v>
      </c>
      <c r="CF138" s="25">
        <v>0</v>
      </c>
      <c r="CG138" s="25">
        <v>0</v>
      </c>
      <c r="CH138" s="25">
        <v>0</v>
      </c>
      <c r="CI138" s="25">
        <v>0</v>
      </c>
      <c r="CJ138" s="25">
        <v>0</v>
      </c>
      <c r="CK138" s="25">
        <v>0</v>
      </c>
      <c r="CL138" s="25">
        <v>0</v>
      </c>
      <c r="CM138" s="25">
        <v>0</v>
      </c>
      <c r="CN138" s="25">
        <v>0</v>
      </c>
      <c r="CO138" s="25">
        <v>0</v>
      </c>
      <c r="CP138" s="25">
        <v>0</v>
      </c>
      <c r="CQ138" s="25">
        <v>0</v>
      </c>
      <c r="CR138" s="25">
        <v>0</v>
      </c>
      <c r="CS138" s="25">
        <v>0</v>
      </c>
      <c r="CT138" s="25">
        <v>0</v>
      </c>
      <c r="CU138" s="25">
        <v>0</v>
      </c>
      <c r="CV138" s="25">
        <v>0</v>
      </c>
      <c r="CW138" s="25">
        <v>0</v>
      </c>
      <c r="CX138" s="25">
        <v>0</v>
      </c>
      <c r="CY138" s="25">
        <v>0</v>
      </c>
      <c r="CZ138" s="25">
        <v>0</v>
      </c>
      <c r="DA138" s="25">
        <v>0</v>
      </c>
      <c r="DB138" s="25">
        <v>0</v>
      </c>
      <c r="DC138" s="25">
        <v>0</v>
      </c>
      <c r="DD138" s="25">
        <v>0</v>
      </c>
      <c r="DE138" s="25">
        <v>0</v>
      </c>
      <c r="DF138" s="25">
        <v>0</v>
      </c>
      <c r="DG138" s="25">
        <v>0</v>
      </c>
      <c r="DH138" s="25">
        <v>0</v>
      </c>
      <c r="DI138" s="25">
        <v>0</v>
      </c>
      <c r="DJ138" s="25">
        <v>0</v>
      </c>
      <c r="DK138" s="25">
        <v>0</v>
      </c>
      <c r="DL138" s="25">
        <v>0</v>
      </c>
      <c r="DM138" s="25">
        <v>0</v>
      </c>
      <c r="DN138" s="25">
        <v>0</v>
      </c>
      <c r="DO138" s="25">
        <v>0</v>
      </c>
      <c r="DP138" s="25">
        <v>0</v>
      </c>
      <c r="DQ138" s="25">
        <v>0</v>
      </c>
      <c r="DR138" s="25">
        <v>0</v>
      </c>
      <c r="DS138" s="25">
        <v>0</v>
      </c>
      <c r="DT138" s="25">
        <v>0</v>
      </c>
      <c r="DU138" s="25">
        <v>0</v>
      </c>
      <c r="DV138" s="25">
        <v>0</v>
      </c>
      <c r="DW138" s="25">
        <v>0</v>
      </c>
      <c r="DX138" s="25">
        <v>0</v>
      </c>
      <c r="DY138" s="25">
        <v>0</v>
      </c>
      <c r="DZ138" s="25">
        <v>0</v>
      </c>
      <c r="EA138" s="25">
        <v>0</v>
      </c>
      <c r="EB138" s="25">
        <v>0</v>
      </c>
      <c r="EC138" s="25">
        <v>0</v>
      </c>
      <c r="ED138" s="25">
        <v>0</v>
      </c>
      <c r="EE138" s="25">
        <v>0</v>
      </c>
      <c r="EF138" s="25">
        <v>0</v>
      </c>
      <c r="EG138" s="25">
        <v>0</v>
      </c>
      <c r="EH138" s="25">
        <v>0</v>
      </c>
      <c r="EI138" s="25">
        <v>0</v>
      </c>
      <c r="EJ138" s="25">
        <v>0</v>
      </c>
      <c r="EK138" s="25">
        <v>0</v>
      </c>
      <c r="EL138" s="25">
        <v>0</v>
      </c>
      <c r="EM138" s="25">
        <v>0</v>
      </c>
      <c r="EN138" s="25">
        <v>0</v>
      </c>
      <c r="EO138" s="25">
        <v>0</v>
      </c>
      <c r="EP138" s="25">
        <v>0</v>
      </c>
      <c r="EQ138" s="25">
        <v>0</v>
      </c>
      <c r="ER138" s="25">
        <v>0</v>
      </c>
      <c r="ES138" s="25">
        <v>0</v>
      </c>
      <c r="ET138" s="25">
        <v>0</v>
      </c>
      <c r="EU138" s="25">
        <v>0</v>
      </c>
      <c r="EV138" s="25">
        <v>0</v>
      </c>
      <c r="EW138" s="25">
        <v>0</v>
      </c>
      <c r="EX138" s="25">
        <v>0</v>
      </c>
      <c r="EY138" s="25">
        <v>0</v>
      </c>
      <c r="EZ138" s="25">
        <v>0</v>
      </c>
      <c r="FA138" s="25">
        <v>0</v>
      </c>
      <c r="FB138" s="25">
        <v>0</v>
      </c>
      <c r="FC138" s="25">
        <v>0</v>
      </c>
      <c r="FD138" s="25">
        <v>0</v>
      </c>
      <c r="FE138" s="25">
        <v>0</v>
      </c>
      <c r="FF138" s="25">
        <v>0</v>
      </c>
      <c r="FG138" s="25">
        <v>0</v>
      </c>
      <c r="FH138" s="25">
        <v>0</v>
      </c>
      <c r="FI138" s="25">
        <v>0</v>
      </c>
      <c r="FJ138" s="25">
        <v>0</v>
      </c>
      <c r="FK138" s="25">
        <v>0</v>
      </c>
      <c r="FL138" s="25">
        <v>0</v>
      </c>
      <c r="FM138" s="25">
        <v>0</v>
      </c>
      <c r="FN138" s="25">
        <v>0</v>
      </c>
      <c r="FO138" s="25">
        <v>0</v>
      </c>
      <c r="FP138" s="25">
        <v>0</v>
      </c>
      <c r="FQ138" s="25">
        <v>0</v>
      </c>
      <c r="FR138" s="25">
        <v>0</v>
      </c>
      <c r="FS138" s="25">
        <v>0</v>
      </c>
      <c r="FT138" s="25">
        <v>0</v>
      </c>
      <c r="FU138" s="25">
        <v>0</v>
      </c>
      <c r="FV138" s="25">
        <v>0</v>
      </c>
      <c r="FW138" s="25">
        <v>0</v>
      </c>
      <c r="FX138" s="25">
        <v>0</v>
      </c>
      <c r="FY138" s="25">
        <v>0</v>
      </c>
      <c r="FZ138" s="25">
        <v>0</v>
      </c>
      <c r="GA138" s="25">
        <v>0</v>
      </c>
      <c r="GB138" s="25">
        <v>0</v>
      </c>
      <c r="GC138" s="25">
        <v>0</v>
      </c>
      <c r="GD138" s="25">
        <v>0</v>
      </c>
      <c r="GE138" s="25">
        <v>0</v>
      </c>
      <c r="GF138" s="25">
        <v>0</v>
      </c>
      <c r="GG138" s="25">
        <v>0</v>
      </c>
      <c r="GH138" s="25">
        <v>0</v>
      </c>
      <c r="GI138" s="25">
        <v>0</v>
      </c>
      <c r="GJ138" s="25">
        <v>0</v>
      </c>
      <c r="GK138" s="25">
        <v>0</v>
      </c>
      <c r="GL138" s="25">
        <v>0</v>
      </c>
      <c r="GM138" s="25">
        <v>0</v>
      </c>
      <c r="GN138" s="25">
        <v>0</v>
      </c>
      <c r="GO138" s="25">
        <v>0</v>
      </c>
      <c r="GP138" s="25">
        <v>0</v>
      </c>
      <c r="GQ138" s="25">
        <v>0</v>
      </c>
      <c r="GR138" s="25">
        <v>0</v>
      </c>
      <c r="GS138" s="25">
        <v>0</v>
      </c>
      <c r="GT138" s="25">
        <v>0</v>
      </c>
      <c r="GU138" s="25">
        <v>0</v>
      </c>
      <c r="GV138" s="25">
        <v>0</v>
      </c>
      <c r="GW138" s="25">
        <v>0</v>
      </c>
      <c r="GX138" s="25">
        <v>0</v>
      </c>
      <c r="GY138" s="25">
        <v>0</v>
      </c>
      <c r="GZ138" s="25">
        <v>0</v>
      </c>
      <c r="HA138" s="25">
        <v>0</v>
      </c>
      <c r="HB138" s="25">
        <v>0</v>
      </c>
      <c r="HC138" s="25">
        <v>0</v>
      </c>
      <c r="HD138" s="25">
        <v>0</v>
      </c>
      <c r="HE138" s="25">
        <v>0</v>
      </c>
      <c r="HF138" s="25">
        <v>0</v>
      </c>
      <c r="HG138" s="25">
        <v>0</v>
      </c>
      <c r="HH138" s="25">
        <v>0</v>
      </c>
      <c r="HI138" s="25">
        <v>0</v>
      </c>
      <c r="HJ138" s="25">
        <v>0</v>
      </c>
      <c r="HK138" s="25">
        <v>0</v>
      </c>
      <c r="HL138" s="25">
        <v>0</v>
      </c>
      <c r="HM138" s="25">
        <v>0</v>
      </c>
      <c r="HN138" s="25">
        <v>0</v>
      </c>
      <c r="HO138" s="25">
        <v>0</v>
      </c>
      <c r="HP138" s="25">
        <v>0</v>
      </c>
      <c r="HQ138" s="25">
        <v>0</v>
      </c>
      <c r="HR138" s="25">
        <v>0</v>
      </c>
      <c r="HS138" s="25">
        <v>0</v>
      </c>
      <c r="HT138" s="25">
        <v>0</v>
      </c>
      <c r="HU138" s="25">
        <v>0</v>
      </c>
      <c r="HV138" s="25">
        <v>0</v>
      </c>
      <c r="HW138" s="25">
        <v>0</v>
      </c>
      <c r="HX138" s="25">
        <v>0</v>
      </c>
      <c r="HY138" s="25">
        <v>0</v>
      </c>
      <c r="HZ138" s="25">
        <v>0</v>
      </c>
      <c r="IA138" s="25">
        <v>0</v>
      </c>
      <c r="IB138" s="25">
        <v>0</v>
      </c>
      <c r="IC138" s="25">
        <v>0</v>
      </c>
      <c r="ID138" s="25">
        <v>0</v>
      </c>
      <c r="IE138" s="25">
        <v>0</v>
      </c>
      <c r="IF138" s="25">
        <v>0</v>
      </c>
      <c r="IG138" s="25">
        <v>0</v>
      </c>
      <c r="IH138" s="25">
        <v>0</v>
      </c>
      <c r="II138" s="25">
        <v>0</v>
      </c>
      <c r="IJ138" s="25">
        <v>0</v>
      </c>
      <c r="IK138" s="25">
        <v>0</v>
      </c>
      <c r="IL138" s="25">
        <v>0</v>
      </c>
      <c r="IM138" s="25">
        <v>0</v>
      </c>
      <c r="IN138" s="25">
        <v>0</v>
      </c>
      <c r="IO138" s="25">
        <v>0</v>
      </c>
    </row>
    <row r="139" spans="1:249" s="22" customFormat="1" x14ac:dyDescent="0.2">
      <c r="A139" s="13"/>
      <c r="B139" s="7"/>
      <c r="C139" s="28"/>
      <c r="D139" s="68"/>
      <c r="E139" s="22" t="s">
        <v>192</v>
      </c>
      <c r="J139" s="22" cm="1">
        <f t="array" ref="J139:IO139">$F$131*_xlfn.ANCHORARRAY(J138)</f>
        <v>90000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</v>
      </c>
      <c r="AT139" s="22">
        <v>0</v>
      </c>
      <c r="AU139" s="22">
        <v>0</v>
      </c>
      <c r="AV139" s="22">
        <v>0</v>
      </c>
      <c r="AW139" s="22">
        <v>0</v>
      </c>
      <c r="AX139" s="22">
        <v>0</v>
      </c>
      <c r="AY139" s="22">
        <v>0</v>
      </c>
      <c r="AZ139" s="22">
        <v>0</v>
      </c>
      <c r="BA139" s="22">
        <v>0</v>
      </c>
      <c r="BB139" s="22">
        <v>0</v>
      </c>
      <c r="BC139" s="22">
        <v>0</v>
      </c>
      <c r="BD139" s="22">
        <v>0</v>
      </c>
      <c r="BE139" s="22">
        <v>0</v>
      </c>
      <c r="BF139" s="22">
        <v>0</v>
      </c>
      <c r="BG139" s="22">
        <v>0</v>
      </c>
      <c r="BH139" s="22">
        <v>0</v>
      </c>
      <c r="BI139" s="22">
        <v>0</v>
      </c>
      <c r="BJ139" s="22">
        <v>0</v>
      </c>
      <c r="BK139" s="22">
        <v>0</v>
      </c>
      <c r="BL139" s="22">
        <v>0</v>
      </c>
      <c r="BM139" s="22">
        <v>0</v>
      </c>
      <c r="BN139" s="22">
        <v>0</v>
      </c>
      <c r="BO139" s="22">
        <v>0</v>
      </c>
      <c r="BP139" s="22">
        <v>0</v>
      </c>
      <c r="BQ139" s="22">
        <v>0</v>
      </c>
      <c r="BR139" s="22">
        <v>0</v>
      </c>
      <c r="BS139" s="22">
        <v>0</v>
      </c>
      <c r="BT139" s="22">
        <v>0</v>
      </c>
      <c r="BU139" s="22">
        <v>0</v>
      </c>
      <c r="BV139" s="22">
        <v>0</v>
      </c>
      <c r="BW139" s="22">
        <v>0</v>
      </c>
      <c r="BX139" s="22">
        <v>0</v>
      </c>
      <c r="BY139" s="22">
        <v>0</v>
      </c>
      <c r="BZ139" s="22">
        <v>0</v>
      </c>
      <c r="CA139" s="22">
        <v>0</v>
      </c>
      <c r="CB139" s="22">
        <v>0</v>
      </c>
      <c r="CC139" s="22">
        <v>0</v>
      </c>
      <c r="CD139" s="22">
        <v>0</v>
      </c>
      <c r="CE139" s="22">
        <v>0</v>
      </c>
      <c r="CF139" s="22">
        <v>0</v>
      </c>
      <c r="CG139" s="22">
        <v>0</v>
      </c>
      <c r="CH139" s="22">
        <v>0</v>
      </c>
      <c r="CI139" s="22">
        <v>0</v>
      </c>
      <c r="CJ139" s="22">
        <v>0</v>
      </c>
      <c r="CK139" s="22">
        <v>0</v>
      </c>
      <c r="CL139" s="22">
        <v>0</v>
      </c>
      <c r="CM139" s="22">
        <v>0</v>
      </c>
      <c r="CN139" s="22">
        <v>0</v>
      </c>
      <c r="CO139" s="22">
        <v>0</v>
      </c>
      <c r="CP139" s="22">
        <v>0</v>
      </c>
      <c r="CQ139" s="22">
        <v>0</v>
      </c>
      <c r="CR139" s="22">
        <v>0</v>
      </c>
      <c r="CS139" s="22">
        <v>0</v>
      </c>
      <c r="CT139" s="22">
        <v>0</v>
      </c>
      <c r="CU139" s="22">
        <v>0</v>
      </c>
      <c r="CV139" s="22">
        <v>0</v>
      </c>
      <c r="CW139" s="22">
        <v>0</v>
      </c>
      <c r="CX139" s="22">
        <v>0</v>
      </c>
      <c r="CY139" s="22">
        <v>0</v>
      </c>
      <c r="CZ139" s="22">
        <v>0</v>
      </c>
      <c r="DA139" s="22">
        <v>0</v>
      </c>
      <c r="DB139" s="22">
        <v>0</v>
      </c>
      <c r="DC139" s="22">
        <v>0</v>
      </c>
      <c r="DD139" s="22">
        <v>0</v>
      </c>
      <c r="DE139" s="22">
        <v>0</v>
      </c>
      <c r="DF139" s="22">
        <v>0</v>
      </c>
      <c r="DG139" s="22">
        <v>0</v>
      </c>
      <c r="DH139" s="22">
        <v>0</v>
      </c>
      <c r="DI139" s="22">
        <v>0</v>
      </c>
      <c r="DJ139" s="22">
        <v>0</v>
      </c>
      <c r="DK139" s="22">
        <v>0</v>
      </c>
      <c r="DL139" s="22">
        <v>0</v>
      </c>
      <c r="DM139" s="22">
        <v>0</v>
      </c>
      <c r="DN139" s="22">
        <v>0</v>
      </c>
      <c r="DO139" s="22">
        <v>0</v>
      </c>
      <c r="DP139" s="22">
        <v>0</v>
      </c>
      <c r="DQ139" s="22">
        <v>0</v>
      </c>
      <c r="DR139" s="22">
        <v>0</v>
      </c>
      <c r="DS139" s="22">
        <v>0</v>
      </c>
      <c r="DT139" s="22">
        <v>0</v>
      </c>
      <c r="DU139" s="22">
        <v>0</v>
      </c>
      <c r="DV139" s="22">
        <v>0</v>
      </c>
      <c r="DW139" s="22">
        <v>0</v>
      </c>
      <c r="DX139" s="22">
        <v>0</v>
      </c>
      <c r="DY139" s="22">
        <v>0</v>
      </c>
      <c r="DZ139" s="22">
        <v>0</v>
      </c>
      <c r="EA139" s="22">
        <v>0</v>
      </c>
      <c r="EB139" s="22">
        <v>0</v>
      </c>
      <c r="EC139" s="22">
        <v>0</v>
      </c>
      <c r="ED139" s="22">
        <v>0</v>
      </c>
      <c r="EE139" s="22">
        <v>0</v>
      </c>
      <c r="EF139" s="22">
        <v>0</v>
      </c>
      <c r="EG139" s="22">
        <v>0</v>
      </c>
      <c r="EH139" s="22">
        <v>0</v>
      </c>
      <c r="EI139" s="22">
        <v>0</v>
      </c>
      <c r="EJ139" s="22">
        <v>0</v>
      </c>
      <c r="EK139" s="22">
        <v>0</v>
      </c>
      <c r="EL139" s="22">
        <v>0</v>
      </c>
      <c r="EM139" s="22">
        <v>0</v>
      </c>
      <c r="EN139" s="22">
        <v>0</v>
      </c>
      <c r="EO139" s="22">
        <v>0</v>
      </c>
      <c r="EP139" s="22">
        <v>0</v>
      </c>
      <c r="EQ139" s="22">
        <v>0</v>
      </c>
      <c r="ER139" s="22">
        <v>0</v>
      </c>
      <c r="ES139" s="22">
        <v>0</v>
      </c>
      <c r="ET139" s="22">
        <v>0</v>
      </c>
      <c r="EU139" s="22">
        <v>0</v>
      </c>
      <c r="EV139" s="22">
        <v>0</v>
      </c>
      <c r="EW139" s="22">
        <v>0</v>
      </c>
      <c r="EX139" s="22">
        <v>0</v>
      </c>
      <c r="EY139" s="22">
        <v>0</v>
      </c>
      <c r="EZ139" s="22">
        <v>0</v>
      </c>
      <c r="FA139" s="22">
        <v>0</v>
      </c>
      <c r="FB139" s="22">
        <v>0</v>
      </c>
      <c r="FC139" s="22">
        <v>0</v>
      </c>
      <c r="FD139" s="22">
        <v>0</v>
      </c>
      <c r="FE139" s="22">
        <v>0</v>
      </c>
      <c r="FF139" s="22">
        <v>0</v>
      </c>
      <c r="FG139" s="22">
        <v>0</v>
      </c>
      <c r="FH139" s="22">
        <v>0</v>
      </c>
      <c r="FI139" s="22">
        <v>0</v>
      </c>
      <c r="FJ139" s="22">
        <v>0</v>
      </c>
      <c r="FK139" s="22">
        <v>0</v>
      </c>
      <c r="FL139" s="22">
        <v>0</v>
      </c>
      <c r="FM139" s="22">
        <v>0</v>
      </c>
      <c r="FN139" s="22">
        <v>0</v>
      </c>
      <c r="FO139" s="22">
        <v>0</v>
      </c>
      <c r="FP139" s="22">
        <v>0</v>
      </c>
      <c r="FQ139" s="22">
        <v>0</v>
      </c>
      <c r="FR139" s="22">
        <v>0</v>
      </c>
      <c r="FS139" s="22">
        <v>0</v>
      </c>
      <c r="FT139" s="22">
        <v>0</v>
      </c>
      <c r="FU139" s="22">
        <v>0</v>
      </c>
      <c r="FV139" s="22">
        <v>0</v>
      </c>
      <c r="FW139" s="22">
        <v>0</v>
      </c>
      <c r="FX139" s="22">
        <v>0</v>
      </c>
      <c r="FY139" s="22">
        <v>0</v>
      </c>
      <c r="FZ139" s="22">
        <v>0</v>
      </c>
      <c r="GA139" s="22">
        <v>0</v>
      </c>
      <c r="GB139" s="22">
        <v>0</v>
      </c>
      <c r="GC139" s="22">
        <v>0</v>
      </c>
      <c r="GD139" s="22">
        <v>0</v>
      </c>
      <c r="GE139" s="22">
        <v>0</v>
      </c>
      <c r="GF139" s="22">
        <v>0</v>
      </c>
      <c r="GG139" s="22">
        <v>0</v>
      </c>
      <c r="GH139" s="22">
        <v>0</v>
      </c>
      <c r="GI139" s="22">
        <v>0</v>
      </c>
      <c r="GJ139" s="22">
        <v>0</v>
      </c>
      <c r="GK139" s="22">
        <v>0</v>
      </c>
      <c r="GL139" s="22">
        <v>0</v>
      </c>
      <c r="GM139" s="22">
        <v>0</v>
      </c>
      <c r="GN139" s="22">
        <v>0</v>
      </c>
      <c r="GO139" s="22">
        <v>0</v>
      </c>
      <c r="GP139" s="22">
        <v>0</v>
      </c>
      <c r="GQ139" s="22">
        <v>0</v>
      </c>
      <c r="GR139" s="22">
        <v>0</v>
      </c>
      <c r="GS139" s="22">
        <v>0</v>
      </c>
      <c r="GT139" s="22">
        <v>0</v>
      </c>
      <c r="GU139" s="22">
        <v>0</v>
      </c>
      <c r="GV139" s="22">
        <v>0</v>
      </c>
      <c r="GW139" s="22">
        <v>0</v>
      </c>
      <c r="GX139" s="22">
        <v>0</v>
      </c>
      <c r="GY139" s="22">
        <v>0</v>
      </c>
      <c r="GZ139" s="22">
        <v>0</v>
      </c>
      <c r="HA139" s="22">
        <v>0</v>
      </c>
      <c r="HB139" s="22">
        <v>0</v>
      </c>
      <c r="HC139" s="22">
        <v>0</v>
      </c>
      <c r="HD139" s="22">
        <v>0</v>
      </c>
      <c r="HE139" s="22">
        <v>0</v>
      </c>
      <c r="HF139" s="22">
        <v>0</v>
      </c>
      <c r="HG139" s="22">
        <v>0</v>
      </c>
      <c r="HH139" s="22">
        <v>0</v>
      </c>
      <c r="HI139" s="22">
        <v>0</v>
      </c>
      <c r="HJ139" s="22">
        <v>0</v>
      </c>
      <c r="HK139" s="22">
        <v>0</v>
      </c>
      <c r="HL139" s="22">
        <v>0</v>
      </c>
      <c r="HM139" s="22">
        <v>0</v>
      </c>
      <c r="HN139" s="22">
        <v>0</v>
      </c>
      <c r="HO139" s="22">
        <v>0</v>
      </c>
      <c r="HP139" s="22">
        <v>0</v>
      </c>
      <c r="HQ139" s="22">
        <v>0</v>
      </c>
      <c r="HR139" s="22">
        <v>0</v>
      </c>
      <c r="HS139" s="22">
        <v>0</v>
      </c>
      <c r="HT139" s="22">
        <v>0</v>
      </c>
      <c r="HU139" s="22">
        <v>0</v>
      </c>
      <c r="HV139" s="22">
        <v>0</v>
      </c>
      <c r="HW139" s="22">
        <v>0</v>
      </c>
      <c r="HX139" s="22">
        <v>0</v>
      </c>
      <c r="HY139" s="22">
        <v>0</v>
      </c>
      <c r="HZ139" s="22">
        <v>0</v>
      </c>
      <c r="IA139" s="22">
        <v>0</v>
      </c>
      <c r="IB139" s="22">
        <v>0</v>
      </c>
      <c r="IC139" s="22">
        <v>0</v>
      </c>
      <c r="ID139" s="22">
        <v>0</v>
      </c>
      <c r="IE139" s="22">
        <v>0</v>
      </c>
      <c r="IF139" s="22">
        <v>0</v>
      </c>
      <c r="IG139" s="22">
        <v>0</v>
      </c>
      <c r="IH139" s="22">
        <v>0</v>
      </c>
      <c r="II139" s="22">
        <v>0</v>
      </c>
      <c r="IJ139" s="22">
        <v>0</v>
      </c>
      <c r="IK139" s="22">
        <v>0</v>
      </c>
      <c r="IL139" s="22">
        <v>0</v>
      </c>
      <c r="IM139" s="22">
        <v>0</v>
      </c>
      <c r="IN139" s="22">
        <v>0</v>
      </c>
      <c r="IO139" s="22">
        <v>0</v>
      </c>
    </row>
    <row r="140" spans="1:249" s="22" customFormat="1" ht="15" x14ac:dyDescent="0.2">
      <c r="A140" s="13"/>
      <c r="B140" s="7"/>
      <c r="C140" s="28"/>
      <c r="D140" s="68"/>
      <c r="E140" s="22" t="s">
        <v>109</v>
      </c>
      <c r="G140" s="22" t="s">
        <v>86</v>
      </c>
      <c r="J140" s="242" cm="1">
        <f t="array" ref="J140:IO144">BXF.Debtλ(F131,F132,F134,F136,F137/F136)</f>
        <v>90000</v>
      </c>
      <c r="K140" s="22">
        <v>88302.363578641816</v>
      </c>
      <c r="L140" s="22">
        <v>86597.653672194647</v>
      </c>
      <c r="M140" s="22">
        <v>84885.840807803936</v>
      </c>
      <c r="N140" s="22">
        <v>83166.895389811601</v>
      </c>
      <c r="O140" s="22">
        <v>81440.787699244305</v>
      </c>
      <c r="P140" s="22">
        <v>79707.487893299636</v>
      </c>
      <c r="Q140" s="22">
        <v>77966.966004830203</v>
      </c>
      <c r="R140" s="22">
        <v>76219.191941825484</v>
      </c>
      <c r="S140" s="22">
        <v>74464.135486891566</v>
      </c>
      <c r="T140" s="22">
        <v>72701.766296728762</v>
      </c>
      <c r="U140" s="22">
        <v>70932.053901606952</v>
      </c>
      <c r="V140" s="22">
        <v>69154.967704838797</v>
      </c>
      <c r="W140" s="22">
        <v>67370.476982250781</v>
      </c>
      <c r="X140" s="22">
        <v>65578.550881651972</v>
      </c>
      <c r="Y140" s="22">
        <v>63779.158422300665</v>
      </c>
      <c r="Z140" s="22">
        <v>61972.268494368735</v>
      </c>
      <c r="AA140" s="22">
        <v>60157.849858403752</v>
      </c>
      <c r="AB140" s="22">
        <v>58335.871144788915</v>
      </c>
      <c r="AC140" s="22">
        <v>56506.300853200686</v>
      </c>
      <c r="AD140" s="22">
        <v>54669.107352064173</v>
      </c>
      <c r="AE140" s="22">
        <v>52824.258878006258</v>
      </c>
      <c r="AF140" s="22">
        <v>50971.723535306432</v>
      </c>
      <c r="AG140" s="22">
        <v>49111.469295345356</v>
      </c>
      <c r="AH140" s="22">
        <v>47243.463996051112</v>
      </c>
      <c r="AI140" s="22">
        <v>45367.675341343143</v>
      </c>
      <c r="AJ140" s="22">
        <v>43484.07090057389</v>
      </c>
      <c r="AK140" s="22">
        <v>41592.618107968097</v>
      </c>
      <c r="AL140" s="22">
        <v>39693.28426205978</v>
      </c>
      <c r="AM140" s="22">
        <v>37786.036525126845</v>
      </c>
      <c r="AN140" s="22">
        <v>35870.84192262336</v>
      </c>
      <c r="AO140" s="22">
        <v>33947.667342609442</v>
      </c>
      <c r="AP140" s="22">
        <v>32016.479535178794</v>
      </c>
      <c r="AQ140" s="22">
        <v>30077.245111883851</v>
      </c>
      <c r="AR140" s="22">
        <v>28129.930545158513</v>
      </c>
      <c r="AS140" s="22">
        <v>26174.502167738487</v>
      </c>
      <c r="AT140" s="22">
        <v>24210.926172079209</v>
      </c>
      <c r="AU140" s="22">
        <v>22239.168609771354</v>
      </c>
      <c r="AV140" s="22">
        <v>20259.195390953879</v>
      </c>
      <c r="AW140" s="22">
        <v>18270.972283724666</v>
      </c>
      <c r="AX140" s="22">
        <v>16274.464913548665</v>
      </c>
      <c r="AY140" s="22">
        <v>14269.638762663599</v>
      </c>
      <c r="AZ140" s="22">
        <v>12256.459169483176</v>
      </c>
      <c r="BA140" s="22">
        <v>10234.891327997837</v>
      </c>
      <c r="BB140" s="22">
        <v>8204.9002871729754</v>
      </c>
      <c r="BC140" s="22">
        <v>6166.4509503446761</v>
      </c>
      <c r="BD140" s="22">
        <v>4119.5080746129261</v>
      </c>
      <c r="BE140" s="22">
        <v>2064.0362702322936</v>
      </c>
      <c r="BF140" s="22">
        <v>7.503331289626658E-11</v>
      </c>
      <c r="BG140" s="22">
        <v>0</v>
      </c>
      <c r="BH140" s="22">
        <v>0</v>
      </c>
      <c r="BI140" s="22">
        <v>0</v>
      </c>
      <c r="BJ140" s="22">
        <v>0</v>
      </c>
      <c r="BK140" s="22">
        <v>0</v>
      </c>
      <c r="BL140" s="22">
        <v>0</v>
      </c>
      <c r="BM140" s="22">
        <v>0</v>
      </c>
      <c r="BN140" s="22">
        <v>0</v>
      </c>
      <c r="BO140" s="22">
        <v>0</v>
      </c>
      <c r="BP140" s="22">
        <v>0</v>
      </c>
      <c r="BQ140" s="22">
        <v>0</v>
      </c>
      <c r="BR140" s="22">
        <v>0</v>
      </c>
      <c r="BS140" s="22">
        <v>0</v>
      </c>
      <c r="BT140" s="22">
        <v>0</v>
      </c>
      <c r="BU140" s="22">
        <v>0</v>
      </c>
      <c r="BV140" s="22">
        <v>0</v>
      </c>
      <c r="BW140" s="22">
        <v>0</v>
      </c>
      <c r="BX140" s="22">
        <v>0</v>
      </c>
      <c r="BY140" s="22">
        <v>0</v>
      </c>
      <c r="BZ140" s="22">
        <v>0</v>
      </c>
      <c r="CA140" s="22">
        <v>0</v>
      </c>
      <c r="CB140" s="22">
        <v>0</v>
      </c>
      <c r="CC140" s="22">
        <v>0</v>
      </c>
      <c r="CD140" s="22">
        <v>0</v>
      </c>
      <c r="CE140" s="22">
        <v>0</v>
      </c>
      <c r="CF140" s="22">
        <v>0</v>
      </c>
      <c r="CG140" s="22">
        <v>0</v>
      </c>
      <c r="CH140" s="22">
        <v>0</v>
      </c>
      <c r="CI140" s="22">
        <v>0</v>
      </c>
      <c r="CJ140" s="22">
        <v>0</v>
      </c>
      <c r="CK140" s="22">
        <v>0</v>
      </c>
      <c r="CL140" s="22">
        <v>0</v>
      </c>
      <c r="CM140" s="22">
        <v>0</v>
      </c>
      <c r="CN140" s="22">
        <v>0</v>
      </c>
      <c r="CO140" s="22">
        <v>0</v>
      </c>
      <c r="CP140" s="22">
        <v>0</v>
      </c>
      <c r="CQ140" s="22">
        <v>0</v>
      </c>
      <c r="CR140" s="22">
        <v>0</v>
      </c>
      <c r="CS140" s="22">
        <v>0</v>
      </c>
      <c r="CT140" s="22">
        <v>0</v>
      </c>
      <c r="CU140" s="22">
        <v>0</v>
      </c>
      <c r="CV140" s="22">
        <v>0</v>
      </c>
      <c r="CW140" s="22">
        <v>0</v>
      </c>
      <c r="CX140" s="22">
        <v>0</v>
      </c>
      <c r="CY140" s="22">
        <v>0</v>
      </c>
      <c r="CZ140" s="22">
        <v>0</v>
      </c>
      <c r="DA140" s="22">
        <v>0</v>
      </c>
      <c r="DB140" s="22">
        <v>0</v>
      </c>
      <c r="DC140" s="22">
        <v>0</v>
      </c>
      <c r="DD140" s="22">
        <v>0</v>
      </c>
      <c r="DE140" s="22">
        <v>0</v>
      </c>
      <c r="DF140" s="22">
        <v>0</v>
      </c>
      <c r="DG140" s="22">
        <v>0</v>
      </c>
      <c r="DH140" s="22">
        <v>0</v>
      </c>
      <c r="DI140" s="22">
        <v>0</v>
      </c>
      <c r="DJ140" s="22">
        <v>0</v>
      </c>
      <c r="DK140" s="22">
        <v>0</v>
      </c>
      <c r="DL140" s="22">
        <v>0</v>
      </c>
      <c r="DM140" s="22">
        <v>0</v>
      </c>
      <c r="DN140" s="22">
        <v>0</v>
      </c>
      <c r="DO140" s="22">
        <v>0</v>
      </c>
      <c r="DP140" s="22">
        <v>0</v>
      </c>
      <c r="DQ140" s="22">
        <v>0</v>
      </c>
      <c r="DR140" s="22">
        <v>0</v>
      </c>
      <c r="DS140" s="22">
        <v>0</v>
      </c>
      <c r="DT140" s="22">
        <v>0</v>
      </c>
      <c r="DU140" s="22">
        <v>0</v>
      </c>
      <c r="DV140" s="22">
        <v>0</v>
      </c>
      <c r="DW140" s="22">
        <v>0</v>
      </c>
      <c r="DX140" s="22">
        <v>0</v>
      </c>
      <c r="DY140" s="22">
        <v>0</v>
      </c>
      <c r="DZ140" s="22">
        <v>0</v>
      </c>
      <c r="EA140" s="22">
        <v>0</v>
      </c>
      <c r="EB140" s="22">
        <v>0</v>
      </c>
      <c r="EC140" s="22">
        <v>0</v>
      </c>
      <c r="ED140" s="22">
        <v>0</v>
      </c>
      <c r="EE140" s="22">
        <v>0</v>
      </c>
      <c r="EF140" s="22">
        <v>0</v>
      </c>
      <c r="EG140" s="22">
        <v>0</v>
      </c>
      <c r="EH140" s="22">
        <v>0</v>
      </c>
      <c r="EI140" s="22">
        <v>0</v>
      </c>
      <c r="EJ140" s="22">
        <v>0</v>
      </c>
      <c r="EK140" s="22">
        <v>0</v>
      </c>
      <c r="EL140" s="22">
        <v>0</v>
      </c>
      <c r="EM140" s="22">
        <v>0</v>
      </c>
      <c r="EN140" s="22">
        <v>0</v>
      </c>
      <c r="EO140" s="22">
        <v>0</v>
      </c>
      <c r="EP140" s="22">
        <v>0</v>
      </c>
      <c r="EQ140" s="22">
        <v>0</v>
      </c>
      <c r="ER140" s="22">
        <v>0</v>
      </c>
      <c r="ES140" s="22">
        <v>0</v>
      </c>
      <c r="ET140" s="22">
        <v>0</v>
      </c>
      <c r="EU140" s="22">
        <v>0</v>
      </c>
      <c r="EV140" s="22">
        <v>0</v>
      </c>
      <c r="EW140" s="22">
        <v>0</v>
      </c>
      <c r="EX140" s="22">
        <v>0</v>
      </c>
      <c r="EY140" s="22">
        <v>0</v>
      </c>
      <c r="EZ140" s="22">
        <v>0</v>
      </c>
      <c r="FA140" s="22">
        <v>0</v>
      </c>
      <c r="FB140" s="22">
        <v>0</v>
      </c>
      <c r="FC140" s="22">
        <v>0</v>
      </c>
      <c r="FD140" s="22">
        <v>0</v>
      </c>
      <c r="FE140" s="22">
        <v>0</v>
      </c>
      <c r="FF140" s="22">
        <v>0</v>
      </c>
      <c r="FG140" s="22">
        <v>0</v>
      </c>
      <c r="FH140" s="22">
        <v>0</v>
      </c>
      <c r="FI140" s="22">
        <v>0</v>
      </c>
      <c r="FJ140" s="22">
        <v>0</v>
      </c>
      <c r="FK140" s="22">
        <v>0</v>
      </c>
      <c r="FL140" s="22">
        <v>0</v>
      </c>
      <c r="FM140" s="22">
        <v>0</v>
      </c>
      <c r="FN140" s="22">
        <v>0</v>
      </c>
      <c r="FO140" s="22">
        <v>0</v>
      </c>
      <c r="FP140" s="22">
        <v>0</v>
      </c>
      <c r="FQ140" s="22">
        <v>0</v>
      </c>
      <c r="FR140" s="22">
        <v>0</v>
      </c>
      <c r="FS140" s="22">
        <v>0</v>
      </c>
      <c r="FT140" s="22">
        <v>0</v>
      </c>
      <c r="FU140" s="22">
        <v>0</v>
      </c>
      <c r="FV140" s="22">
        <v>0</v>
      </c>
      <c r="FW140" s="22">
        <v>0</v>
      </c>
      <c r="FX140" s="22">
        <v>0</v>
      </c>
      <c r="FY140" s="22">
        <v>0</v>
      </c>
      <c r="FZ140" s="22">
        <v>0</v>
      </c>
      <c r="GA140" s="22">
        <v>0</v>
      </c>
      <c r="GB140" s="22">
        <v>0</v>
      </c>
      <c r="GC140" s="22">
        <v>0</v>
      </c>
      <c r="GD140" s="22">
        <v>0</v>
      </c>
      <c r="GE140" s="22">
        <v>0</v>
      </c>
      <c r="GF140" s="22">
        <v>0</v>
      </c>
      <c r="GG140" s="22">
        <v>0</v>
      </c>
      <c r="GH140" s="22">
        <v>0</v>
      </c>
      <c r="GI140" s="22">
        <v>0</v>
      </c>
      <c r="GJ140" s="22">
        <v>0</v>
      </c>
      <c r="GK140" s="22">
        <v>0</v>
      </c>
      <c r="GL140" s="22">
        <v>0</v>
      </c>
      <c r="GM140" s="22">
        <v>0</v>
      </c>
      <c r="GN140" s="22">
        <v>0</v>
      </c>
      <c r="GO140" s="22">
        <v>0</v>
      </c>
      <c r="GP140" s="22">
        <v>0</v>
      </c>
      <c r="GQ140" s="22">
        <v>0</v>
      </c>
      <c r="GR140" s="22">
        <v>0</v>
      </c>
      <c r="GS140" s="22">
        <v>0</v>
      </c>
      <c r="GT140" s="22">
        <v>0</v>
      </c>
      <c r="GU140" s="22">
        <v>0</v>
      </c>
      <c r="GV140" s="22">
        <v>0</v>
      </c>
      <c r="GW140" s="22">
        <v>0</v>
      </c>
      <c r="GX140" s="22">
        <v>0</v>
      </c>
      <c r="GY140" s="22">
        <v>0</v>
      </c>
      <c r="GZ140" s="22">
        <v>0</v>
      </c>
      <c r="HA140" s="22">
        <v>0</v>
      </c>
      <c r="HB140" s="22">
        <v>0</v>
      </c>
      <c r="HC140" s="22">
        <v>0</v>
      </c>
      <c r="HD140" s="22">
        <v>0</v>
      </c>
      <c r="HE140" s="22">
        <v>0</v>
      </c>
      <c r="HF140" s="22">
        <v>0</v>
      </c>
      <c r="HG140" s="22">
        <v>0</v>
      </c>
      <c r="HH140" s="22">
        <v>0</v>
      </c>
      <c r="HI140" s="22">
        <v>0</v>
      </c>
      <c r="HJ140" s="22">
        <v>0</v>
      </c>
      <c r="HK140" s="22">
        <v>0</v>
      </c>
      <c r="HL140" s="22">
        <v>0</v>
      </c>
      <c r="HM140" s="22">
        <v>0</v>
      </c>
      <c r="HN140" s="22">
        <v>0</v>
      </c>
      <c r="HO140" s="22">
        <v>0</v>
      </c>
      <c r="HP140" s="22">
        <v>0</v>
      </c>
      <c r="HQ140" s="22">
        <v>0</v>
      </c>
      <c r="HR140" s="22">
        <v>0</v>
      </c>
      <c r="HS140" s="22">
        <v>0</v>
      </c>
      <c r="HT140" s="22">
        <v>0</v>
      </c>
      <c r="HU140" s="22">
        <v>0</v>
      </c>
      <c r="HV140" s="22">
        <v>0</v>
      </c>
      <c r="HW140" s="22">
        <v>0</v>
      </c>
      <c r="HX140" s="22">
        <v>0</v>
      </c>
      <c r="HY140" s="22">
        <v>0</v>
      </c>
      <c r="HZ140" s="22">
        <v>0</v>
      </c>
      <c r="IA140" s="22">
        <v>0</v>
      </c>
      <c r="IB140" s="22">
        <v>0</v>
      </c>
      <c r="IC140" s="22">
        <v>0</v>
      </c>
      <c r="ID140" s="22">
        <v>0</v>
      </c>
      <c r="IE140" s="22">
        <v>0</v>
      </c>
      <c r="IF140" s="22">
        <v>0</v>
      </c>
      <c r="IG140" s="22">
        <v>0</v>
      </c>
      <c r="IH140" s="22">
        <v>0</v>
      </c>
      <c r="II140" s="22">
        <v>0</v>
      </c>
      <c r="IJ140" s="22">
        <v>0</v>
      </c>
      <c r="IK140" s="22">
        <v>0</v>
      </c>
      <c r="IL140" s="22">
        <v>0</v>
      </c>
      <c r="IM140" s="22">
        <v>0</v>
      </c>
      <c r="IN140" s="22">
        <v>0</v>
      </c>
      <c r="IO140" s="22">
        <v>0</v>
      </c>
    </row>
    <row r="141" spans="1:249" x14ac:dyDescent="0.2">
      <c r="D141" s="58"/>
      <c r="E141" s="122" t="s">
        <v>190</v>
      </c>
      <c r="F141" s="45"/>
      <c r="G141" s="45"/>
      <c r="H141" s="45"/>
      <c r="I141" s="45"/>
      <c r="J141" s="45">
        <v>375</v>
      </c>
      <c r="K141" s="45">
        <v>367.92651491100759</v>
      </c>
      <c r="L141" s="45">
        <v>360.82355696747771</v>
      </c>
      <c r="M141" s="45">
        <v>353.69100336584972</v>
      </c>
      <c r="N141" s="45">
        <v>346.5287307908817</v>
      </c>
      <c r="O141" s="45">
        <v>339.33661541351796</v>
      </c>
      <c r="P141" s="45">
        <v>332.1145328887485</v>
      </c>
      <c r="Q141" s="45">
        <v>324.86235835345917</v>
      </c>
      <c r="R141" s="45">
        <v>317.57996642427287</v>
      </c>
      <c r="S141" s="45">
        <v>310.2672311953815</v>
      </c>
      <c r="T141" s="45">
        <v>302.92402623636985</v>
      </c>
      <c r="U141" s="45">
        <v>295.55022459002896</v>
      </c>
      <c r="V141" s="45">
        <v>288.14569877016163</v>
      </c>
      <c r="W141" s="45">
        <v>280.71032075937825</v>
      </c>
      <c r="X141" s="45">
        <v>273.24396200688324</v>
      </c>
      <c r="Y141" s="45">
        <v>265.74649342625275</v>
      </c>
      <c r="Z141" s="45">
        <v>258.21778539320303</v>
      </c>
      <c r="AA141" s="45">
        <v>250.65770774334896</v>
      </c>
      <c r="AB141" s="45">
        <v>243.06612976995382</v>
      </c>
      <c r="AC141" s="45">
        <v>235.44292022166951</v>
      </c>
      <c r="AD141" s="45">
        <v>227.78794730026738</v>
      </c>
      <c r="AE141" s="45">
        <v>220.1010786583594</v>
      </c>
      <c r="AF141" s="45">
        <v>212.38218139711012</v>
      </c>
      <c r="AG141" s="45">
        <v>204.63112206393899</v>
      </c>
      <c r="AH141" s="45">
        <v>196.84776665021298</v>
      </c>
      <c r="AI141" s="45">
        <v>189.03198058892977</v>
      </c>
      <c r="AJ141" s="45">
        <v>181.1836287523912</v>
      </c>
      <c r="AK141" s="45">
        <v>173.30257544986708</v>
      </c>
      <c r="AL141" s="45">
        <v>165.3886844252491</v>
      </c>
      <c r="AM141" s="45">
        <v>157.44181885469519</v>
      </c>
      <c r="AN141" s="45">
        <v>149.461841344264</v>
      </c>
      <c r="AO141" s="45">
        <v>141.44861392753933</v>
      </c>
      <c r="AP141" s="45">
        <v>133.40199806324497</v>
      </c>
      <c r="AQ141" s="45">
        <v>125.32185463284938</v>
      </c>
      <c r="AR141" s="45">
        <v>117.20804393816047</v>
      </c>
      <c r="AS141" s="45">
        <v>109.06042569891036</v>
      </c>
      <c r="AT141" s="45">
        <v>100.87885905033004</v>
      </c>
      <c r="AU141" s="45">
        <v>92.663202540713968</v>
      </c>
      <c r="AV141" s="45">
        <v>84.413314128974491</v>
      </c>
      <c r="AW141" s="45">
        <v>76.129051182186103</v>
      </c>
      <c r="AX141" s="45">
        <v>67.810270473119431</v>
      </c>
      <c r="AY141" s="45">
        <v>59.456828177764997</v>
      </c>
      <c r="AZ141" s="45">
        <v>51.06857987284657</v>
      </c>
      <c r="BA141" s="45">
        <v>42.645380533324321</v>
      </c>
      <c r="BB141" s="45">
        <v>34.1870845298874</v>
      </c>
      <c r="BC141" s="45">
        <v>25.693545626436151</v>
      </c>
      <c r="BD141" s="45">
        <v>17.164616977553859</v>
      </c>
      <c r="BE141" s="45">
        <v>8.6001511259678907</v>
      </c>
      <c r="BF141" s="45">
        <v>3.1263880373444408E-13</v>
      </c>
      <c r="BG141" s="45">
        <v>0</v>
      </c>
      <c r="BH141" s="45">
        <v>0</v>
      </c>
      <c r="BI141" s="45">
        <v>0</v>
      </c>
      <c r="BJ141" s="45">
        <v>0</v>
      </c>
      <c r="BK141" s="45">
        <v>0</v>
      </c>
      <c r="BL141" s="45">
        <v>0</v>
      </c>
      <c r="BM141" s="45">
        <v>0</v>
      </c>
      <c r="BN141" s="45">
        <v>0</v>
      </c>
      <c r="BO141" s="45">
        <v>0</v>
      </c>
      <c r="BP141" s="45">
        <v>0</v>
      </c>
      <c r="BQ141" s="45">
        <v>0</v>
      </c>
      <c r="BR141" s="25">
        <v>0</v>
      </c>
      <c r="BS141" s="25">
        <v>0</v>
      </c>
      <c r="BT141" s="25">
        <v>0</v>
      </c>
      <c r="BU141" s="25">
        <v>0</v>
      </c>
      <c r="BV141" s="25">
        <v>0</v>
      </c>
      <c r="BW141" s="25">
        <v>0</v>
      </c>
      <c r="BX141" s="25">
        <v>0</v>
      </c>
      <c r="BY141" s="25">
        <v>0</v>
      </c>
      <c r="BZ141" s="25">
        <v>0</v>
      </c>
      <c r="CA141" s="25">
        <v>0</v>
      </c>
      <c r="CB141" s="25">
        <v>0</v>
      </c>
      <c r="CC141" s="25">
        <v>0</v>
      </c>
      <c r="CD141" s="25">
        <v>0</v>
      </c>
      <c r="CE141" s="25">
        <v>0</v>
      </c>
      <c r="CF141" s="25">
        <v>0</v>
      </c>
      <c r="CG141" s="25">
        <v>0</v>
      </c>
      <c r="CH141" s="25">
        <v>0</v>
      </c>
      <c r="CI141" s="25">
        <v>0</v>
      </c>
      <c r="CJ141" s="25">
        <v>0</v>
      </c>
      <c r="CK141" s="25">
        <v>0</v>
      </c>
      <c r="CL141" s="25">
        <v>0</v>
      </c>
      <c r="CM141" s="25">
        <v>0</v>
      </c>
      <c r="CN141" s="25">
        <v>0</v>
      </c>
      <c r="CO141" s="25">
        <v>0</v>
      </c>
      <c r="CP141" s="25">
        <v>0</v>
      </c>
      <c r="CQ141" s="25">
        <v>0</v>
      </c>
      <c r="CR141" s="25">
        <v>0</v>
      </c>
      <c r="CS141" s="25">
        <v>0</v>
      </c>
      <c r="CT141" s="25">
        <v>0</v>
      </c>
      <c r="CU141" s="25">
        <v>0</v>
      </c>
      <c r="CV141" s="25">
        <v>0</v>
      </c>
      <c r="CW141" s="25">
        <v>0</v>
      </c>
      <c r="CX141" s="25">
        <v>0</v>
      </c>
      <c r="CY141" s="25">
        <v>0</v>
      </c>
      <c r="CZ141" s="25">
        <v>0</v>
      </c>
      <c r="DA141" s="25">
        <v>0</v>
      </c>
      <c r="DB141" s="25">
        <v>0</v>
      </c>
      <c r="DC141" s="25">
        <v>0</v>
      </c>
      <c r="DD141" s="25">
        <v>0</v>
      </c>
      <c r="DE141" s="25">
        <v>0</v>
      </c>
      <c r="DF141" s="25">
        <v>0</v>
      </c>
      <c r="DG141" s="25">
        <v>0</v>
      </c>
      <c r="DH141" s="25">
        <v>0</v>
      </c>
      <c r="DI141" s="25">
        <v>0</v>
      </c>
      <c r="DJ141" s="25">
        <v>0</v>
      </c>
      <c r="DK141" s="25">
        <v>0</v>
      </c>
      <c r="DL141" s="25">
        <v>0</v>
      </c>
      <c r="DM141" s="25">
        <v>0</v>
      </c>
      <c r="DN141" s="25">
        <v>0</v>
      </c>
      <c r="DO141" s="25">
        <v>0</v>
      </c>
      <c r="DP141" s="25">
        <v>0</v>
      </c>
      <c r="DQ141" s="25">
        <v>0</v>
      </c>
      <c r="DR141" s="25">
        <v>0</v>
      </c>
      <c r="DS141" s="25">
        <v>0</v>
      </c>
      <c r="DT141" s="25">
        <v>0</v>
      </c>
      <c r="DU141" s="25">
        <v>0</v>
      </c>
      <c r="DV141" s="25">
        <v>0</v>
      </c>
      <c r="DW141" s="25">
        <v>0</v>
      </c>
      <c r="DX141" s="25">
        <v>0</v>
      </c>
      <c r="DY141" s="25">
        <v>0</v>
      </c>
      <c r="DZ141" s="25">
        <v>0</v>
      </c>
      <c r="EA141" s="25">
        <v>0</v>
      </c>
      <c r="EB141" s="25">
        <v>0</v>
      </c>
      <c r="EC141" s="25">
        <v>0</v>
      </c>
      <c r="ED141" s="25">
        <v>0</v>
      </c>
      <c r="EE141" s="25">
        <v>0</v>
      </c>
      <c r="EF141" s="25">
        <v>0</v>
      </c>
      <c r="EG141" s="25">
        <v>0</v>
      </c>
      <c r="EH141" s="25">
        <v>0</v>
      </c>
      <c r="EI141" s="25">
        <v>0</v>
      </c>
      <c r="EJ141" s="25">
        <v>0</v>
      </c>
      <c r="EK141" s="25">
        <v>0</v>
      </c>
      <c r="EL141" s="25">
        <v>0</v>
      </c>
      <c r="EM141" s="25">
        <v>0</v>
      </c>
      <c r="EN141" s="25">
        <v>0</v>
      </c>
      <c r="EO141" s="25">
        <v>0</v>
      </c>
      <c r="EP141" s="25">
        <v>0</v>
      </c>
      <c r="EQ141" s="25">
        <v>0</v>
      </c>
      <c r="ER141" s="25">
        <v>0</v>
      </c>
      <c r="ES141" s="25">
        <v>0</v>
      </c>
      <c r="ET141" s="25">
        <v>0</v>
      </c>
      <c r="EU141" s="25">
        <v>0</v>
      </c>
      <c r="EV141" s="25">
        <v>0</v>
      </c>
      <c r="EW141" s="25">
        <v>0</v>
      </c>
      <c r="EX141" s="25">
        <v>0</v>
      </c>
      <c r="EY141" s="25">
        <v>0</v>
      </c>
      <c r="EZ141" s="25">
        <v>0</v>
      </c>
      <c r="FA141" s="25">
        <v>0</v>
      </c>
      <c r="FB141" s="25">
        <v>0</v>
      </c>
      <c r="FC141" s="25">
        <v>0</v>
      </c>
      <c r="FD141" s="25">
        <v>0</v>
      </c>
      <c r="FE141" s="25">
        <v>0</v>
      </c>
      <c r="FF141" s="25">
        <v>0</v>
      </c>
      <c r="FG141" s="25">
        <v>0</v>
      </c>
      <c r="FH141" s="25">
        <v>0</v>
      </c>
      <c r="FI141" s="25">
        <v>0</v>
      </c>
      <c r="FJ141" s="25">
        <v>0</v>
      </c>
      <c r="FK141" s="25">
        <v>0</v>
      </c>
      <c r="FL141" s="25">
        <v>0</v>
      </c>
      <c r="FM141" s="25">
        <v>0</v>
      </c>
      <c r="FN141" s="25">
        <v>0</v>
      </c>
      <c r="FO141" s="25">
        <v>0</v>
      </c>
      <c r="FP141" s="25">
        <v>0</v>
      </c>
      <c r="FQ141" s="25">
        <v>0</v>
      </c>
      <c r="FR141" s="25">
        <v>0</v>
      </c>
      <c r="FS141" s="25">
        <v>0</v>
      </c>
      <c r="FT141" s="25">
        <v>0</v>
      </c>
      <c r="FU141" s="25">
        <v>0</v>
      </c>
      <c r="FV141" s="25">
        <v>0</v>
      </c>
      <c r="FW141" s="25">
        <v>0</v>
      </c>
      <c r="FX141" s="25">
        <v>0</v>
      </c>
      <c r="FY141" s="25">
        <v>0</v>
      </c>
      <c r="FZ141" s="25">
        <v>0</v>
      </c>
      <c r="GA141" s="25">
        <v>0</v>
      </c>
      <c r="GB141" s="25">
        <v>0</v>
      </c>
      <c r="GC141" s="25">
        <v>0</v>
      </c>
      <c r="GD141" s="25">
        <v>0</v>
      </c>
      <c r="GE141" s="25">
        <v>0</v>
      </c>
      <c r="GF141" s="25">
        <v>0</v>
      </c>
      <c r="GG141" s="25">
        <v>0</v>
      </c>
      <c r="GH141" s="25">
        <v>0</v>
      </c>
      <c r="GI141" s="25">
        <v>0</v>
      </c>
      <c r="GJ141" s="25">
        <v>0</v>
      </c>
      <c r="GK141" s="25">
        <v>0</v>
      </c>
      <c r="GL141" s="25">
        <v>0</v>
      </c>
      <c r="GM141" s="25">
        <v>0</v>
      </c>
      <c r="GN141" s="25">
        <v>0</v>
      </c>
      <c r="GO141" s="25">
        <v>0</v>
      </c>
      <c r="GP141" s="25">
        <v>0</v>
      </c>
      <c r="GQ141" s="25">
        <v>0</v>
      </c>
      <c r="GR141" s="25">
        <v>0</v>
      </c>
      <c r="GS141" s="25">
        <v>0</v>
      </c>
      <c r="GT141" s="25">
        <v>0</v>
      </c>
      <c r="GU141" s="25">
        <v>0</v>
      </c>
      <c r="GV141" s="25">
        <v>0</v>
      </c>
      <c r="GW141" s="25">
        <v>0</v>
      </c>
      <c r="GX141" s="25">
        <v>0</v>
      </c>
      <c r="GY141" s="25">
        <v>0</v>
      </c>
      <c r="GZ141" s="25">
        <v>0</v>
      </c>
      <c r="HA141" s="25">
        <v>0</v>
      </c>
      <c r="HB141" s="25">
        <v>0</v>
      </c>
      <c r="HC141" s="25">
        <v>0</v>
      </c>
      <c r="HD141" s="25">
        <v>0</v>
      </c>
      <c r="HE141" s="25">
        <v>0</v>
      </c>
      <c r="HF141" s="25">
        <v>0</v>
      </c>
      <c r="HG141" s="25">
        <v>0</v>
      </c>
      <c r="HH141" s="25">
        <v>0</v>
      </c>
      <c r="HI141" s="25">
        <v>0</v>
      </c>
      <c r="HJ141" s="25">
        <v>0</v>
      </c>
      <c r="HK141" s="25">
        <v>0</v>
      </c>
      <c r="HL141" s="25">
        <v>0</v>
      </c>
      <c r="HM141" s="25">
        <v>0</v>
      </c>
      <c r="HN141" s="25">
        <v>0</v>
      </c>
      <c r="HO141" s="25">
        <v>0</v>
      </c>
      <c r="HP141" s="25">
        <v>0</v>
      </c>
      <c r="HQ141" s="25">
        <v>0</v>
      </c>
      <c r="HR141" s="25">
        <v>0</v>
      </c>
      <c r="HS141" s="25">
        <v>0</v>
      </c>
      <c r="HT141" s="25">
        <v>0</v>
      </c>
      <c r="HU141" s="25">
        <v>0</v>
      </c>
      <c r="HV141" s="25">
        <v>0</v>
      </c>
      <c r="HW141" s="25">
        <v>0</v>
      </c>
      <c r="HX141" s="25">
        <v>0</v>
      </c>
      <c r="HY141" s="25">
        <v>0</v>
      </c>
      <c r="HZ141" s="25">
        <v>0</v>
      </c>
      <c r="IA141" s="25">
        <v>0</v>
      </c>
      <c r="IB141" s="25">
        <v>0</v>
      </c>
      <c r="IC141" s="25">
        <v>0</v>
      </c>
      <c r="ID141" s="25">
        <v>0</v>
      </c>
      <c r="IE141" s="25">
        <v>0</v>
      </c>
      <c r="IF141" s="25">
        <v>0</v>
      </c>
      <c r="IG141" s="25">
        <v>0</v>
      </c>
      <c r="IH141" s="25">
        <v>0</v>
      </c>
      <c r="II141" s="25">
        <v>0</v>
      </c>
      <c r="IJ141" s="25">
        <v>0</v>
      </c>
      <c r="IK141" s="25">
        <v>0</v>
      </c>
      <c r="IL141" s="25">
        <v>0</v>
      </c>
      <c r="IM141" s="25">
        <v>0</v>
      </c>
      <c r="IN141" s="25">
        <v>0</v>
      </c>
      <c r="IO141" s="25">
        <v>0</v>
      </c>
    </row>
    <row r="142" spans="1:249" x14ac:dyDescent="0.2">
      <c r="D142" s="58"/>
      <c r="E142" s="122" t="s">
        <v>185</v>
      </c>
      <c r="F142" s="45"/>
      <c r="G142" s="45"/>
      <c r="H142" s="45"/>
      <c r="I142" s="45"/>
      <c r="J142" s="45">
        <v>2072.6364213581865</v>
      </c>
      <c r="K142" s="45">
        <v>2072.6364213581865</v>
      </c>
      <c r="L142" s="45">
        <v>2072.6364213581865</v>
      </c>
      <c r="M142" s="45">
        <v>2072.6364213581865</v>
      </c>
      <c r="N142" s="45">
        <v>2072.6364213581865</v>
      </c>
      <c r="O142" s="45">
        <v>2072.6364213581865</v>
      </c>
      <c r="P142" s="45">
        <v>2072.6364213581865</v>
      </c>
      <c r="Q142" s="45">
        <v>2072.6364213581865</v>
      </c>
      <c r="R142" s="45">
        <v>2072.6364213581865</v>
      </c>
      <c r="S142" s="45">
        <v>2072.6364213581865</v>
      </c>
      <c r="T142" s="45">
        <v>2072.6364213581865</v>
      </c>
      <c r="U142" s="45">
        <v>2072.6364213581865</v>
      </c>
      <c r="V142" s="45">
        <v>2072.6364213581865</v>
      </c>
      <c r="W142" s="45">
        <v>2072.6364213581865</v>
      </c>
      <c r="X142" s="45">
        <v>2072.6364213581865</v>
      </c>
      <c r="Y142" s="45">
        <v>2072.6364213581865</v>
      </c>
      <c r="Z142" s="45">
        <v>2072.6364213581865</v>
      </c>
      <c r="AA142" s="45">
        <v>2072.6364213581865</v>
      </c>
      <c r="AB142" s="45">
        <v>2072.6364213581865</v>
      </c>
      <c r="AC142" s="45">
        <v>2072.6364213581865</v>
      </c>
      <c r="AD142" s="45">
        <v>2072.6364213581865</v>
      </c>
      <c r="AE142" s="45">
        <v>2072.6364213581865</v>
      </c>
      <c r="AF142" s="45">
        <v>2072.6364213581865</v>
      </c>
      <c r="AG142" s="45">
        <v>2072.6364213581865</v>
      </c>
      <c r="AH142" s="45">
        <v>2072.6364213581865</v>
      </c>
      <c r="AI142" s="45">
        <v>2072.6364213581865</v>
      </c>
      <c r="AJ142" s="45">
        <v>2072.6364213581865</v>
      </c>
      <c r="AK142" s="45">
        <v>2072.6364213581865</v>
      </c>
      <c r="AL142" s="45">
        <v>2072.6364213581865</v>
      </c>
      <c r="AM142" s="45">
        <v>2072.6364213581865</v>
      </c>
      <c r="AN142" s="45">
        <v>2072.6364213581865</v>
      </c>
      <c r="AO142" s="45">
        <v>2072.6364213581865</v>
      </c>
      <c r="AP142" s="45">
        <v>2072.6364213581865</v>
      </c>
      <c r="AQ142" s="45">
        <v>2072.6364213581865</v>
      </c>
      <c r="AR142" s="45">
        <v>2072.6364213581865</v>
      </c>
      <c r="AS142" s="45">
        <v>2072.6364213581865</v>
      </c>
      <c r="AT142" s="45">
        <v>2072.6364213581865</v>
      </c>
      <c r="AU142" s="45">
        <v>2072.6364213581865</v>
      </c>
      <c r="AV142" s="45">
        <v>2072.6364213581865</v>
      </c>
      <c r="AW142" s="45">
        <v>2072.6364213581865</v>
      </c>
      <c r="AX142" s="45">
        <v>2072.6364213581865</v>
      </c>
      <c r="AY142" s="45">
        <v>2072.6364213581865</v>
      </c>
      <c r="AZ142" s="45">
        <v>2072.6364213581865</v>
      </c>
      <c r="BA142" s="45">
        <v>2072.6364213581865</v>
      </c>
      <c r="BB142" s="45">
        <v>2072.6364213581865</v>
      </c>
      <c r="BC142" s="45">
        <v>2072.6364213581865</v>
      </c>
      <c r="BD142" s="45">
        <v>2072.6364213581865</v>
      </c>
      <c r="BE142" s="45">
        <v>2072.6364213581865</v>
      </c>
      <c r="BF142" s="45">
        <v>7.5345951700001024E-11</v>
      </c>
      <c r="BG142" s="45">
        <v>0</v>
      </c>
      <c r="BH142" s="45">
        <v>0</v>
      </c>
      <c r="BI142" s="45">
        <v>0</v>
      </c>
      <c r="BJ142" s="45">
        <v>0</v>
      </c>
      <c r="BK142" s="45">
        <v>0</v>
      </c>
      <c r="BL142" s="45">
        <v>0</v>
      </c>
      <c r="BM142" s="45">
        <v>0</v>
      </c>
      <c r="BN142" s="45">
        <v>0</v>
      </c>
      <c r="BO142" s="45">
        <v>0</v>
      </c>
      <c r="BP142" s="45">
        <v>0</v>
      </c>
      <c r="BQ142" s="45">
        <v>0</v>
      </c>
      <c r="BR142" s="25">
        <v>0</v>
      </c>
      <c r="BS142" s="25">
        <v>0</v>
      </c>
      <c r="BT142" s="25">
        <v>0</v>
      </c>
      <c r="BU142" s="25">
        <v>0</v>
      </c>
      <c r="BV142" s="25">
        <v>0</v>
      </c>
      <c r="BW142" s="25">
        <v>0</v>
      </c>
      <c r="BX142" s="25">
        <v>0</v>
      </c>
      <c r="BY142" s="25">
        <v>0</v>
      </c>
      <c r="BZ142" s="25">
        <v>0</v>
      </c>
      <c r="CA142" s="25">
        <v>0</v>
      </c>
      <c r="CB142" s="25">
        <v>0</v>
      </c>
      <c r="CC142" s="25">
        <v>0</v>
      </c>
      <c r="CD142" s="25">
        <v>0</v>
      </c>
      <c r="CE142" s="25">
        <v>0</v>
      </c>
      <c r="CF142" s="25">
        <v>0</v>
      </c>
      <c r="CG142" s="25">
        <v>0</v>
      </c>
      <c r="CH142" s="25">
        <v>0</v>
      </c>
      <c r="CI142" s="25">
        <v>0</v>
      </c>
      <c r="CJ142" s="25">
        <v>0</v>
      </c>
      <c r="CK142" s="25">
        <v>0</v>
      </c>
      <c r="CL142" s="25">
        <v>0</v>
      </c>
      <c r="CM142" s="25">
        <v>0</v>
      </c>
      <c r="CN142" s="25">
        <v>0</v>
      </c>
      <c r="CO142" s="25">
        <v>0</v>
      </c>
      <c r="CP142" s="25">
        <v>0</v>
      </c>
      <c r="CQ142" s="25">
        <v>0</v>
      </c>
      <c r="CR142" s="25">
        <v>0</v>
      </c>
      <c r="CS142" s="25">
        <v>0</v>
      </c>
      <c r="CT142" s="25">
        <v>0</v>
      </c>
      <c r="CU142" s="25">
        <v>0</v>
      </c>
      <c r="CV142" s="25">
        <v>0</v>
      </c>
      <c r="CW142" s="25">
        <v>0</v>
      </c>
      <c r="CX142" s="25">
        <v>0</v>
      </c>
      <c r="CY142" s="25">
        <v>0</v>
      </c>
      <c r="CZ142" s="25">
        <v>0</v>
      </c>
      <c r="DA142" s="25">
        <v>0</v>
      </c>
      <c r="DB142" s="25">
        <v>0</v>
      </c>
      <c r="DC142" s="25">
        <v>0</v>
      </c>
      <c r="DD142" s="25">
        <v>0</v>
      </c>
      <c r="DE142" s="25">
        <v>0</v>
      </c>
      <c r="DF142" s="25">
        <v>0</v>
      </c>
      <c r="DG142" s="25">
        <v>0</v>
      </c>
      <c r="DH142" s="25">
        <v>0</v>
      </c>
      <c r="DI142" s="25">
        <v>0</v>
      </c>
      <c r="DJ142" s="25">
        <v>0</v>
      </c>
      <c r="DK142" s="25">
        <v>0</v>
      </c>
      <c r="DL142" s="25">
        <v>0</v>
      </c>
      <c r="DM142" s="25">
        <v>0</v>
      </c>
      <c r="DN142" s="25">
        <v>0</v>
      </c>
      <c r="DO142" s="25">
        <v>0</v>
      </c>
      <c r="DP142" s="25">
        <v>0</v>
      </c>
      <c r="DQ142" s="25">
        <v>0</v>
      </c>
      <c r="DR142" s="25">
        <v>0</v>
      </c>
      <c r="DS142" s="25">
        <v>0</v>
      </c>
      <c r="DT142" s="25">
        <v>0</v>
      </c>
      <c r="DU142" s="25">
        <v>0</v>
      </c>
      <c r="DV142" s="25">
        <v>0</v>
      </c>
      <c r="DW142" s="25">
        <v>0</v>
      </c>
      <c r="DX142" s="25">
        <v>0</v>
      </c>
      <c r="DY142" s="25">
        <v>0</v>
      </c>
      <c r="DZ142" s="25">
        <v>0</v>
      </c>
      <c r="EA142" s="25">
        <v>0</v>
      </c>
      <c r="EB142" s="25">
        <v>0</v>
      </c>
      <c r="EC142" s="25">
        <v>0</v>
      </c>
      <c r="ED142" s="25">
        <v>0</v>
      </c>
      <c r="EE142" s="25">
        <v>0</v>
      </c>
      <c r="EF142" s="25">
        <v>0</v>
      </c>
      <c r="EG142" s="25">
        <v>0</v>
      </c>
      <c r="EH142" s="25">
        <v>0</v>
      </c>
      <c r="EI142" s="25">
        <v>0</v>
      </c>
      <c r="EJ142" s="25">
        <v>0</v>
      </c>
      <c r="EK142" s="25">
        <v>0</v>
      </c>
      <c r="EL142" s="25">
        <v>0</v>
      </c>
      <c r="EM142" s="25">
        <v>0</v>
      </c>
      <c r="EN142" s="25">
        <v>0</v>
      </c>
      <c r="EO142" s="25">
        <v>0</v>
      </c>
      <c r="EP142" s="25">
        <v>0</v>
      </c>
      <c r="EQ142" s="25">
        <v>0</v>
      </c>
      <c r="ER142" s="25">
        <v>0</v>
      </c>
      <c r="ES142" s="25">
        <v>0</v>
      </c>
      <c r="ET142" s="25">
        <v>0</v>
      </c>
      <c r="EU142" s="25">
        <v>0</v>
      </c>
      <c r="EV142" s="25">
        <v>0</v>
      </c>
      <c r="EW142" s="25">
        <v>0</v>
      </c>
      <c r="EX142" s="25">
        <v>0</v>
      </c>
      <c r="EY142" s="25">
        <v>0</v>
      </c>
      <c r="EZ142" s="25">
        <v>0</v>
      </c>
      <c r="FA142" s="25">
        <v>0</v>
      </c>
      <c r="FB142" s="25">
        <v>0</v>
      </c>
      <c r="FC142" s="25">
        <v>0</v>
      </c>
      <c r="FD142" s="25">
        <v>0</v>
      </c>
      <c r="FE142" s="25">
        <v>0</v>
      </c>
      <c r="FF142" s="25">
        <v>0</v>
      </c>
      <c r="FG142" s="25">
        <v>0</v>
      </c>
      <c r="FH142" s="25">
        <v>0</v>
      </c>
      <c r="FI142" s="25">
        <v>0</v>
      </c>
      <c r="FJ142" s="25">
        <v>0</v>
      </c>
      <c r="FK142" s="25">
        <v>0</v>
      </c>
      <c r="FL142" s="25">
        <v>0</v>
      </c>
      <c r="FM142" s="25">
        <v>0</v>
      </c>
      <c r="FN142" s="25">
        <v>0</v>
      </c>
      <c r="FO142" s="25">
        <v>0</v>
      </c>
      <c r="FP142" s="25">
        <v>0</v>
      </c>
      <c r="FQ142" s="25">
        <v>0</v>
      </c>
      <c r="FR142" s="25">
        <v>0</v>
      </c>
      <c r="FS142" s="25">
        <v>0</v>
      </c>
      <c r="FT142" s="25">
        <v>0</v>
      </c>
      <c r="FU142" s="25">
        <v>0</v>
      </c>
      <c r="FV142" s="25">
        <v>0</v>
      </c>
      <c r="FW142" s="25">
        <v>0</v>
      </c>
      <c r="FX142" s="25">
        <v>0</v>
      </c>
      <c r="FY142" s="25">
        <v>0</v>
      </c>
      <c r="FZ142" s="25">
        <v>0</v>
      </c>
      <c r="GA142" s="25">
        <v>0</v>
      </c>
      <c r="GB142" s="25">
        <v>0</v>
      </c>
      <c r="GC142" s="25">
        <v>0</v>
      </c>
      <c r="GD142" s="25">
        <v>0</v>
      </c>
      <c r="GE142" s="25">
        <v>0</v>
      </c>
      <c r="GF142" s="25">
        <v>0</v>
      </c>
      <c r="GG142" s="25">
        <v>0</v>
      </c>
      <c r="GH142" s="25">
        <v>0</v>
      </c>
      <c r="GI142" s="25">
        <v>0</v>
      </c>
      <c r="GJ142" s="25">
        <v>0</v>
      </c>
      <c r="GK142" s="25">
        <v>0</v>
      </c>
      <c r="GL142" s="25">
        <v>0</v>
      </c>
      <c r="GM142" s="25">
        <v>0</v>
      </c>
      <c r="GN142" s="25">
        <v>0</v>
      </c>
      <c r="GO142" s="25">
        <v>0</v>
      </c>
      <c r="GP142" s="25">
        <v>0</v>
      </c>
      <c r="GQ142" s="25">
        <v>0</v>
      </c>
      <c r="GR142" s="25">
        <v>0</v>
      </c>
      <c r="GS142" s="25">
        <v>0</v>
      </c>
      <c r="GT142" s="25">
        <v>0</v>
      </c>
      <c r="GU142" s="25">
        <v>0</v>
      </c>
      <c r="GV142" s="25">
        <v>0</v>
      </c>
      <c r="GW142" s="25">
        <v>0</v>
      </c>
      <c r="GX142" s="25">
        <v>0</v>
      </c>
      <c r="GY142" s="25">
        <v>0</v>
      </c>
      <c r="GZ142" s="25">
        <v>0</v>
      </c>
      <c r="HA142" s="25">
        <v>0</v>
      </c>
      <c r="HB142" s="25">
        <v>0</v>
      </c>
      <c r="HC142" s="25">
        <v>0</v>
      </c>
      <c r="HD142" s="25">
        <v>0</v>
      </c>
      <c r="HE142" s="25">
        <v>0</v>
      </c>
      <c r="HF142" s="25">
        <v>0</v>
      </c>
      <c r="HG142" s="25">
        <v>0</v>
      </c>
      <c r="HH142" s="25">
        <v>0</v>
      </c>
      <c r="HI142" s="25">
        <v>0</v>
      </c>
      <c r="HJ142" s="25">
        <v>0</v>
      </c>
      <c r="HK142" s="25">
        <v>0</v>
      </c>
      <c r="HL142" s="25">
        <v>0</v>
      </c>
      <c r="HM142" s="25">
        <v>0</v>
      </c>
      <c r="HN142" s="25">
        <v>0</v>
      </c>
      <c r="HO142" s="25">
        <v>0</v>
      </c>
      <c r="HP142" s="25">
        <v>0</v>
      </c>
      <c r="HQ142" s="25">
        <v>0</v>
      </c>
      <c r="HR142" s="25">
        <v>0</v>
      </c>
      <c r="HS142" s="25">
        <v>0</v>
      </c>
      <c r="HT142" s="25">
        <v>0</v>
      </c>
      <c r="HU142" s="25">
        <v>0</v>
      </c>
      <c r="HV142" s="25">
        <v>0</v>
      </c>
      <c r="HW142" s="25">
        <v>0</v>
      </c>
      <c r="HX142" s="25">
        <v>0</v>
      </c>
      <c r="HY142" s="25">
        <v>0</v>
      </c>
      <c r="HZ142" s="25">
        <v>0</v>
      </c>
      <c r="IA142" s="25">
        <v>0</v>
      </c>
      <c r="IB142" s="25">
        <v>0</v>
      </c>
      <c r="IC142" s="25">
        <v>0</v>
      </c>
      <c r="ID142" s="25">
        <v>0</v>
      </c>
      <c r="IE142" s="25">
        <v>0</v>
      </c>
      <c r="IF142" s="25">
        <v>0</v>
      </c>
      <c r="IG142" s="25">
        <v>0</v>
      </c>
      <c r="IH142" s="25">
        <v>0</v>
      </c>
      <c r="II142" s="25">
        <v>0</v>
      </c>
      <c r="IJ142" s="25">
        <v>0</v>
      </c>
      <c r="IK142" s="25">
        <v>0</v>
      </c>
      <c r="IL142" s="25">
        <v>0</v>
      </c>
      <c r="IM142" s="25">
        <v>0</v>
      </c>
      <c r="IN142" s="25">
        <v>0</v>
      </c>
      <c r="IO142" s="25">
        <v>0</v>
      </c>
    </row>
    <row r="143" spans="1:249" s="67" customFormat="1" x14ac:dyDescent="0.2">
      <c r="A143" s="63"/>
      <c r="B143" s="64"/>
      <c r="C143" s="65"/>
      <c r="D143" s="66"/>
      <c r="E143" s="67" t="s">
        <v>110</v>
      </c>
      <c r="G143" s="67" t="s">
        <v>86</v>
      </c>
      <c r="I143" s="86"/>
      <c r="J143" s="67">
        <v>88302.363578641816</v>
      </c>
      <c r="K143" s="67">
        <v>86597.653672194647</v>
      </c>
      <c r="L143" s="67">
        <v>84885.840807803936</v>
      </c>
      <c r="M143" s="67">
        <v>83166.895389811601</v>
      </c>
      <c r="N143" s="67">
        <v>81440.787699244305</v>
      </c>
      <c r="O143" s="67">
        <v>79707.487893299636</v>
      </c>
      <c r="P143" s="67">
        <v>77966.966004830203</v>
      </c>
      <c r="Q143" s="67">
        <v>76219.191941825484</v>
      </c>
      <c r="R143" s="67">
        <v>74464.135486891566</v>
      </c>
      <c r="S143" s="67">
        <v>72701.766296728762</v>
      </c>
      <c r="T143" s="67">
        <v>70932.053901606952</v>
      </c>
      <c r="U143" s="67">
        <v>69154.967704838797</v>
      </c>
      <c r="V143" s="67">
        <v>67370.476982250781</v>
      </c>
      <c r="W143" s="67">
        <v>65578.550881651972</v>
      </c>
      <c r="X143" s="67">
        <v>63779.158422300665</v>
      </c>
      <c r="Y143" s="67">
        <v>61972.268494368735</v>
      </c>
      <c r="Z143" s="67">
        <v>60157.849858403752</v>
      </c>
      <c r="AA143" s="67">
        <v>58335.871144788915</v>
      </c>
      <c r="AB143" s="67">
        <v>56506.300853200686</v>
      </c>
      <c r="AC143" s="67">
        <v>54669.107352064173</v>
      </c>
      <c r="AD143" s="67">
        <v>52824.258878006258</v>
      </c>
      <c r="AE143" s="67">
        <v>50971.723535306432</v>
      </c>
      <c r="AF143" s="67">
        <v>49111.469295345356</v>
      </c>
      <c r="AG143" s="67">
        <v>47243.463996051112</v>
      </c>
      <c r="AH143" s="67">
        <v>45367.675341343143</v>
      </c>
      <c r="AI143" s="67">
        <v>43484.07090057389</v>
      </c>
      <c r="AJ143" s="67">
        <v>41592.618107968097</v>
      </c>
      <c r="AK143" s="67">
        <v>39693.28426205978</v>
      </c>
      <c r="AL143" s="67">
        <v>37786.036525126845</v>
      </c>
      <c r="AM143" s="67">
        <v>35870.84192262336</v>
      </c>
      <c r="AN143" s="67">
        <v>33947.667342609442</v>
      </c>
      <c r="AO143" s="67">
        <v>32016.479535178794</v>
      </c>
      <c r="AP143" s="67">
        <v>30077.245111883851</v>
      </c>
      <c r="AQ143" s="67">
        <v>28129.930545158513</v>
      </c>
      <c r="AR143" s="67">
        <v>26174.502167738487</v>
      </c>
      <c r="AS143" s="67">
        <v>24210.926172079209</v>
      </c>
      <c r="AT143" s="67">
        <v>22239.168609771354</v>
      </c>
      <c r="AU143" s="67">
        <v>20259.195390953879</v>
      </c>
      <c r="AV143" s="67">
        <v>18270.972283724666</v>
      </c>
      <c r="AW143" s="67">
        <v>16274.464913548665</v>
      </c>
      <c r="AX143" s="67">
        <v>14269.638762663599</v>
      </c>
      <c r="AY143" s="67">
        <v>12256.459169483176</v>
      </c>
      <c r="AZ143" s="67">
        <v>10234.891327997837</v>
      </c>
      <c r="BA143" s="67">
        <v>8204.9002871729754</v>
      </c>
      <c r="BB143" s="67">
        <v>6166.4509503446761</v>
      </c>
      <c r="BC143" s="67">
        <v>4119.5080746129261</v>
      </c>
      <c r="BD143" s="67">
        <v>2064.0362702322936</v>
      </c>
      <c r="BE143" s="67">
        <v>7.503331289626658E-11</v>
      </c>
      <c r="BF143" s="67">
        <v>0</v>
      </c>
      <c r="BG143" s="67">
        <v>0</v>
      </c>
      <c r="BH143" s="67">
        <v>0</v>
      </c>
      <c r="BI143" s="67">
        <v>0</v>
      </c>
      <c r="BJ143" s="67">
        <v>0</v>
      </c>
      <c r="BK143" s="67">
        <v>0</v>
      </c>
      <c r="BL143" s="67">
        <v>0</v>
      </c>
      <c r="BM143" s="67">
        <v>0</v>
      </c>
      <c r="BN143" s="67">
        <v>0</v>
      </c>
      <c r="BO143" s="67">
        <v>0</v>
      </c>
      <c r="BP143" s="67">
        <v>0</v>
      </c>
      <c r="BQ143" s="67">
        <v>0</v>
      </c>
      <c r="BR143" s="67">
        <v>0</v>
      </c>
      <c r="BS143" s="67">
        <v>0</v>
      </c>
      <c r="BT143" s="67">
        <v>0</v>
      </c>
      <c r="BU143" s="67">
        <v>0</v>
      </c>
      <c r="BV143" s="67">
        <v>0</v>
      </c>
      <c r="BW143" s="67">
        <v>0</v>
      </c>
      <c r="BX143" s="67">
        <v>0</v>
      </c>
      <c r="BY143" s="67">
        <v>0</v>
      </c>
      <c r="BZ143" s="67">
        <v>0</v>
      </c>
      <c r="CA143" s="67">
        <v>0</v>
      </c>
      <c r="CB143" s="67">
        <v>0</v>
      </c>
      <c r="CC143" s="67">
        <v>0</v>
      </c>
      <c r="CD143" s="67">
        <v>0</v>
      </c>
      <c r="CE143" s="67">
        <v>0</v>
      </c>
      <c r="CF143" s="67">
        <v>0</v>
      </c>
      <c r="CG143" s="67">
        <v>0</v>
      </c>
      <c r="CH143" s="67">
        <v>0</v>
      </c>
      <c r="CI143" s="67">
        <v>0</v>
      </c>
      <c r="CJ143" s="67">
        <v>0</v>
      </c>
      <c r="CK143" s="67">
        <v>0</v>
      </c>
      <c r="CL143" s="67">
        <v>0</v>
      </c>
      <c r="CM143" s="67">
        <v>0</v>
      </c>
      <c r="CN143" s="67">
        <v>0</v>
      </c>
      <c r="CO143" s="67">
        <v>0</v>
      </c>
      <c r="CP143" s="67">
        <v>0</v>
      </c>
      <c r="CQ143" s="67">
        <v>0</v>
      </c>
      <c r="CR143" s="67">
        <v>0</v>
      </c>
      <c r="CS143" s="67">
        <v>0</v>
      </c>
      <c r="CT143" s="67">
        <v>0</v>
      </c>
      <c r="CU143" s="67">
        <v>0</v>
      </c>
      <c r="CV143" s="67">
        <v>0</v>
      </c>
      <c r="CW143" s="67">
        <v>0</v>
      </c>
      <c r="CX143" s="67">
        <v>0</v>
      </c>
      <c r="CY143" s="67">
        <v>0</v>
      </c>
      <c r="CZ143" s="67">
        <v>0</v>
      </c>
      <c r="DA143" s="67">
        <v>0</v>
      </c>
      <c r="DB143" s="67">
        <v>0</v>
      </c>
      <c r="DC143" s="67">
        <v>0</v>
      </c>
      <c r="DD143" s="67">
        <v>0</v>
      </c>
      <c r="DE143" s="67">
        <v>0</v>
      </c>
      <c r="DF143" s="67">
        <v>0</v>
      </c>
      <c r="DG143" s="67">
        <v>0</v>
      </c>
      <c r="DH143" s="67">
        <v>0</v>
      </c>
      <c r="DI143" s="67">
        <v>0</v>
      </c>
      <c r="DJ143" s="67">
        <v>0</v>
      </c>
      <c r="DK143" s="67">
        <v>0</v>
      </c>
      <c r="DL143" s="67">
        <v>0</v>
      </c>
      <c r="DM143" s="67">
        <v>0</v>
      </c>
      <c r="DN143" s="67">
        <v>0</v>
      </c>
      <c r="DO143" s="67">
        <v>0</v>
      </c>
      <c r="DP143" s="67">
        <v>0</v>
      </c>
      <c r="DQ143" s="67">
        <v>0</v>
      </c>
      <c r="DR143" s="67">
        <v>0</v>
      </c>
      <c r="DS143" s="67">
        <v>0</v>
      </c>
      <c r="DT143" s="67">
        <v>0</v>
      </c>
      <c r="DU143" s="67">
        <v>0</v>
      </c>
      <c r="DV143" s="67">
        <v>0</v>
      </c>
      <c r="DW143" s="67">
        <v>0</v>
      </c>
      <c r="DX143" s="67">
        <v>0</v>
      </c>
      <c r="DY143" s="67">
        <v>0</v>
      </c>
      <c r="DZ143" s="67">
        <v>0</v>
      </c>
      <c r="EA143" s="67">
        <v>0</v>
      </c>
      <c r="EB143" s="67">
        <v>0</v>
      </c>
      <c r="EC143" s="67">
        <v>0</v>
      </c>
      <c r="ED143" s="67">
        <v>0</v>
      </c>
      <c r="EE143" s="67">
        <v>0</v>
      </c>
      <c r="EF143" s="67">
        <v>0</v>
      </c>
      <c r="EG143" s="67">
        <v>0</v>
      </c>
      <c r="EH143" s="67">
        <v>0</v>
      </c>
      <c r="EI143" s="67">
        <v>0</v>
      </c>
      <c r="EJ143" s="67">
        <v>0</v>
      </c>
      <c r="EK143" s="67">
        <v>0</v>
      </c>
      <c r="EL143" s="67">
        <v>0</v>
      </c>
      <c r="EM143" s="67">
        <v>0</v>
      </c>
      <c r="EN143" s="67">
        <v>0</v>
      </c>
      <c r="EO143" s="67">
        <v>0</v>
      </c>
      <c r="EP143" s="67">
        <v>0</v>
      </c>
      <c r="EQ143" s="67">
        <v>0</v>
      </c>
      <c r="ER143" s="67">
        <v>0</v>
      </c>
      <c r="ES143" s="67">
        <v>0</v>
      </c>
      <c r="ET143" s="67">
        <v>0</v>
      </c>
      <c r="EU143" s="67">
        <v>0</v>
      </c>
      <c r="EV143" s="67">
        <v>0</v>
      </c>
      <c r="EW143" s="67">
        <v>0</v>
      </c>
      <c r="EX143" s="67">
        <v>0</v>
      </c>
      <c r="EY143" s="67">
        <v>0</v>
      </c>
      <c r="EZ143" s="67">
        <v>0</v>
      </c>
      <c r="FA143" s="67">
        <v>0</v>
      </c>
      <c r="FB143" s="67">
        <v>0</v>
      </c>
      <c r="FC143" s="67">
        <v>0</v>
      </c>
      <c r="FD143" s="67">
        <v>0</v>
      </c>
      <c r="FE143" s="67">
        <v>0</v>
      </c>
      <c r="FF143" s="67">
        <v>0</v>
      </c>
      <c r="FG143" s="67">
        <v>0</v>
      </c>
      <c r="FH143" s="67">
        <v>0</v>
      </c>
      <c r="FI143" s="67">
        <v>0</v>
      </c>
      <c r="FJ143" s="67">
        <v>0</v>
      </c>
      <c r="FK143" s="67">
        <v>0</v>
      </c>
      <c r="FL143" s="67">
        <v>0</v>
      </c>
      <c r="FM143" s="67">
        <v>0</v>
      </c>
      <c r="FN143" s="67">
        <v>0</v>
      </c>
      <c r="FO143" s="67">
        <v>0</v>
      </c>
      <c r="FP143" s="67">
        <v>0</v>
      </c>
      <c r="FQ143" s="67">
        <v>0</v>
      </c>
      <c r="FR143" s="67">
        <v>0</v>
      </c>
      <c r="FS143" s="67">
        <v>0</v>
      </c>
      <c r="FT143" s="67">
        <v>0</v>
      </c>
      <c r="FU143" s="67">
        <v>0</v>
      </c>
      <c r="FV143" s="67">
        <v>0</v>
      </c>
      <c r="FW143" s="67">
        <v>0</v>
      </c>
      <c r="FX143" s="67">
        <v>0</v>
      </c>
      <c r="FY143" s="67">
        <v>0</v>
      </c>
      <c r="FZ143" s="67">
        <v>0</v>
      </c>
      <c r="GA143" s="67">
        <v>0</v>
      </c>
      <c r="GB143" s="67">
        <v>0</v>
      </c>
      <c r="GC143" s="67">
        <v>0</v>
      </c>
      <c r="GD143" s="67">
        <v>0</v>
      </c>
      <c r="GE143" s="67">
        <v>0</v>
      </c>
      <c r="GF143" s="67">
        <v>0</v>
      </c>
      <c r="GG143" s="67">
        <v>0</v>
      </c>
      <c r="GH143" s="67">
        <v>0</v>
      </c>
      <c r="GI143" s="67">
        <v>0</v>
      </c>
      <c r="GJ143" s="67">
        <v>0</v>
      </c>
      <c r="GK143" s="67">
        <v>0</v>
      </c>
      <c r="GL143" s="67">
        <v>0</v>
      </c>
      <c r="GM143" s="67">
        <v>0</v>
      </c>
      <c r="GN143" s="67">
        <v>0</v>
      </c>
      <c r="GO143" s="67">
        <v>0</v>
      </c>
      <c r="GP143" s="67">
        <v>0</v>
      </c>
      <c r="GQ143" s="67">
        <v>0</v>
      </c>
      <c r="GR143" s="67">
        <v>0</v>
      </c>
      <c r="GS143" s="67">
        <v>0</v>
      </c>
      <c r="GT143" s="67">
        <v>0</v>
      </c>
      <c r="GU143" s="67">
        <v>0</v>
      </c>
      <c r="GV143" s="67">
        <v>0</v>
      </c>
      <c r="GW143" s="67">
        <v>0</v>
      </c>
      <c r="GX143" s="67">
        <v>0</v>
      </c>
      <c r="GY143" s="67">
        <v>0</v>
      </c>
      <c r="GZ143" s="67">
        <v>0</v>
      </c>
      <c r="HA143" s="67">
        <v>0</v>
      </c>
      <c r="HB143" s="67">
        <v>0</v>
      </c>
      <c r="HC143" s="67">
        <v>0</v>
      </c>
      <c r="HD143" s="67">
        <v>0</v>
      </c>
      <c r="HE143" s="67">
        <v>0</v>
      </c>
      <c r="HF143" s="67">
        <v>0</v>
      </c>
      <c r="HG143" s="67">
        <v>0</v>
      </c>
      <c r="HH143" s="67">
        <v>0</v>
      </c>
      <c r="HI143" s="67">
        <v>0</v>
      </c>
      <c r="HJ143" s="67">
        <v>0</v>
      </c>
      <c r="HK143" s="67">
        <v>0</v>
      </c>
      <c r="HL143" s="67">
        <v>0</v>
      </c>
      <c r="HM143" s="67">
        <v>0</v>
      </c>
      <c r="HN143" s="67">
        <v>0</v>
      </c>
      <c r="HO143" s="67">
        <v>0</v>
      </c>
      <c r="HP143" s="67">
        <v>0</v>
      </c>
      <c r="HQ143" s="67">
        <v>0</v>
      </c>
      <c r="HR143" s="67">
        <v>0</v>
      </c>
      <c r="HS143" s="67">
        <v>0</v>
      </c>
      <c r="HT143" s="67">
        <v>0</v>
      </c>
      <c r="HU143" s="67">
        <v>0</v>
      </c>
      <c r="HV143" s="67">
        <v>0</v>
      </c>
      <c r="HW143" s="67">
        <v>0</v>
      </c>
      <c r="HX143" s="67">
        <v>0</v>
      </c>
      <c r="HY143" s="67">
        <v>0</v>
      </c>
      <c r="HZ143" s="67">
        <v>0</v>
      </c>
      <c r="IA143" s="67">
        <v>0</v>
      </c>
      <c r="IB143" s="67">
        <v>0</v>
      </c>
      <c r="IC143" s="67">
        <v>0</v>
      </c>
      <c r="ID143" s="67">
        <v>0</v>
      </c>
      <c r="IE143" s="67">
        <v>0</v>
      </c>
      <c r="IF143" s="67">
        <v>0</v>
      </c>
      <c r="IG143" s="67">
        <v>0</v>
      </c>
      <c r="IH143" s="67">
        <v>0</v>
      </c>
      <c r="II143" s="67">
        <v>0</v>
      </c>
      <c r="IJ143" s="67">
        <v>0</v>
      </c>
      <c r="IK143" s="67">
        <v>0</v>
      </c>
      <c r="IL143" s="67">
        <v>0</v>
      </c>
      <c r="IM143" s="67">
        <v>0</v>
      </c>
      <c r="IN143" s="67">
        <v>0</v>
      </c>
      <c r="IO143" s="67">
        <v>0</v>
      </c>
    </row>
    <row r="144" spans="1:249" s="67" customFormat="1" x14ac:dyDescent="0.2">
      <c r="A144" s="63"/>
      <c r="B144" s="64"/>
      <c r="C144" s="65"/>
      <c r="D144" s="66"/>
      <c r="E144" s="67" t="s">
        <v>193</v>
      </c>
      <c r="J144" s="67">
        <v>1697.6364213581865</v>
      </c>
      <c r="K144" s="67">
        <v>1704.7099064471788</v>
      </c>
      <c r="L144" s="67">
        <v>1711.8128643907087</v>
      </c>
      <c r="M144" s="67">
        <v>1718.9454179923368</v>
      </c>
      <c r="N144" s="67">
        <v>1726.1076905673049</v>
      </c>
      <c r="O144" s="67">
        <v>1733.2998059446686</v>
      </c>
      <c r="P144" s="67">
        <v>1740.521888469438</v>
      </c>
      <c r="Q144" s="67">
        <v>1747.7740630047274</v>
      </c>
      <c r="R144" s="67">
        <v>1755.0564549339135</v>
      </c>
      <c r="S144" s="67">
        <v>1762.3691901628049</v>
      </c>
      <c r="T144" s="67">
        <v>1769.7123951218166</v>
      </c>
      <c r="U144" s="67">
        <v>1777.0861967681576</v>
      </c>
      <c r="V144" s="67">
        <v>1784.4907225880247</v>
      </c>
      <c r="W144" s="67">
        <v>1791.9261005988083</v>
      </c>
      <c r="X144" s="67">
        <v>1799.3924593513032</v>
      </c>
      <c r="Y144" s="67">
        <v>1806.8899279319337</v>
      </c>
      <c r="Z144" s="67">
        <v>1814.4186359649834</v>
      </c>
      <c r="AA144" s="67">
        <v>1821.9787136148375</v>
      </c>
      <c r="AB144" s="67">
        <v>1829.5702915882325</v>
      </c>
      <c r="AC144" s="67">
        <v>1837.1935011365169</v>
      </c>
      <c r="AD144" s="67">
        <v>1844.848474057919</v>
      </c>
      <c r="AE144" s="67">
        <v>1852.535342699827</v>
      </c>
      <c r="AF144" s="67">
        <v>1860.2542399610763</v>
      </c>
      <c r="AG144" s="67">
        <v>1868.0052992942474</v>
      </c>
      <c r="AH144" s="67">
        <v>1875.7886547079734</v>
      </c>
      <c r="AI144" s="67">
        <v>1883.6044407692566</v>
      </c>
      <c r="AJ144" s="67">
        <v>1891.4527926057954</v>
      </c>
      <c r="AK144" s="67">
        <v>1899.3338459083193</v>
      </c>
      <c r="AL144" s="67">
        <v>1907.2477369329374</v>
      </c>
      <c r="AM144" s="67">
        <v>1915.1946025034913</v>
      </c>
      <c r="AN144" s="67">
        <v>1923.1745800139224</v>
      </c>
      <c r="AO144" s="67">
        <v>1931.1878074306471</v>
      </c>
      <c r="AP144" s="67">
        <v>1939.2344232949415</v>
      </c>
      <c r="AQ144" s="67">
        <v>1947.314566725337</v>
      </c>
      <c r="AR144" s="67">
        <v>1955.428377420026</v>
      </c>
      <c r="AS144" s="67">
        <v>1963.575995659276</v>
      </c>
      <c r="AT144" s="67">
        <v>1971.7575623078565</v>
      </c>
      <c r="AU144" s="67">
        <v>1979.9732188174726</v>
      </c>
      <c r="AV144" s="67">
        <v>1988.223107229212</v>
      </c>
      <c r="AW144" s="67">
        <v>1996.5073701760004</v>
      </c>
      <c r="AX144" s="67">
        <v>2004.8261508850669</v>
      </c>
      <c r="AY144" s="67">
        <v>2013.1795931804215</v>
      </c>
      <c r="AZ144" s="67">
        <v>2021.5678414853398</v>
      </c>
      <c r="BA144" s="67">
        <v>2029.9910408248622</v>
      </c>
      <c r="BB144" s="67">
        <v>2038.449336828299</v>
      </c>
      <c r="BC144" s="67">
        <v>2046.9428757317503</v>
      </c>
      <c r="BD144" s="67">
        <v>2055.4718043806324</v>
      </c>
      <c r="BE144" s="67">
        <v>2064.0362702322186</v>
      </c>
      <c r="BF144" s="67">
        <v>7.503331289626658E-11</v>
      </c>
      <c r="BG144" s="67">
        <v>0</v>
      </c>
      <c r="BH144" s="67">
        <v>0</v>
      </c>
      <c r="BI144" s="67">
        <v>0</v>
      </c>
      <c r="BJ144" s="67">
        <v>0</v>
      </c>
      <c r="BK144" s="67">
        <v>0</v>
      </c>
      <c r="BL144" s="67">
        <v>0</v>
      </c>
      <c r="BM144" s="67">
        <v>0</v>
      </c>
      <c r="BN144" s="67">
        <v>0</v>
      </c>
      <c r="BO144" s="67">
        <v>0</v>
      </c>
      <c r="BP144" s="67">
        <v>0</v>
      </c>
      <c r="BQ144" s="67">
        <v>0</v>
      </c>
      <c r="BR144" s="67">
        <v>0</v>
      </c>
      <c r="BS144" s="67">
        <v>0</v>
      </c>
      <c r="BT144" s="67">
        <v>0</v>
      </c>
      <c r="BU144" s="67">
        <v>0</v>
      </c>
      <c r="BV144" s="67">
        <v>0</v>
      </c>
      <c r="BW144" s="67">
        <v>0</v>
      </c>
      <c r="BX144" s="67">
        <v>0</v>
      </c>
      <c r="BY144" s="67">
        <v>0</v>
      </c>
      <c r="BZ144" s="67">
        <v>0</v>
      </c>
      <c r="CA144" s="67">
        <v>0</v>
      </c>
      <c r="CB144" s="67">
        <v>0</v>
      </c>
      <c r="CC144" s="67">
        <v>0</v>
      </c>
      <c r="CD144" s="67">
        <v>0</v>
      </c>
      <c r="CE144" s="67">
        <v>0</v>
      </c>
      <c r="CF144" s="67">
        <v>0</v>
      </c>
      <c r="CG144" s="67">
        <v>0</v>
      </c>
      <c r="CH144" s="67">
        <v>0</v>
      </c>
      <c r="CI144" s="67">
        <v>0</v>
      </c>
      <c r="CJ144" s="67">
        <v>0</v>
      </c>
      <c r="CK144" s="67">
        <v>0</v>
      </c>
      <c r="CL144" s="67">
        <v>0</v>
      </c>
      <c r="CM144" s="67">
        <v>0</v>
      </c>
      <c r="CN144" s="67">
        <v>0</v>
      </c>
      <c r="CO144" s="67">
        <v>0</v>
      </c>
      <c r="CP144" s="67">
        <v>0</v>
      </c>
      <c r="CQ144" s="67">
        <v>0</v>
      </c>
      <c r="CR144" s="67">
        <v>0</v>
      </c>
      <c r="CS144" s="67">
        <v>0</v>
      </c>
      <c r="CT144" s="67">
        <v>0</v>
      </c>
      <c r="CU144" s="67">
        <v>0</v>
      </c>
      <c r="CV144" s="67">
        <v>0</v>
      </c>
      <c r="CW144" s="67">
        <v>0</v>
      </c>
      <c r="CX144" s="67">
        <v>0</v>
      </c>
      <c r="CY144" s="67">
        <v>0</v>
      </c>
      <c r="CZ144" s="67">
        <v>0</v>
      </c>
      <c r="DA144" s="67">
        <v>0</v>
      </c>
      <c r="DB144" s="67">
        <v>0</v>
      </c>
      <c r="DC144" s="67">
        <v>0</v>
      </c>
      <c r="DD144" s="67">
        <v>0</v>
      </c>
      <c r="DE144" s="67">
        <v>0</v>
      </c>
      <c r="DF144" s="67">
        <v>0</v>
      </c>
      <c r="DG144" s="67">
        <v>0</v>
      </c>
      <c r="DH144" s="67">
        <v>0</v>
      </c>
      <c r="DI144" s="67">
        <v>0</v>
      </c>
      <c r="DJ144" s="67">
        <v>0</v>
      </c>
      <c r="DK144" s="67">
        <v>0</v>
      </c>
      <c r="DL144" s="67">
        <v>0</v>
      </c>
      <c r="DM144" s="67">
        <v>0</v>
      </c>
      <c r="DN144" s="67">
        <v>0</v>
      </c>
      <c r="DO144" s="67">
        <v>0</v>
      </c>
      <c r="DP144" s="67">
        <v>0</v>
      </c>
      <c r="DQ144" s="67">
        <v>0</v>
      </c>
      <c r="DR144" s="67">
        <v>0</v>
      </c>
      <c r="DS144" s="67">
        <v>0</v>
      </c>
      <c r="DT144" s="67">
        <v>0</v>
      </c>
      <c r="DU144" s="67">
        <v>0</v>
      </c>
      <c r="DV144" s="67">
        <v>0</v>
      </c>
      <c r="DW144" s="67">
        <v>0</v>
      </c>
      <c r="DX144" s="67">
        <v>0</v>
      </c>
      <c r="DY144" s="67">
        <v>0</v>
      </c>
      <c r="DZ144" s="67">
        <v>0</v>
      </c>
      <c r="EA144" s="67">
        <v>0</v>
      </c>
      <c r="EB144" s="67">
        <v>0</v>
      </c>
      <c r="EC144" s="67">
        <v>0</v>
      </c>
      <c r="ED144" s="67">
        <v>0</v>
      </c>
      <c r="EE144" s="67">
        <v>0</v>
      </c>
      <c r="EF144" s="67">
        <v>0</v>
      </c>
      <c r="EG144" s="67">
        <v>0</v>
      </c>
      <c r="EH144" s="67">
        <v>0</v>
      </c>
      <c r="EI144" s="67">
        <v>0</v>
      </c>
      <c r="EJ144" s="67">
        <v>0</v>
      </c>
      <c r="EK144" s="67">
        <v>0</v>
      </c>
      <c r="EL144" s="67">
        <v>0</v>
      </c>
      <c r="EM144" s="67">
        <v>0</v>
      </c>
      <c r="EN144" s="67">
        <v>0</v>
      </c>
      <c r="EO144" s="67">
        <v>0</v>
      </c>
      <c r="EP144" s="67">
        <v>0</v>
      </c>
      <c r="EQ144" s="67">
        <v>0</v>
      </c>
      <c r="ER144" s="67">
        <v>0</v>
      </c>
      <c r="ES144" s="67">
        <v>0</v>
      </c>
      <c r="ET144" s="67">
        <v>0</v>
      </c>
      <c r="EU144" s="67">
        <v>0</v>
      </c>
      <c r="EV144" s="67">
        <v>0</v>
      </c>
      <c r="EW144" s="67">
        <v>0</v>
      </c>
      <c r="EX144" s="67">
        <v>0</v>
      </c>
      <c r="EY144" s="67">
        <v>0</v>
      </c>
      <c r="EZ144" s="67">
        <v>0</v>
      </c>
      <c r="FA144" s="67">
        <v>0</v>
      </c>
      <c r="FB144" s="67">
        <v>0</v>
      </c>
      <c r="FC144" s="67">
        <v>0</v>
      </c>
      <c r="FD144" s="67">
        <v>0</v>
      </c>
      <c r="FE144" s="67">
        <v>0</v>
      </c>
      <c r="FF144" s="67">
        <v>0</v>
      </c>
      <c r="FG144" s="67">
        <v>0</v>
      </c>
      <c r="FH144" s="67">
        <v>0</v>
      </c>
      <c r="FI144" s="67">
        <v>0</v>
      </c>
      <c r="FJ144" s="67">
        <v>0</v>
      </c>
      <c r="FK144" s="67">
        <v>0</v>
      </c>
      <c r="FL144" s="67">
        <v>0</v>
      </c>
      <c r="FM144" s="67">
        <v>0</v>
      </c>
      <c r="FN144" s="67">
        <v>0</v>
      </c>
      <c r="FO144" s="67">
        <v>0</v>
      </c>
      <c r="FP144" s="67">
        <v>0</v>
      </c>
      <c r="FQ144" s="67">
        <v>0</v>
      </c>
      <c r="FR144" s="67">
        <v>0</v>
      </c>
      <c r="FS144" s="67">
        <v>0</v>
      </c>
      <c r="FT144" s="67">
        <v>0</v>
      </c>
      <c r="FU144" s="67">
        <v>0</v>
      </c>
      <c r="FV144" s="67">
        <v>0</v>
      </c>
      <c r="FW144" s="67">
        <v>0</v>
      </c>
      <c r="FX144" s="67">
        <v>0</v>
      </c>
      <c r="FY144" s="67">
        <v>0</v>
      </c>
      <c r="FZ144" s="67">
        <v>0</v>
      </c>
      <c r="GA144" s="67">
        <v>0</v>
      </c>
      <c r="GB144" s="67">
        <v>0</v>
      </c>
      <c r="GC144" s="67">
        <v>0</v>
      </c>
      <c r="GD144" s="67">
        <v>0</v>
      </c>
      <c r="GE144" s="67">
        <v>0</v>
      </c>
      <c r="GF144" s="67">
        <v>0</v>
      </c>
      <c r="GG144" s="67">
        <v>0</v>
      </c>
      <c r="GH144" s="67">
        <v>0</v>
      </c>
      <c r="GI144" s="67">
        <v>0</v>
      </c>
      <c r="GJ144" s="67">
        <v>0</v>
      </c>
      <c r="GK144" s="67">
        <v>0</v>
      </c>
      <c r="GL144" s="67">
        <v>0</v>
      </c>
      <c r="GM144" s="67">
        <v>0</v>
      </c>
      <c r="GN144" s="67">
        <v>0</v>
      </c>
      <c r="GO144" s="67">
        <v>0</v>
      </c>
      <c r="GP144" s="67">
        <v>0</v>
      </c>
      <c r="GQ144" s="67">
        <v>0</v>
      </c>
      <c r="GR144" s="67">
        <v>0</v>
      </c>
      <c r="GS144" s="67">
        <v>0</v>
      </c>
      <c r="GT144" s="67">
        <v>0</v>
      </c>
      <c r="GU144" s="67">
        <v>0</v>
      </c>
      <c r="GV144" s="67">
        <v>0</v>
      </c>
      <c r="GW144" s="67">
        <v>0</v>
      </c>
      <c r="GX144" s="67">
        <v>0</v>
      </c>
      <c r="GY144" s="67">
        <v>0</v>
      </c>
      <c r="GZ144" s="67">
        <v>0</v>
      </c>
      <c r="HA144" s="67">
        <v>0</v>
      </c>
      <c r="HB144" s="67">
        <v>0</v>
      </c>
      <c r="HC144" s="67">
        <v>0</v>
      </c>
      <c r="HD144" s="67">
        <v>0</v>
      </c>
      <c r="HE144" s="67">
        <v>0</v>
      </c>
      <c r="HF144" s="67">
        <v>0</v>
      </c>
      <c r="HG144" s="67">
        <v>0</v>
      </c>
      <c r="HH144" s="67">
        <v>0</v>
      </c>
      <c r="HI144" s="67">
        <v>0</v>
      </c>
      <c r="HJ144" s="67">
        <v>0</v>
      </c>
      <c r="HK144" s="67">
        <v>0</v>
      </c>
      <c r="HL144" s="67">
        <v>0</v>
      </c>
      <c r="HM144" s="67">
        <v>0</v>
      </c>
      <c r="HN144" s="67">
        <v>0</v>
      </c>
      <c r="HO144" s="67">
        <v>0</v>
      </c>
      <c r="HP144" s="67">
        <v>0</v>
      </c>
      <c r="HQ144" s="67">
        <v>0</v>
      </c>
      <c r="HR144" s="67">
        <v>0</v>
      </c>
      <c r="HS144" s="67">
        <v>0</v>
      </c>
      <c r="HT144" s="67">
        <v>0</v>
      </c>
      <c r="HU144" s="67">
        <v>0</v>
      </c>
      <c r="HV144" s="67">
        <v>0</v>
      </c>
      <c r="HW144" s="67">
        <v>0</v>
      </c>
      <c r="HX144" s="67">
        <v>0</v>
      </c>
      <c r="HY144" s="67">
        <v>0</v>
      </c>
      <c r="HZ144" s="67">
        <v>0</v>
      </c>
      <c r="IA144" s="67">
        <v>0</v>
      </c>
      <c r="IB144" s="67">
        <v>0</v>
      </c>
      <c r="IC144" s="67">
        <v>0</v>
      </c>
      <c r="ID144" s="67">
        <v>0</v>
      </c>
      <c r="IE144" s="67">
        <v>0</v>
      </c>
      <c r="IF144" s="67">
        <v>0</v>
      </c>
      <c r="IG144" s="67">
        <v>0</v>
      </c>
      <c r="IH144" s="67">
        <v>0</v>
      </c>
      <c r="II144" s="67">
        <v>0</v>
      </c>
      <c r="IJ144" s="67">
        <v>0</v>
      </c>
      <c r="IK144" s="67">
        <v>0</v>
      </c>
      <c r="IL144" s="67">
        <v>0</v>
      </c>
      <c r="IM144" s="67">
        <v>0</v>
      </c>
      <c r="IN144" s="67">
        <v>0</v>
      </c>
      <c r="IO144" s="67">
        <v>0</v>
      </c>
    </row>
    <row r="145" spans="4:249" x14ac:dyDescent="0.2">
      <c r="D145" s="58"/>
    </row>
    <row r="146" spans="4:249" x14ac:dyDescent="0.2">
      <c r="D146" s="61" t="s">
        <v>342</v>
      </c>
    </row>
    <row r="147" spans="4:249" x14ac:dyDescent="0.2">
      <c r="D147" s="58"/>
    </row>
    <row r="148" spans="4:249" x14ac:dyDescent="0.2">
      <c r="D148" s="58"/>
      <c r="E148" s="25" t="str">
        <f>FinStats_Mon!E17</f>
        <v>EBITDA</v>
      </c>
      <c r="J148" s="25" cm="1">
        <f t="array" ref="J148:IO148">_xlfn.ANCHORARRAY(FinStats_Mon!J17)</f>
        <v>6666.6666666666679</v>
      </c>
      <c r="K148" s="25">
        <v>6666.6666666666679</v>
      </c>
      <c r="L148" s="25">
        <v>6666.6666666666679</v>
      </c>
      <c r="M148" s="25">
        <v>6666.6666666666679</v>
      </c>
      <c r="N148" s="25">
        <v>6666.6666666666679</v>
      </c>
      <c r="O148" s="25">
        <v>6666.6666666666679</v>
      </c>
      <c r="P148" s="25">
        <v>6666.6666666666679</v>
      </c>
      <c r="Q148" s="25">
        <v>6666.6666666666679</v>
      </c>
      <c r="R148" s="25">
        <v>6666.6666666666679</v>
      </c>
      <c r="S148" s="25">
        <v>6666.6666666666679</v>
      </c>
      <c r="T148" s="25">
        <v>6666.6666666666679</v>
      </c>
      <c r="U148" s="25">
        <v>6666.6666666666679</v>
      </c>
      <c r="V148" s="25">
        <v>14083.333333333332</v>
      </c>
      <c r="W148" s="25">
        <v>14083.333333333332</v>
      </c>
      <c r="X148" s="25">
        <v>14083.333333333332</v>
      </c>
      <c r="Y148" s="25">
        <v>14083.333333333332</v>
      </c>
      <c r="Z148" s="25">
        <v>14083.333333333332</v>
      </c>
      <c r="AA148" s="25">
        <v>14083.333333333332</v>
      </c>
      <c r="AB148" s="25">
        <v>14083.333333333332</v>
      </c>
      <c r="AC148" s="25">
        <v>14083.333333333332</v>
      </c>
      <c r="AD148" s="25">
        <v>14083.333333333332</v>
      </c>
      <c r="AE148" s="25">
        <v>14083.333333333332</v>
      </c>
      <c r="AF148" s="25">
        <v>14083.333333333332</v>
      </c>
      <c r="AG148" s="25">
        <v>14083.333333333332</v>
      </c>
      <c r="AH148" s="25">
        <v>19415</v>
      </c>
      <c r="AI148" s="25">
        <v>19415</v>
      </c>
      <c r="AJ148" s="25">
        <v>19415</v>
      </c>
      <c r="AK148" s="25">
        <v>19415</v>
      </c>
      <c r="AL148" s="25">
        <v>19415</v>
      </c>
      <c r="AM148" s="25">
        <v>19415</v>
      </c>
      <c r="AN148" s="25">
        <v>19415</v>
      </c>
      <c r="AO148" s="25">
        <v>19415</v>
      </c>
      <c r="AP148" s="25">
        <v>19415</v>
      </c>
      <c r="AQ148" s="25">
        <v>19415</v>
      </c>
      <c r="AR148" s="25">
        <v>19415</v>
      </c>
      <c r="AS148" s="25">
        <v>19415</v>
      </c>
      <c r="AT148" s="25">
        <v>14819.083333333336</v>
      </c>
      <c r="AU148" s="25">
        <v>14819.083333333336</v>
      </c>
      <c r="AV148" s="25">
        <v>14819.083333333336</v>
      </c>
      <c r="AW148" s="25">
        <v>14819.083333333336</v>
      </c>
      <c r="AX148" s="25">
        <v>14819.083333333336</v>
      </c>
      <c r="AY148" s="25">
        <v>14819.083333333336</v>
      </c>
      <c r="AZ148" s="25">
        <v>14819.083333333336</v>
      </c>
      <c r="BA148" s="25">
        <v>14819.083333333336</v>
      </c>
      <c r="BB148" s="25">
        <v>14819.083333333336</v>
      </c>
      <c r="BC148" s="25">
        <v>14819.083333333336</v>
      </c>
      <c r="BD148" s="25">
        <v>14819.083333333336</v>
      </c>
      <c r="BE148" s="25">
        <v>14819.083333333336</v>
      </c>
      <c r="BF148" s="25">
        <v>10035.0375</v>
      </c>
      <c r="BG148" s="25">
        <v>10035.0375</v>
      </c>
      <c r="BH148" s="25">
        <v>10035.0375</v>
      </c>
      <c r="BI148" s="25">
        <v>10035.0375</v>
      </c>
      <c r="BJ148" s="25">
        <v>10035.0375</v>
      </c>
      <c r="BK148" s="25">
        <v>10035.0375</v>
      </c>
      <c r="BL148" s="25">
        <v>10035.0375</v>
      </c>
      <c r="BM148" s="25">
        <v>10035.0375</v>
      </c>
      <c r="BN148" s="25">
        <v>10035.0375</v>
      </c>
      <c r="BO148" s="25">
        <v>10035.0375</v>
      </c>
      <c r="BP148" s="25">
        <v>10035.0375</v>
      </c>
      <c r="BQ148" s="25">
        <v>10035.0375</v>
      </c>
      <c r="BR148" s="25">
        <v>10035.0375</v>
      </c>
      <c r="BS148" s="25">
        <v>10035.0375</v>
      </c>
      <c r="BT148" s="25">
        <v>10035.0375</v>
      </c>
      <c r="BU148" s="25">
        <v>10035.0375</v>
      </c>
      <c r="BV148" s="25">
        <v>10035.0375</v>
      </c>
      <c r="BW148" s="25">
        <v>10035.0375</v>
      </c>
      <c r="BX148" s="25">
        <v>10035.0375</v>
      </c>
      <c r="BY148" s="25">
        <v>10035.0375</v>
      </c>
      <c r="BZ148" s="25">
        <v>10035.0375</v>
      </c>
      <c r="CA148" s="25">
        <v>10035.0375</v>
      </c>
      <c r="CB148" s="25">
        <v>10035.0375</v>
      </c>
      <c r="CC148" s="25">
        <v>10035.0375</v>
      </c>
      <c r="CD148" s="25">
        <v>10035.0375</v>
      </c>
      <c r="CE148" s="25">
        <v>10035.0375</v>
      </c>
      <c r="CF148" s="25">
        <v>10035.0375</v>
      </c>
      <c r="CG148" s="25">
        <v>10035.0375</v>
      </c>
      <c r="CH148" s="25">
        <v>10035.0375</v>
      </c>
      <c r="CI148" s="25">
        <v>10035.0375</v>
      </c>
      <c r="CJ148" s="25">
        <v>10035.0375</v>
      </c>
      <c r="CK148" s="25">
        <v>10035.0375</v>
      </c>
      <c r="CL148" s="25">
        <v>10035.0375</v>
      </c>
      <c r="CM148" s="25">
        <v>10035.0375</v>
      </c>
      <c r="CN148" s="25">
        <v>10035.0375</v>
      </c>
      <c r="CO148" s="25">
        <v>10035.0375</v>
      </c>
      <c r="CP148" s="25">
        <v>10035.0375</v>
      </c>
      <c r="CQ148" s="25">
        <v>10035.0375</v>
      </c>
      <c r="CR148" s="25">
        <v>10035.0375</v>
      </c>
      <c r="CS148" s="25">
        <v>10035.0375</v>
      </c>
      <c r="CT148" s="25">
        <v>10035.0375</v>
      </c>
      <c r="CU148" s="25">
        <v>10035.0375</v>
      </c>
      <c r="CV148" s="25">
        <v>10035.0375</v>
      </c>
      <c r="CW148" s="25">
        <v>10035.0375</v>
      </c>
      <c r="CX148" s="25">
        <v>10035.0375</v>
      </c>
      <c r="CY148" s="25">
        <v>10035.0375</v>
      </c>
      <c r="CZ148" s="25">
        <v>10035.0375</v>
      </c>
      <c r="DA148" s="25">
        <v>10035.0375</v>
      </c>
      <c r="DB148" s="25">
        <v>10035.0375</v>
      </c>
      <c r="DC148" s="25">
        <v>10035.0375</v>
      </c>
      <c r="DD148" s="25">
        <v>10035.0375</v>
      </c>
      <c r="DE148" s="25">
        <v>10035.0375</v>
      </c>
      <c r="DF148" s="25">
        <v>10035.0375</v>
      </c>
      <c r="DG148" s="25">
        <v>10035.0375</v>
      </c>
      <c r="DH148" s="25">
        <v>10035.0375</v>
      </c>
      <c r="DI148" s="25">
        <v>10035.0375</v>
      </c>
      <c r="DJ148" s="25">
        <v>10035.0375</v>
      </c>
      <c r="DK148" s="25">
        <v>10035.0375</v>
      </c>
      <c r="DL148" s="25">
        <v>10035.0375</v>
      </c>
      <c r="DM148" s="25">
        <v>10035.0375</v>
      </c>
      <c r="DN148" s="25">
        <v>10035.0375</v>
      </c>
      <c r="DO148" s="25">
        <v>10035.0375</v>
      </c>
      <c r="DP148" s="25">
        <v>10035.0375</v>
      </c>
      <c r="DQ148" s="25">
        <v>10035.0375</v>
      </c>
      <c r="DR148" s="25">
        <v>10035.0375</v>
      </c>
      <c r="DS148" s="25">
        <v>10035.0375</v>
      </c>
      <c r="DT148" s="25">
        <v>10035.0375</v>
      </c>
      <c r="DU148" s="25">
        <v>10035.0375</v>
      </c>
      <c r="DV148" s="25">
        <v>10035.0375</v>
      </c>
      <c r="DW148" s="25">
        <v>10035.0375</v>
      </c>
      <c r="DX148" s="25">
        <v>10035.0375</v>
      </c>
      <c r="DY148" s="25">
        <v>10035.0375</v>
      </c>
      <c r="DZ148" s="25">
        <v>10035.0375</v>
      </c>
      <c r="EA148" s="25">
        <v>10035.0375</v>
      </c>
      <c r="EB148" s="25">
        <v>10035.0375</v>
      </c>
      <c r="EC148" s="25">
        <v>10035.0375</v>
      </c>
      <c r="ED148" s="25">
        <v>10035.0375</v>
      </c>
      <c r="EE148" s="25">
        <v>10035.0375</v>
      </c>
      <c r="EF148" s="25">
        <v>10035.0375</v>
      </c>
      <c r="EG148" s="25">
        <v>10035.0375</v>
      </c>
      <c r="EH148" s="25">
        <v>10035.0375</v>
      </c>
      <c r="EI148" s="25">
        <v>10035.0375</v>
      </c>
      <c r="EJ148" s="25">
        <v>10035.0375</v>
      </c>
      <c r="EK148" s="25">
        <v>10035.0375</v>
      </c>
      <c r="EL148" s="25">
        <v>10035.0375</v>
      </c>
      <c r="EM148" s="25">
        <v>10035.0375</v>
      </c>
      <c r="EN148" s="25">
        <v>10035.0375</v>
      </c>
      <c r="EO148" s="25">
        <v>10035.0375</v>
      </c>
      <c r="EP148" s="25">
        <v>10035.0375</v>
      </c>
      <c r="EQ148" s="25">
        <v>10035.0375</v>
      </c>
      <c r="ER148" s="25">
        <v>10035.0375</v>
      </c>
      <c r="ES148" s="25">
        <v>10035.0375</v>
      </c>
      <c r="ET148" s="25">
        <v>10035.0375</v>
      </c>
      <c r="EU148" s="25">
        <v>10035.0375</v>
      </c>
      <c r="EV148" s="25">
        <v>10035.0375</v>
      </c>
      <c r="EW148" s="25">
        <v>10035.0375</v>
      </c>
      <c r="EX148" s="25">
        <v>10035.0375</v>
      </c>
      <c r="EY148" s="25">
        <v>10035.0375</v>
      </c>
      <c r="EZ148" s="25">
        <v>10035.0375</v>
      </c>
      <c r="FA148" s="25">
        <v>10035.0375</v>
      </c>
      <c r="FB148" s="25">
        <v>10035.0375</v>
      </c>
      <c r="FC148" s="25">
        <v>10035.0375</v>
      </c>
      <c r="FD148" s="25">
        <v>10035.0375</v>
      </c>
      <c r="FE148" s="25">
        <v>10035.0375</v>
      </c>
      <c r="FF148" s="25">
        <v>10035.0375</v>
      </c>
      <c r="FG148" s="25">
        <v>10035.0375</v>
      </c>
      <c r="FH148" s="25">
        <v>10035.0375</v>
      </c>
      <c r="FI148" s="25">
        <v>10035.0375</v>
      </c>
      <c r="FJ148" s="25">
        <v>10035.0375</v>
      </c>
      <c r="FK148" s="25">
        <v>10035.0375</v>
      </c>
      <c r="FL148" s="25">
        <v>10035.0375</v>
      </c>
      <c r="FM148" s="25">
        <v>10035.0375</v>
      </c>
      <c r="FN148" s="25">
        <v>10035.0375</v>
      </c>
      <c r="FO148" s="25">
        <v>10035.0375</v>
      </c>
      <c r="FP148" s="25">
        <v>10035.0375</v>
      </c>
      <c r="FQ148" s="25">
        <v>10035.0375</v>
      </c>
      <c r="FR148" s="25">
        <v>10035.0375</v>
      </c>
      <c r="FS148" s="25">
        <v>10035.0375</v>
      </c>
      <c r="FT148" s="25">
        <v>10035.0375</v>
      </c>
      <c r="FU148" s="25">
        <v>10035.0375</v>
      </c>
      <c r="FV148" s="25">
        <v>10035.0375</v>
      </c>
      <c r="FW148" s="25">
        <v>10035.0375</v>
      </c>
      <c r="FX148" s="25">
        <v>10035.0375</v>
      </c>
      <c r="FY148" s="25">
        <v>10035.0375</v>
      </c>
      <c r="FZ148" s="25">
        <v>10035.0375</v>
      </c>
      <c r="GA148" s="25">
        <v>10035.0375</v>
      </c>
      <c r="GB148" s="25">
        <v>10035.0375</v>
      </c>
      <c r="GC148" s="25">
        <v>10035.0375</v>
      </c>
      <c r="GD148" s="25">
        <v>10035.0375</v>
      </c>
      <c r="GE148" s="25">
        <v>10035.0375</v>
      </c>
      <c r="GF148" s="25">
        <v>10035.0375</v>
      </c>
      <c r="GG148" s="25">
        <v>10035.0375</v>
      </c>
      <c r="GH148" s="25">
        <v>10035.0375</v>
      </c>
      <c r="GI148" s="25">
        <v>10035.0375</v>
      </c>
      <c r="GJ148" s="25">
        <v>10035.0375</v>
      </c>
      <c r="GK148" s="25">
        <v>10035.0375</v>
      </c>
      <c r="GL148" s="25">
        <v>10035.0375</v>
      </c>
      <c r="GM148" s="25">
        <v>10035.0375</v>
      </c>
      <c r="GN148" s="25">
        <v>10035.0375</v>
      </c>
      <c r="GO148" s="25">
        <v>10035.0375</v>
      </c>
      <c r="GP148" s="25">
        <v>10035.0375</v>
      </c>
      <c r="GQ148" s="25">
        <v>10035.0375</v>
      </c>
      <c r="GR148" s="25">
        <v>10035.0375</v>
      </c>
      <c r="GS148" s="25">
        <v>10035.0375</v>
      </c>
      <c r="GT148" s="25">
        <v>10035.0375</v>
      </c>
      <c r="GU148" s="25">
        <v>10035.0375</v>
      </c>
      <c r="GV148" s="25">
        <v>10035.0375</v>
      </c>
      <c r="GW148" s="25">
        <v>10035.0375</v>
      </c>
      <c r="GX148" s="25">
        <v>10035.0375</v>
      </c>
      <c r="GY148" s="25">
        <v>10035.0375</v>
      </c>
      <c r="GZ148" s="25">
        <v>10035.0375</v>
      </c>
      <c r="HA148" s="25">
        <v>10035.0375</v>
      </c>
      <c r="HB148" s="25">
        <v>10035.0375</v>
      </c>
      <c r="HC148" s="25">
        <v>10035.0375</v>
      </c>
      <c r="HD148" s="25">
        <v>10035.0375</v>
      </c>
      <c r="HE148" s="25">
        <v>10035.0375</v>
      </c>
      <c r="HF148" s="25">
        <v>10035.0375</v>
      </c>
      <c r="HG148" s="25">
        <v>10035.0375</v>
      </c>
      <c r="HH148" s="25">
        <v>10035.0375</v>
      </c>
      <c r="HI148" s="25">
        <v>10035.0375</v>
      </c>
      <c r="HJ148" s="25">
        <v>10035.0375</v>
      </c>
      <c r="HK148" s="25">
        <v>10035.0375</v>
      </c>
      <c r="HL148" s="25">
        <v>10035.0375</v>
      </c>
      <c r="HM148" s="25">
        <v>10035.0375</v>
      </c>
      <c r="HN148" s="25">
        <v>10035.0375</v>
      </c>
      <c r="HO148" s="25">
        <v>10035.0375</v>
      </c>
      <c r="HP148" s="25">
        <v>10035.0375</v>
      </c>
      <c r="HQ148" s="25">
        <v>10035.0375</v>
      </c>
      <c r="HR148" s="25">
        <v>10035.0375</v>
      </c>
      <c r="HS148" s="25">
        <v>10035.0375</v>
      </c>
      <c r="HT148" s="25">
        <v>10035.0375</v>
      </c>
      <c r="HU148" s="25">
        <v>10035.0375</v>
      </c>
      <c r="HV148" s="25">
        <v>10035.0375</v>
      </c>
      <c r="HW148" s="25">
        <v>10035.0375</v>
      </c>
      <c r="HX148" s="25">
        <v>10035.0375</v>
      </c>
      <c r="HY148" s="25">
        <v>10035.0375</v>
      </c>
      <c r="HZ148" s="25">
        <v>10035.0375</v>
      </c>
      <c r="IA148" s="25">
        <v>10035.0375</v>
      </c>
      <c r="IB148" s="25">
        <v>10035.0375</v>
      </c>
      <c r="IC148" s="25">
        <v>10035.0375</v>
      </c>
      <c r="ID148" s="25">
        <v>10035.0375</v>
      </c>
      <c r="IE148" s="25">
        <v>10035.0375</v>
      </c>
      <c r="IF148" s="25">
        <v>10035.0375</v>
      </c>
      <c r="IG148" s="25">
        <v>10035.0375</v>
      </c>
      <c r="IH148" s="25">
        <v>10035.0375</v>
      </c>
      <c r="II148" s="25">
        <v>10035.0375</v>
      </c>
      <c r="IJ148" s="25">
        <v>10035.0375</v>
      </c>
      <c r="IK148" s="25">
        <v>10035.0375</v>
      </c>
      <c r="IL148" s="25">
        <v>10035.0375</v>
      </c>
      <c r="IM148" s="25">
        <v>10035.0375</v>
      </c>
      <c r="IN148" s="25">
        <v>10035.0375</v>
      </c>
      <c r="IO148" s="25">
        <v>10035.0375</v>
      </c>
    </row>
    <row r="149" spans="4:249" x14ac:dyDescent="0.2">
      <c r="D149" s="58"/>
      <c r="E149" s="262" t="s">
        <v>343</v>
      </c>
    </row>
    <row r="150" spans="4:249" x14ac:dyDescent="0.2">
      <c r="D150" s="58"/>
      <c r="E150" s="25" t="str">
        <f>E141</f>
        <v>Interest</v>
      </c>
      <c r="J150" s="25">
        <f t="shared" ref="J150:BU150" si="11">J141</f>
        <v>375</v>
      </c>
      <c r="K150" s="25">
        <f t="shared" si="11"/>
        <v>367.92651491100759</v>
      </c>
      <c r="L150" s="25">
        <f t="shared" si="11"/>
        <v>360.82355696747771</v>
      </c>
      <c r="M150" s="25">
        <f t="shared" si="11"/>
        <v>353.69100336584972</v>
      </c>
      <c r="N150" s="25">
        <f t="shared" si="11"/>
        <v>346.5287307908817</v>
      </c>
      <c r="O150" s="25">
        <f t="shared" si="11"/>
        <v>339.33661541351796</v>
      </c>
      <c r="P150" s="25">
        <f t="shared" si="11"/>
        <v>332.1145328887485</v>
      </c>
      <c r="Q150" s="25">
        <f t="shared" si="11"/>
        <v>324.86235835345917</v>
      </c>
      <c r="R150" s="25">
        <f t="shared" si="11"/>
        <v>317.57996642427287</v>
      </c>
      <c r="S150" s="25">
        <f t="shared" si="11"/>
        <v>310.2672311953815</v>
      </c>
      <c r="T150" s="25">
        <f t="shared" si="11"/>
        <v>302.92402623636985</v>
      </c>
      <c r="U150" s="25">
        <f t="shared" si="11"/>
        <v>295.55022459002896</v>
      </c>
      <c r="V150" s="25">
        <f t="shared" si="11"/>
        <v>288.14569877016163</v>
      </c>
      <c r="W150" s="25">
        <f t="shared" si="11"/>
        <v>280.71032075937825</v>
      </c>
      <c r="X150" s="25">
        <f t="shared" si="11"/>
        <v>273.24396200688324</v>
      </c>
      <c r="Y150" s="25">
        <f t="shared" si="11"/>
        <v>265.74649342625275</v>
      </c>
      <c r="Z150" s="25">
        <f t="shared" si="11"/>
        <v>258.21778539320303</v>
      </c>
      <c r="AA150" s="25">
        <f t="shared" si="11"/>
        <v>250.65770774334896</v>
      </c>
      <c r="AB150" s="25">
        <f t="shared" si="11"/>
        <v>243.06612976995382</v>
      </c>
      <c r="AC150" s="25">
        <f t="shared" si="11"/>
        <v>235.44292022166951</v>
      </c>
      <c r="AD150" s="25">
        <f t="shared" si="11"/>
        <v>227.78794730026738</v>
      </c>
      <c r="AE150" s="25">
        <f t="shared" si="11"/>
        <v>220.1010786583594</v>
      </c>
      <c r="AF150" s="25">
        <f t="shared" si="11"/>
        <v>212.38218139711012</v>
      </c>
      <c r="AG150" s="25">
        <f t="shared" si="11"/>
        <v>204.63112206393899</v>
      </c>
      <c r="AH150" s="25">
        <f t="shared" si="11"/>
        <v>196.84776665021298</v>
      </c>
      <c r="AI150" s="25">
        <f t="shared" si="11"/>
        <v>189.03198058892977</v>
      </c>
      <c r="AJ150" s="25">
        <f t="shared" si="11"/>
        <v>181.1836287523912</v>
      </c>
      <c r="AK150" s="25">
        <f t="shared" si="11"/>
        <v>173.30257544986708</v>
      </c>
      <c r="AL150" s="25">
        <f t="shared" si="11"/>
        <v>165.3886844252491</v>
      </c>
      <c r="AM150" s="25">
        <f t="shared" si="11"/>
        <v>157.44181885469519</v>
      </c>
      <c r="AN150" s="25">
        <f t="shared" si="11"/>
        <v>149.461841344264</v>
      </c>
      <c r="AO150" s="25">
        <f t="shared" si="11"/>
        <v>141.44861392753933</v>
      </c>
      <c r="AP150" s="25">
        <f t="shared" si="11"/>
        <v>133.40199806324497</v>
      </c>
      <c r="AQ150" s="25">
        <f t="shared" si="11"/>
        <v>125.32185463284938</v>
      </c>
      <c r="AR150" s="25">
        <f t="shared" si="11"/>
        <v>117.20804393816047</v>
      </c>
      <c r="AS150" s="25">
        <f t="shared" si="11"/>
        <v>109.06042569891036</v>
      </c>
      <c r="AT150" s="25">
        <f t="shared" si="11"/>
        <v>100.87885905033004</v>
      </c>
      <c r="AU150" s="25">
        <f t="shared" si="11"/>
        <v>92.663202540713968</v>
      </c>
      <c r="AV150" s="25">
        <f t="shared" si="11"/>
        <v>84.413314128974491</v>
      </c>
      <c r="AW150" s="25">
        <f t="shared" si="11"/>
        <v>76.129051182186103</v>
      </c>
      <c r="AX150" s="25">
        <f t="shared" si="11"/>
        <v>67.810270473119431</v>
      </c>
      <c r="AY150" s="25">
        <f t="shared" si="11"/>
        <v>59.456828177764997</v>
      </c>
      <c r="AZ150" s="25">
        <f t="shared" si="11"/>
        <v>51.06857987284657</v>
      </c>
      <c r="BA150" s="25">
        <f t="shared" si="11"/>
        <v>42.645380533324321</v>
      </c>
      <c r="BB150" s="25">
        <f t="shared" si="11"/>
        <v>34.1870845298874</v>
      </c>
      <c r="BC150" s="25">
        <f t="shared" si="11"/>
        <v>25.693545626436151</v>
      </c>
      <c r="BD150" s="25">
        <f t="shared" si="11"/>
        <v>17.164616977553859</v>
      </c>
      <c r="BE150" s="25">
        <f t="shared" si="11"/>
        <v>8.6001511259678907</v>
      </c>
      <c r="BF150" s="25">
        <f t="shared" si="11"/>
        <v>3.1263880373444408E-13</v>
      </c>
      <c r="BG150" s="25">
        <f t="shared" si="11"/>
        <v>0</v>
      </c>
      <c r="BH150" s="25">
        <f t="shared" si="11"/>
        <v>0</v>
      </c>
      <c r="BI150" s="25">
        <f t="shared" si="11"/>
        <v>0</v>
      </c>
      <c r="BJ150" s="25">
        <f t="shared" si="11"/>
        <v>0</v>
      </c>
      <c r="BK150" s="25">
        <f t="shared" si="11"/>
        <v>0</v>
      </c>
      <c r="BL150" s="25">
        <f t="shared" si="11"/>
        <v>0</v>
      </c>
      <c r="BM150" s="25">
        <f t="shared" si="11"/>
        <v>0</v>
      </c>
      <c r="BN150" s="25">
        <f t="shared" si="11"/>
        <v>0</v>
      </c>
      <c r="BO150" s="25">
        <f t="shared" si="11"/>
        <v>0</v>
      </c>
      <c r="BP150" s="25">
        <f t="shared" si="11"/>
        <v>0</v>
      </c>
      <c r="BQ150" s="25">
        <f t="shared" si="11"/>
        <v>0</v>
      </c>
      <c r="BR150" s="25">
        <f t="shared" si="11"/>
        <v>0</v>
      </c>
      <c r="BS150" s="25">
        <f t="shared" si="11"/>
        <v>0</v>
      </c>
      <c r="BT150" s="25">
        <f t="shared" si="11"/>
        <v>0</v>
      </c>
      <c r="BU150" s="25">
        <f t="shared" si="11"/>
        <v>0</v>
      </c>
      <c r="BV150" s="25">
        <f t="shared" ref="BV150:EG150" si="12">BV141</f>
        <v>0</v>
      </c>
      <c r="BW150" s="25">
        <f t="shared" si="12"/>
        <v>0</v>
      </c>
      <c r="BX150" s="25">
        <f t="shared" si="12"/>
        <v>0</v>
      </c>
      <c r="BY150" s="25">
        <f t="shared" si="12"/>
        <v>0</v>
      </c>
      <c r="BZ150" s="25">
        <f t="shared" si="12"/>
        <v>0</v>
      </c>
      <c r="CA150" s="25">
        <f t="shared" si="12"/>
        <v>0</v>
      </c>
      <c r="CB150" s="25">
        <f t="shared" si="12"/>
        <v>0</v>
      </c>
      <c r="CC150" s="25">
        <f t="shared" si="12"/>
        <v>0</v>
      </c>
      <c r="CD150" s="25">
        <f t="shared" si="12"/>
        <v>0</v>
      </c>
      <c r="CE150" s="25">
        <f t="shared" si="12"/>
        <v>0</v>
      </c>
      <c r="CF150" s="25">
        <f t="shared" si="12"/>
        <v>0</v>
      </c>
      <c r="CG150" s="25">
        <f t="shared" si="12"/>
        <v>0</v>
      </c>
      <c r="CH150" s="25">
        <f t="shared" si="12"/>
        <v>0</v>
      </c>
      <c r="CI150" s="25">
        <f t="shared" si="12"/>
        <v>0</v>
      </c>
      <c r="CJ150" s="25">
        <f t="shared" si="12"/>
        <v>0</v>
      </c>
      <c r="CK150" s="25">
        <f t="shared" si="12"/>
        <v>0</v>
      </c>
      <c r="CL150" s="25">
        <f t="shared" si="12"/>
        <v>0</v>
      </c>
      <c r="CM150" s="25">
        <f t="shared" si="12"/>
        <v>0</v>
      </c>
      <c r="CN150" s="25">
        <f t="shared" si="12"/>
        <v>0</v>
      </c>
      <c r="CO150" s="25">
        <f t="shared" si="12"/>
        <v>0</v>
      </c>
      <c r="CP150" s="25">
        <f t="shared" si="12"/>
        <v>0</v>
      </c>
      <c r="CQ150" s="25">
        <f t="shared" si="12"/>
        <v>0</v>
      </c>
      <c r="CR150" s="25">
        <f t="shared" si="12"/>
        <v>0</v>
      </c>
      <c r="CS150" s="25">
        <f t="shared" si="12"/>
        <v>0</v>
      </c>
      <c r="CT150" s="25">
        <f t="shared" si="12"/>
        <v>0</v>
      </c>
      <c r="CU150" s="25">
        <f t="shared" si="12"/>
        <v>0</v>
      </c>
      <c r="CV150" s="25">
        <f t="shared" si="12"/>
        <v>0</v>
      </c>
      <c r="CW150" s="25">
        <f t="shared" si="12"/>
        <v>0</v>
      </c>
      <c r="CX150" s="25">
        <f t="shared" si="12"/>
        <v>0</v>
      </c>
      <c r="CY150" s="25">
        <f t="shared" si="12"/>
        <v>0</v>
      </c>
      <c r="CZ150" s="25">
        <f t="shared" si="12"/>
        <v>0</v>
      </c>
      <c r="DA150" s="25">
        <f t="shared" si="12"/>
        <v>0</v>
      </c>
      <c r="DB150" s="25">
        <f t="shared" si="12"/>
        <v>0</v>
      </c>
      <c r="DC150" s="25">
        <f t="shared" si="12"/>
        <v>0</v>
      </c>
      <c r="DD150" s="25">
        <f t="shared" si="12"/>
        <v>0</v>
      </c>
      <c r="DE150" s="25">
        <f t="shared" si="12"/>
        <v>0</v>
      </c>
      <c r="DF150" s="25">
        <f t="shared" si="12"/>
        <v>0</v>
      </c>
      <c r="DG150" s="25">
        <f t="shared" si="12"/>
        <v>0</v>
      </c>
      <c r="DH150" s="25">
        <f t="shared" si="12"/>
        <v>0</v>
      </c>
      <c r="DI150" s="25">
        <f t="shared" si="12"/>
        <v>0</v>
      </c>
      <c r="DJ150" s="25">
        <f t="shared" si="12"/>
        <v>0</v>
      </c>
      <c r="DK150" s="25">
        <f t="shared" si="12"/>
        <v>0</v>
      </c>
      <c r="DL150" s="25">
        <f t="shared" si="12"/>
        <v>0</v>
      </c>
      <c r="DM150" s="25">
        <f t="shared" si="12"/>
        <v>0</v>
      </c>
      <c r="DN150" s="25">
        <f t="shared" si="12"/>
        <v>0</v>
      </c>
      <c r="DO150" s="25">
        <f t="shared" si="12"/>
        <v>0</v>
      </c>
      <c r="DP150" s="25">
        <f t="shared" si="12"/>
        <v>0</v>
      </c>
      <c r="DQ150" s="25">
        <f t="shared" si="12"/>
        <v>0</v>
      </c>
      <c r="DR150" s="25">
        <f t="shared" si="12"/>
        <v>0</v>
      </c>
      <c r="DS150" s="25">
        <f t="shared" si="12"/>
        <v>0</v>
      </c>
      <c r="DT150" s="25">
        <f t="shared" si="12"/>
        <v>0</v>
      </c>
      <c r="DU150" s="25">
        <f t="shared" si="12"/>
        <v>0</v>
      </c>
      <c r="DV150" s="25">
        <f t="shared" si="12"/>
        <v>0</v>
      </c>
      <c r="DW150" s="25">
        <f t="shared" si="12"/>
        <v>0</v>
      </c>
      <c r="DX150" s="25">
        <f t="shared" si="12"/>
        <v>0</v>
      </c>
      <c r="DY150" s="25">
        <f t="shared" si="12"/>
        <v>0</v>
      </c>
      <c r="DZ150" s="25">
        <f t="shared" si="12"/>
        <v>0</v>
      </c>
      <c r="EA150" s="25">
        <f t="shared" si="12"/>
        <v>0</v>
      </c>
      <c r="EB150" s="25">
        <f t="shared" si="12"/>
        <v>0</v>
      </c>
      <c r="EC150" s="25">
        <f t="shared" si="12"/>
        <v>0</v>
      </c>
      <c r="ED150" s="25">
        <f t="shared" si="12"/>
        <v>0</v>
      </c>
      <c r="EE150" s="25">
        <f t="shared" si="12"/>
        <v>0</v>
      </c>
      <c r="EF150" s="25">
        <f t="shared" si="12"/>
        <v>0</v>
      </c>
      <c r="EG150" s="25">
        <f t="shared" si="12"/>
        <v>0</v>
      </c>
      <c r="EH150" s="25">
        <f t="shared" ref="EH150:GS150" si="13">EH141</f>
        <v>0</v>
      </c>
      <c r="EI150" s="25">
        <f t="shared" si="13"/>
        <v>0</v>
      </c>
      <c r="EJ150" s="25">
        <f t="shared" si="13"/>
        <v>0</v>
      </c>
      <c r="EK150" s="25">
        <f t="shared" si="13"/>
        <v>0</v>
      </c>
      <c r="EL150" s="25">
        <f t="shared" si="13"/>
        <v>0</v>
      </c>
      <c r="EM150" s="25">
        <f t="shared" si="13"/>
        <v>0</v>
      </c>
      <c r="EN150" s="25">
        <f t="shared" si="13"/>
        <v>0</v>
      </c>
      <c r="EO150" s="25">
        <f t="shared" si="13"/>
        <v>0</v>
      </c>
      <c r="EP150" s="25">
        <f t="shared" si="13"/>
        <v>0</v>
      </c>
      <c r="EQ150" s="25">
        <f t="shared" si="13"/>
        <v>0</v>
      </c>
      <c r="ER150" s="25">
        <f t="shared" si="13"/>
        <v>0</v>
      </c>
      <c r="ES150" s="25">
        <f t="shared" si="13"/>
        <v>0</v>
      </c>
      <c r="ET150" s="25">
        <f t="shared" si="13"/>
        <v>0</v>
      </c>
      <c r="EU150" s="25">
        <f t="shared" si="13"/>
        <v>0</v>
      </c>
      <c r="EV150" s="25">
        <f t="shared" si="13"/>
        <v>0</v>
      </c>
      <c r="EW150" s="25">
        <f t="shared" si="13"/>
        <v>0</v>
      </c>
      <c r="EX150" s="25">
        <f t="shared" si="13"/>
        <v>0</v>
      </c>
      <c r="EY150" s="25">
        <f t="shared" si="13"/>
        <v>0</v>
      </c>
      <c r="EZ150" s="25">
        <f t="shared" si="13"/>
        <v>0</v>
      </c>
      <c r="FA150" s="25">
        <f t="shared" si="13"/>
        <v>0</v>
      </c>
      <c r="FB150" s="25">
        <f t="shared" si="13"/>
        <v>0</v>
      </c>
      <c r="FC150" s="25">
        <f t="shared" si="13"/>
        <v>0</v>
      </c>
      <c r="FD150" s="25">
        <f t="shared" si="13"/>
        <v>0</v>
      </c>
      <c r="FE150" s="25">
        <f t="shared" si="13"/>
        <v>0</v>
      </c>
      <c r="FF150" s="25">
        <f t="shared" si="13"/>
        <v>0</v>
      </c>
      <c r="FG150" s="25">
        <f t="shared" si="13"/>
        <v>0</v>
      </c>
      <c r="FH150" s="25">
        <f t="shared" si="13"/>
        <v>0</v>
      </c>
      <c r="FI150" s="25">
        <f t="shared" si="13"/>
        <v>0</v>
      </c>
      <c r="FJ150" s="25">
        <f t="shared" si="13"/>
        <v>0</v>
      </c>
      <c r="FK150" s="25">
        <f t="shared" si="13"/>
        <v>0</v>
      </c>
      <c r="FL150" s="25">
        <f t="shared" si="13"/>
        <v>0</v>
      </c>
      <c r="FM150" s="25">
        <f t="shared" si="13"/>
        <v>0</v>
      </c>
      <c r="FN150" s="25">
        <f t="shared" si="13"/>
        <v>0</v>
      </c>
      <c r="FO150" s="25">
        <f t="shared" si="13"/>
        <v>0</v>
      </c>
      <c r="FP150" s="25">
        <f t="shared" si="13"/>
        <v>0</v>
      </c>
      <c r="FQ150" s="25">
        <f t="shared" si="13"/>
        <v>0</v>
      </c>
      <c r="FR150" s="25">
        <f t="shared" si="13"/>
        <v>0</v>
      </c>
      <c r="FS150" s="25">
        <f t="shared" si="13"/>
        <v>0</v>
      </c>
      <c r="FT150" s="25">
        <f t="shared" si="13"/>
        <v>0</v>
      </c>
      <c r="FU150" s="25">
        <f t="shared" si="13"/>
        <v>0</v>
      </c>
      <c r="FV150" s="25">
        <f t="shared" si="13"/>
        <v>0</v>
      </c>
      <c r="FW150" s="25">
        <f t="shared" si="13"/>
        <v>0</v>
      </c>
      <c r="FX150" s="25">
        <f t="shared" si="13"/>
        <v>0</v>
      </c>
      <c r="FY150" s="25">
        <f t="shared" si="13"/>
        <v>0</v>
      </c>
      <c r="FZ150" s="25">
        <f t="shared" si="13"/>
        <v>0</v>
      </c>
      <c r="GA150" s="25">
        <f t="shared" si="13"/>
        <v>0</v>
      </c>
      <c r="GB150" s="25">
        <f t="shared" si="13"/>
        <v>0</v>
      </c>
      <c r="GC150" s="25">
        <f t="shared" si="13"/>
        <v>0</v>
      </c>
      <c r="GD150" s="25">
        <f t="shared" si="13"/>
        <v>0</v>
      </c>
      <c r="GE150" s="25">
        <f t="shared" si="13"/>
        <v>0</v>
      </c>
      <c r="GF150" s="25">
        <f t="shared" si="13"/>
        <v>0</v>
      </c>
      <c r="GG150" s="25">
        <f t="shared" si="13"/>
        <v>0</v>
      </c>
      <c r="GH150" s="25">
        <f t="shared" si="13"/>
        <v>0</v>
      </c>
      <c r="GI150" s="25">
        <f t="shared" si="13"/>
        <v>0</v>
      </c>
      <c r="GJ150" s="25">
        <f t="shared" si="13"/>
        <v>0</v>
      </c>
      <c r="GK150" s="25">
        <f t="shared" si="13"/>
        <v>0</v>
      </c>
      <c r="GL150" s="25">
        <f t="shared" si="13"/>
        <v>0</v>
      </c>
      <c r="GM150" s="25">
        <f t="shared" si="13"/>
        <v>0</v>
      </c>
      <c r="GN150" s="25">
        <f t="shared" si="13"/>
        <v>0</v>
      </c>
      <c r="GO150" s="25">
        <f t="shared" si="13"/>
        <v>0</v>
      </c>
      <c r="GP150" s="25">
        <f t="shared" si="13"/>
        <v>0</v>
      </c>
      <c r="GQ150" s="25">
        <f t="shared" si="13"/>
        <v>0</v>
      </c>
      <c r="GR150" s="25">
        <f t="shared" si="13"/>
        <v>0</v>
      </c>
      <c r="GS150" s="25">
        <f t="shared" si="13"/>
        <v>0</v>
      </c>
      <c r="GT150" s="25">
        <f t="shared" ref="GT150:IO150" si="14">GT141</f>
        <v>0</v>
      </c>
      <c r="GU150" s="25">
        <f t="shared" si="14"/>
        <v>0</v>
      </c>
      <c r="GV150" s="25">
        <f t="shared" si="14"/>
        <v>0</v>
      </c>
      <c r="GW150" s="25">
        <f t="shared" si="14"/>
        <v>0</v>
      </c>
      <c r="GX150" s="25">
        <f t="shared" si="14"/>
        <v>0</v>
      </c>
      <c r="GY150" s="25">
        <f t="shared" si="14"/>
        <v>0</v>
      </c>
      <c r="GZ150" s="25">
        <f t="shared" si="14"/>
        <v>0</v>
      </c>
      <c r="HA150" s="25">
        <f t="shared" si="14"/>
        <v>0</v>
      </c>
      <c r="HB150" s="25">
        <f t="shared" si="14"/>
        <v>0</v>
      </c>
      <c r="HC150" s="25">
        <f t="shared" si="14"/>
        <v>0</v>
      </c>
      <c r="HD150" s="25">
        <f t="shared" si="14"/>
        <v>0</v>
      </c>
      <c r="HE150" s="25">
        <f t="shared" si="14"/>
        <v>0</v>
      </c>
      <c r="HF150" s="25">
        <f t="shared" si="14"/>
        <v>0</v>
      </c>
      <c r="HG150" s="25">
        <f t="shared" si="14"/>
        <v>0</v>
      </c>
      <c r="HH150" s="25">
        <f t="shared" si="14"/>
        <v>0</v>
      </c>
      <c r="HI150" s="25">
        <f t="shared" si="14"/>
        <v>0</v>
      </c>
      <c r="HJ150" s="25">
        <f t="shared" si="14"/>
        <v>0</v>
      </c>
      <c r="HK150" s="25">
        <f t="shared" si="14"/>
        <v>0</v>
      </c>
      <c r="HL150" s="25">
        <f t="shared" si="14"/>
        <v>0</v>
      </c>
      <c r="HM150" s="25">
        <f t="shared" si="14"/>
        <v>0</v>
      </c>
      <c r="HN150" s="25">
        <f t="shared" si="14"/>
        <v>0</v>
      </c>
      <c r="HO150" s="25">
        <f t="shared" si="14"/>
        <v>0</v>
      </c>
      <c r="HP150" s="25">
        <f t="shared" si="14"/>
        <v>0</v>
      </c>
      <c r="HQ150" s="25">
        <f t="shared" si="14"/>
        <v>0</v>
      </c>
      <c r="HR150" s="25">
        <f t="shared" si="14"/>
        <v>0</v>
      </c>
      <c r="HS150" s="25">
        <f t="shared" si="14"/>
        <v>0</v>
      </c>
      <c r="HT150" s="25">
        <f t="shared" si="14"/>
        <v>0</v>
      </c>
      <c r="HU150" s="25">
        <f t="shared" si="14"/>
        <v>0</v>
      </c>
      <c r="HV150" s="25">
        <f t="shared" si="14"/>
        <v>0</v>
      </c>
      <c r="HW150" s="25">
        <f t="shared" si="14"/>
        <v>0</v>
      </c>
      <c r="HX150" s="25">
        <f t="shared" si="14"/>
        <v>0</v>
      </c>
      <c r="HY150" s="25">
        <f t="shared" si="14"/>
        <v>0</v>
      </c>
      <c r="HZ150" s="25">
        <f t="shared" si="14"/>
        <v>0</v>
      </c>
      <c r="IA150" s="25">
        <f t="shared" si="14"/>
        <v>0</v>
      </c>
      <c r="IB150" s="25">
        <f t="shared" si="14"/>
        <v>0</v>
      </c>
      <c r="IC150" s="25">
        <f t="shared" si="14"/>
        <v>0</v>
      </c>
      <c r="ID150" s="25">
        <f t="shared" si="14"/>
        <v>0</v>
      </c>
      <c r="IE150" s="25">
        <f t="shared" si="14"/>
        <v>0</v>
      </c>
      <c r="IF150" s="25">
        <f t="shared" si="14"/>
        <v>0</v>
      </c>
      <c r="IG150" s="25">
        <f t="shared" si="14"/>
        <v>0</v>
      </c>
      <c r="IH150" s="25">
        <f t="shared" si="14"/>
        <v>0</v>
      </c>
      <c r="II150" s="25">
        <f t="shared" si="14"/>
        <v>0</v>
      </c>
      <c r="IJ150" s="25">
        <f t="shared" si="14"/>
        <v>0</v>
      </c>
      <c r="IK150" s="25">
        <f t="shared" si="14"/>
        <v>0</v>
      </c>
      <c r="IL150" s="25">
        <f t="shared" si="14"/>
        <v>0</v>
      </c>
      <c r="IM150" s="25">
        <f t="shared" si="14"/>
        <v>0</v>
      </c>
      <c r="IN150" s="25">
        <f t="shared" si="14"/>
        <v>0</v>
      </c>
      <c r="IO150" s="25">
        <f t="shared" si="14"/>
        <v>0</v>
      </c>
    </row>
    <row r="151" spans="4:249" x14ac:dyDescent="0.2">
      <c r="D151" s="58"/>
      <c r="E151" s="25" t="str">
        <f>E142</f>
        <v>Payment</v>
      </c>
      <c r="J151" s="25">
        <f t="shared" ref="J151:BU151" si="15">J142</f>
        <v>2072.6364213581865</v>
      </c>
      <c r="K151" s="25">
        <f t="shared" si="15"/>
        <v>2072.6364213581865</v>
      </c>
      <c r="L151" s="25">
        <f t="shared" si="15"/>
        <v>2072.6364213581865</v>
      </c>
      <c r="M151" s="25">
        <f t="shared" si="15"/>
        <v>2072.6364213581865</v>
      </c>
      <c r="N151" s="25">
        <f t="shared" si="15"/>
        <v>2072.6364213581865</v>
      </c>
      <c r="O151" s="25">
        <f t="shared" si="15"/>
        <v>2072.6364213581865</v>
      </c>
      <c r="P151" s="25">
        <f t="shared" si="15"/>
        <v>2072.6364213581865</v>
      </c>
      <c r="Q151" s="25">
        <f t="shared" si="15"/>
        <v>2072.6364213581865</v>
      </c>
      <c r="R151" s="25">
        <f t="shared" si="15"/>
        <v>2072.6364213581865</v>
      </c>
      <c r="S151" s="25">
        <f t="shared" si="15"/>
        <v>2072.6364213581865</v>
      </c>
      <c r="T151" s="25">
        <f t="shared" si="15"/>
        <v>2072.6364213581865</v>
      </c>
      <c r="U151" s="25">
        <f t="shared" si="15"/>
        <v>2072.6364213581865</v>
      </c>
      <c r="V151" s="25">
        <f t="shared" si="15"/>
        <v>2072.6364213581865</v>
      </c>
      <c r="W151" s="25">
        <f t="shared" si="15"/>
        <v>2072.6364213581865</v>
      </c>
      <c r="X151" s="25">
        <f t="shared" si="15"/>
        <v>2072.6364213581865</v>
      </c>
      <c r="Y151" s="25">
        <f t="shared" si="15"/>
        <v>2072.6364213581865</v>
      </c>
      <c r="Z151" s="25">
        <f t="shared" si="15"/>
        <v>2072.6364213581865</v>
      </c>
      <c r="AA151" s="25">
        <f t="shared" si="15"/>
        <v>2072.6364213581865</v>
      </c>
      <c r="AB151" s="25">
        <f t="shared" si="15"/>
        <v>2072.6364213581865</v>
      </c>
      <c r="AC151" s="25">
        <f t="shared" si="15"/>
        <v>2072.6364213581865</v>
      </c>
      <c r="AD151" s="25">
        <f t="shared" si="15"/>
        <v>2072.6364213581865</v>
      </c>
      <c r="AE151" s="25">
        <f t="shared" si="15"/>
        <v>2072.6364213581865</v>
      </c>
      <c r="AF151" s="25">
        <f t="shared" si="15"/>
        <v>2072.6364213581865</v>
      </c>
      <c r="AG151" s="25">
        <f t="shared" si="15"/>
        <v>2072.6364213581865</v>
      </c>
      <c r="AH151" s="25">
        <f t="shared" si="15"/>
        <v>2072.6364213581865</v>
      </c>
      <c r="AI151" s="25">
        <f t="shared" si="15"/>
        <v>2072.6364213581865</v>
      </c>
      <c r="AJ151" s="25">
        <f t="shared" si="15"/>
        <v>2072.6364213581865</v>
      </c>
      <c r="AK151" s="25">
        <f t="shared" si="15"/>
        <v>2072.6364213581865</v>
      </c>
      <c r="AL151" s="25">
        <f t="shared" si="15"/>
        <v>2072.6364213581865</v>
      </c>
      <c r="AM151" s="25">
        <f t="shared" si="15"/>
        <v>2072.6364213581865</v>
      </c>
      <c r="AN151" s="25">
        <f t="shared" si="15"/>
        <v>2072.6364213581865</v>
      </c>
      <c r="AO151" s="25">
        <f t="shared" si="15"/>
        <v>2072.6364213581865</v>
      </c>
      <c r="AP151" s="25">
        <f t="shared" si="15"/>
        <v>2072.6364213581865</v>
      </c>
      <c r="AQ151" s="25">
        <f t="shared" si="15"/>
        <v>2072.6364213581865</v>
      </c>
      <c r="AR151" s="25">
        <f t="shared" si="15"/>
        <v>2072.6364213581865</v>
      </c>
      <c r="AS151" s="25">
        <f t="shared" si="15"/>
        <v>2072.6364213581865</v>
      </c>
      <c r="AT151" s="25">
        <f t="shared" si="15"/>
        <v>2072.6364213581865</v>
      </c>
      <c r="AU151" s="25">
        <f t="shared" si="15"/>
        <v>2072.6364213581865</v>
      </c>
      <c r="AV151" s="25">
        <f t="shared" si="15"/>
        <v>2072.6364213581865</v>
      </c>
      <c r="AW151" s="25">
        <f t="shared" si="15"/>
        <v>2072.6364213581865</v>
      </c>
      <c r="AX151" s="25">
        <f t="shared" si="15"/>
        <v>2072.6364213581865</v>
      </c>
      <c r="AY151" s="25">
        <f t="shared" si="15"/>
        <v>2072.6364213581865</v>
      </c>
      <c r="AZ151" s="25">
        <f t="shared" si="15"/>
        <v>2072.6364213581865</v>
      </c>
      <c r="BA151" s="25">
        <f t="shared" si="15"/>
        <v>2072.6364213581865</v>
      </c>
      <c r="BB151" s="25">
        <f t="shared" si="15"/>
        <v>2072.6364213581865</v>
      </c>
      <c r="BC151" s="25">
        <f t="shared" si="15"/>
        <v>2072.6364213581865</v>
      </c>
      <c r="BD151" s="25">
        <f t="shared" si="15"/>
        <v>2072.6364213581865</v>
      </c>
      <c r="BE151" s="25">
        <f t="shared" si="15"/>
        <v>2072.6364213581865</v>
      </c>
      <c r="BF151" s="25">
        <f t="shared" si="15"/>
        <v>7.5345951700001024E-11</v>
      </c>
      <c r="BG151" s="25">
        <f t="shared" si="15"/>
        <v>0</v>
      </c>
      <c r="BH151" s="25">
        <f t="shared" si="15"/>
        <v>0</v>
      </c>
      <c r="BI151" s="25">
        <f t="shared" si="15"/>
        <v>0</v>
      </c>
      <c r="BJ151" s="25">
        <f t="shared" si="15"/>
        <v>0</v>
      </c>
      <c r="BK151" s="25">
        <f t="shared" si="15"/>
        <v>0</v>
      </c>
      <c r="BL151" s="25">
        <f t="shared" si="15"/>
        <v>0</v>
      </c>
      <c r="BM151" s="25">
        <f t="shared" si="15"/>
        <v>0</v>
      </c>
      <c r="BN151" s="25">
        <f t="shared" si="15"/>
        <v>0</v>
      </c>
      <c r="BO151" s="25">
        <f t="shared" si="15"/>
        <v>0</v>
      </c>
      <c r="BP151" s="25">
        <f t="shared" si="15"/>
        <v>0</v>
      </c>
      <c r="BQ151" s="25">
        <f t="shared" si="15"/>
        <v>0</v>
      </c>
      <c r="BR151" s="25">
        <f t="shared" si="15"/>
        <v>0</v>
      </c>
      <c r="BS151" s="25">
        <f t="shared" si="15"/>
        <v>0</v>
      </c>
      <c r="BT151" s="25">
        <f t="shared" si="15"/>
        <v>0</v>
      </c>
      <c r="BU151" s="25">
        <f t="shared" si="15"/>
        <v>0</v>
      </c>
      <c r="BV151" s="25">
        <f t="shared" ref="BV151:EG151" si="16">BV142</f>
        <v>0</v>
      </c>
      <c r="BW151" s="25">
        <f t="shared" si="16"/>
        <v>0</v>
      </c>
      <c r="BX151" s="25">
        <f t="shared" si="16"/>
        <v>0</v>
      </c>
      <c r="BY151" s="25">
        <f t="shared" si="16"/>
        <v>0</v>
      </c>
      <c r="BZ151" s="25">
        <f t="shared" si="16"/>
        <v>0</v>
      </c>
      <c r="CA151" s="25">
        <f t="shared" si="16"/>
        <v>0</v>
      </c>
      <c r="CB151" s="25">
        <f t="shared" si="16"/>
        <v>0</v>
      </c>
      <c r="CC151" s="25">
        <f t="shared" si="16"/>
        <v>0</v>
      </c>
      <c r="CD151" s="25">
        <f t="shared" si="16"/>
        <v>0</v>
      </c>
      <c r="CE151" s="25">
        <f t="shared" si="16"/>
        <v>0</v>
      </c>
      <c r="CF151" s="25">
        <f t="shared" si="16"/>
        <v>0</v>
      </c>
      <c r="CG151" s="25">
        <f t="shared" si="16"/>
        <v>0</v>
      </c>
      <c r="CH151" s="25">
        <f t="shared" si="16"/>
        <v>0</v>
      </c>
      <c r="CI151" s="25">
        <f t="shared" si="16"/>
        <v>0</v>
      </c>
      <c r="CJ151" s="25">
        <f t="shared" si="16"/>
        <v>0</v>
      </c>
      <c r="CK151" s="25">
        <f t="shared" si="16"/>
        <v>0</v>
      </c>
      <c r="CL151" s="25">
        <f t="shared" si="16"/>
        <v>0</v>
      </c>
      <c r="CM151" s="25">
        <f t="shared" si="16"/>
        <v>0</v>
      </c>
      <c r="CN151" s="25">
        <f t="shared" si="16"/>
        <v>0</v>
      </c>
      <c r="CO151" s="25">
        <f t="shared" si="16"/>
        <v>0</v>
      </c>
      <c r="CP151" s="25">
        <f t="shared" si="16"/>
        <v>0</v>
      </c>
      <c r="CQ151" s="25">
        <f t="shared" si="16"/>
        <v>0</v>
      </c>
      <c r="CR151" s="25">
        <f t="shared" si="16"/>
        <v>0</v>
      </c>
      <c r="CS151" s="25">
        <f t="shared" si="16"/>
        <v>0</v>
      </c>
      <c r="CT151" s="25">
        <f t="shared" si="16"/>
        <v>0</v>
      </c>
      <c r="CU151" s="25">
        <f t="shared" si="16"/>
        <v>0</v>
      </c>
      <c r="CV151" s="25">
        <f t="shared" si="16"/>
        <v>0</v>
      </c>
      <c r="CW151" s="25">
        <f t="shared" si="16"/>
        <v>0</v>
      </c>
      <c r="CX151" s="25">
        <f t="shared" si="16"/>
        <v>0</v>
      </c>
      <c r="CY151" s="25">
        <f t="shared" si="16"/>
        <v>0</v>
      </c>
      <c r="CZ151" s="25">
        <f t="shared" si="16"/>
        <v>0</v>
      </c>
      <c r="DA151" s="25">
        <f t="shared" si="16"/>
        <v>0</v>
      </c>
      <c r="DB151" s="25">
        <f t="shared" si="16"/>
        <v>0</v>
      </c>
      <c r="DC151" s="25">
        <f t="shared" si="16"/>
        <v>0</v>
      </c>
      <c r="DD151" s="25">
        <f t="shared" si="16"/>
        <v>0</v>
      </c>
      <c r="DE151" s="25">
        <f t="shared" si="16"/>
        <v>0</v>
      </c>
      <c r="DF151" s="25">
        <f t="shared" si="16"/>
        <v>0</v>
      </c>
      <c r="DG151" s="25">
        <f t="shared" si="16"/>
        <v>0</v>
      </c>
      <c r="DH151" s="25">
        <f t="shared" si="16"/>
        <v>0</v>
      </c>
      <c r="DI151" s="25">
        <f t="shared" si="16"/>
        <v>0</v>
      </c>
      <c r="DJ151" s="25">
        <f t="shared" si="16"/>
        <v>0</v>
      </c>
      <c r="DK151" s="25">
        <f t="shared" si="16"/>
        <v>0</v>
      </c>
      <c r="DL151" s="25">
        <f t="shared" si="16"/>
        <v>0</v>
      </c>
      <c r="DM151" s="25">
        <f t="shared" si="16"/>
        <v>0</v>
      </c>
      <c r="DN151" s="25">
        <f t="shared" si="16"/>
        <v>0</v>
      </c>
      <c r="DO151" s="25">
        <f t="shared" si="16"/>
        <v>0</v>
      </c>
      <c r="DP151" s="25">
        <f t="shared" si="16"/>
        <v>0</v>
      </c>
      <c r="DQ151" s="25">
        <f t="shared" si="16"/>
        <v>0</v>
      </c>
      <c r="DR151" s="25">
        <f t="shared" si="16"/>
        <v>0</v>
      </c>
      <c r="DS151" s="25">
        <f t="shared" si="16"/>
        <v>0</v>
      </c>
      <c r="DT151" s="25">
        <f t="shared" si="16"/>
        <v>0</v>
      </c>
      <c r="DU151" s="25">
        <f t="shared" si="16"/>
        <v>0</v>
      </c>
      <c r="DV151" s="25">
        <f t="shared" si="16"/>
        <v>0</v>
      </c>
      <c r="DW151" s="25">
        <f t="shared" si="16"/>
        <v>0</v>
      </c>
      <c r="DX151" s="25">
        <f t="shared" si="16"/>
        <v>0</v>
      </c>
      <c r="DY151" s="25">
        <f t="shared" si="16"/>
        <v>0</v>
      </c>
      <c r="DZ151" s="25">
        <f t="shared" si="16"/>
        <v>0</v>
      </c>
      <c r="EA151" s="25">
        <f t="shared" si="16"/>
        <v>0</v>
      </c>
      <c r="EB151" s="25">
        <f t="shared" si="16"/>
        <v>0</v>
      </c>
      <c r="EC151" s="25">
        <f t="shared" si="16"/>
        <v>0</v>
      </c>
      <c r="ED151" s="25">
        <f t="shared" si="16"/>
        <v>0</v>
      </c>
      <c r="EE151" s="25">
        <f t="shared" si="16"/>
        <v>0</v>
      </c>
      <c r="EF151" s="25">
        <f t="shared" si="16"/>
        <v>0</v>
      </c>
      <c r="EG151" s="25">
        <f t="shared" si="16"/>
        <v>0</v>
      </c>
      <c r="EH151" s="25">
        <f t="shared" ref="EH151:GS151" si="17">EH142</f>
        <v>0</v>
      </c>
      <c r="EI151" s="25">
        <f t="shared" si="17"/>
        <v>0</v>
      </c>
      <c r="EJ151" s="25">
        <f t="shared" si="17"/>
        <v>0</v>
      </c>
      <c r="EK151" s="25">
        <f t="shared" si="17"/>
        <v>0</v>
      </c>
      <c r="EL151" s="25">
        <f t="shared" si="17"/>
        <v>0</v>
      </c>
      <c r="EM151" s="25">
        <f t="shared" si="17"/>
        <v>0</v>
      </c>
      <c r="EN151" s="25">
        <f t="shared" si="17"/>
        <v>0</v>
      </c>
      <c r="EO151" s="25">
        <f t="shared" si="17"/>
        <v>0</v>
      </c>
      <c r="EP151" s="25">
        <f t="shared" si="17"/>
        <v>0</v>
      </c>
      <c r="EQ151" s="25">
        <f t="shared" si="17"/>
        <v>0</v>
      </c>
      <c r="ER151" s="25">
        <f t="shared" si="17"/>
        <v>0</v>
      </c>
      <c r="ES151" s="25">
        <f t="shared" si="17"/>
        <v>0</v>
      </c>
      <c r="ET151" s="25">
        <f t="shared" si="17"/>
        <v>0</v>
      </c>
      <c r="EU151" s="25">
        <f t="shared" si="17"/>
        <v>0</v>
      </c>
      <c r="EV151" s="25">
        <f t="shared" si="17"/>
        <v>0</v>
      </c>
      <c r="EW151" s="25">
        <f t="shared" si="17"/>
        <v>0</v>
      </c>
      <c r="EX151" s="25">
        <f t="shared" si="17"/>
        <v>0</v>
      </c>
      <c r="EY151" s="25">
        <f t="shared" si="17"/>
        <v>0</v>
      </c>
      <c r="EZ151" s="25">
        <f t="shared" si="17"/>
        <v>0</v>
      </c>
      <c r="FA151" s="25">
        <f t="shared" si="17"/>
        <v>0</v>
      </c>
      <c r="FB151" s="25">
        <f t="shared" si="17"/>
        <v>0</v>
      </c>
      <c r="FC151" s="25">
        <f t="shared" si="17"/>
        <v>0</v>
      </c>
      <c r="FD151" s="25">
        <f t="shared" si="17"/>
        <v>0</v>
      </c>
      <c r="FE151" s="25">
        <f t="shared" si="17"/>
        <v>0</v>
      </c>
      <c r="FF151" s="25">
        <f t="shared" si="17"/>
        <v>0</v>
      </c>
      <c r="FG151" s="25">
        <f t="shared" si="17"/>
        <v>0</v>
      </c>
      <c r="FH151" s="25">
        <f t="shared" si="17"/>
        <v>0</v>
      </c>
      <c r="FI151" s="25">
        <f t="shared" si="17"/>
        <v>0</v>
      </c>
      <c r="FJ151" s="25">
        <f t="shared" si="17"/>
        <v>0</v>
      </c>
      <c r="FK151" s="25">
        <f t="shared" si="17"/>
        <v>0</v>
      </c>
      <c r="FL151" s="25">
        <f t="shared" si="17"/>
        <v>0</v>
      </c>
      <c r="FM151" s="25">
        <f t="shared" si="17"/>
        <v>0</v>
      </c>
      <c r="FN151" s="25">
        <f t="shared" si="17"/>
        <v>0</v>
      </c>
      <c r="FO151" s="25">
        <f t="shared" si="17"/>
        <v>0</v>
      </c>
      <c r="FP151" s="25">
        <f t="shared" si="17"/>
        <v>0</v>
      </c>
      <c r="FQ151" s="25">
        <f t="shared" si="17"/>
        <v>0</v>
      </c>
      <c r="FR151" s="25">
        <f t="shared" si="17"/>
        <v>0</v>
      </c>
      <c r="FS151" s="25">
        <f t="shared" si="17"/>
        <v>0</v>
      </c>
      <c r="FT151" s="25">
        <f t="shared" si="17"/>
        <v>0</v>
      </c>
      <c r="FU151" s="25">
        <f t="shared" si="17"/>
        <v>0</v>
      </c>
      <c r="FV151" s="25">
        <f t="shared" si="17"/>
        <v>0</v>
      </c>
      <c r="FW151" s="25">
        <f t="shared" si="17"/>
        <v>0</v>
      </c>
      <c r="FX151" s="25">
        <f t="shared" si="17"/>
        <v>0</v>
      </c>
      <c r="FY151" s="25">
        <f t="shared" si="17"/>
        <v>0</v>
      </c>
      <c r="FZ151" s="25">
        <f t="shared" si="17"/>
        <v>0</v>
      </c>
      <c r="GA151" s="25">
        <f t="shared" si="17"/>
        <v>0</v>
      </c>
      <c r="GB151" s="25">
        <f t="shared" si="17"/>
        <v>0</v>
      </c>
      <c r="GC151" s="25">
        <f t="shared" si="17"/>
        <v>0</v>
      </c>
      <c r="GD151" s="25">
        <f t="shared" si="17"/>
        <v>0</v>
      </c>
      <c r="GE151" s="25">
        <f t="shared" si="17"/>
        <v>0</v>
      </c>
      <c r="GF151" s="25">
        <f t="shared" si="17"/>
        <v>0</v>
      </c>
      <c r="GG151" s="25">
        <f t="shared" si="17"/>
        <v>0</v>
      </c>
      <c r="GH151" s="25">
        <f t="shared" si="17"/>
        <v>0</v>
      </c>
      <c r="GI151" s="25">
        <f t="shared" si="17"/>
        <v>0</v>
      </c>
      <c r="GJ151" s="25">
        <f t="shared" si="17"/>
        <v>0</v>
      </c>
      <c r="GK151" s="25">
        <f t="shared" si="17"/>
        <v>0</v>
      </c>
      <c r="GL151" s="25">
        <f t="shared" si="17"/>
        <v>0</v>
      </c>
      <c r="GM151" s="25">
        <f t="shared" si="17"/>
        <v>0</v>
      </c>
      <c r="GN151" s="25">
        <f t="shared" si="17"/>
        <v>0</v>
      </c>
      <c r="GO151" s="25">
        <f t="shared" si="17"/>
        <v>0</v>
      </c>
      <c r="GP151" s="25">
        <f t="shared" si="17"/>
        <v>0</v>
      </c>
      <c r="GQ151" s="25">
        <f t="shared" si="17"/>
        <v>0</v>
      </c>
      <c r="GR151" s="25">
        <f t="shared" si="17"/>
        <v>0</v>
      </c>
      <c r="GS151" s="25">
        <f t="shared" si="17"/>
        <v>0</v>
      </c>
      <c r="GT151" s="25">
        <f t="shared" ref="GT151:IO151" si="18">GT142</f>
        <v>0</v>
      </c>
      <c r="GU151" s="25">
        <f t="shared" si="18"/>
        <v>0</v>
      </c>
      <c r="GV151" s="25">
        <f t="shared" si="18"/>
        <v>0</v>
      </c>
      <c r="GW151" s="25">
        <f t="shared" si="18"/>
        <v>0</v>
      </c>
      <c r="GX151" s="25">
        <f t="shared" si="18"/>
        <v>0</v>
      </c>
      <c r="GY151" s="25">
        <f t="shared" si="18"/>
        <v>0</v>
      </c>
      <c r="GZ151" s="25">
        <f t="shared" si="18"/>
        <v>0</v>
      </c>
      <c r="HA151" s="25">
        <f t="shared" si="18"/>
        <v>0</v>
      </c>
      <c r="HB151" s="25">
        <f t="shared" si="18"/>
        <v>0</v>
      </c>
      <c r="HC151" s="25">
        <f t="shared" si="18"/>
        <v>0</v>
      </c>
      <c r="HD151" s="25">
        <f t="shared" si="18"/>
        <v>0</v>
      </c>
      <c r="HE151" s="25">
        <f t="shared" si="18"/>
        <v>0</v>
      </c>
      <c r="HF151" s="25">
        <f t="shared" si="18"/>
        <v>0</v>
      </c>
      <c r="HG151" s="25">
        <f t="shared" si="18"/>
        <v>0</v>
      </c>
      <c r="HH151" s="25">
        <f t="shared" si="18"/>
        <v>0</v>
      </c>
      <c r="HI151" s="25">
        <f t="shared" si="18"/>
        <v>0</v>
      </c>
      <c r="HJ151" s="25">
        <f t="shared" si="18"/>
        <v>0</v>
      </c>
      <c r="HK151" s="25">
        <f t="shared" si="18"/>
        <v>0</v>
      </c>
      <c r="HL151" s="25">
        <f t="shared" si="18"/>
        <v>0</v>
      </c>
      <c r="HM151" s="25">
        <f t="shared" si="18"/>
        <v>0</v>
      </c>
      <c r="HN151" s="25">
        <f t="shared" si="18"/>
        <v>0</v>
      </c>
      <c r="HO151" s="25">
        <f t="shared" si="18"/>
        <v>0</v>
      </c>
      <c r="HP151" s="25">
        <f t="shared" si="18"/>
        <v>0</v>
      </c>
      <c r="HQ151" s="25">
        <f t="shared" si="18"/>
        <v>0</v>
      </c>
      <c r="HR151" s="25">
        <f t="shared" si="18"/>
        <v>0</v>
      </c>
      <c r="HS151" s="25">
        <f t="shared" si="18"/>
        <v>0</v>
      </c>
      <c r="HT151" s="25">
        <f t="shared" si="18"/>
        <v>0</v>
      </c>
      <c r="HU151" s="25">
        <f t="shared" si="18"/>
        <v>0</v>
      </c>
      <c r="HV151" s="25">
        <f t="shared" si="18"/>
        <v>0</v>
      </c>
      <c r="HW151" s="25">
        <f t="shared" si="18"/>
        <v>0</v>
      </c>
      <c r="HX151" s="25">
        <f t="shared" si="18"/>
        <v>0</v>
      </c>
      <c r="HY151" s="25">
        <f t="shared" si="18"/>
        <v>0</v>
      </c>
      <c r="HZ151" s="25">
        <f t="shared" si="18"/>
        <v>0</v>
      </c>
      <c r="IA151" s="25">
        <f t="shared" si="18"/>
        <v>0</v>
      </c>
      <c r="IB151" s="25">
        <f t="shared" si="18"/>
        <v>0</v>
      </c>
      <c r="IC151" s="25">
        <f t="shared" si="18"/>
        <v>0</v>
      </c>
      <c r="ID151" s="25">
        <f t="shared" si="18"/>
        <v>0</v>
      </c>
      <c r="IE151" s="25">
        <f t="shared" si="18"/>
        <v>0</v>
      </c>
      <c r="IF151" s="25">
        <f t="shared" si="18"/>
        <v>0</v>
      </c>
      <c r="IG151" s="25">
        <f t="shared" si="18"/>
        <v>0</v>
      </c>
      <c r="IH151" s="25">
        <f t="shared" si="18"/>
        <v>0</v>
      </c>
      <c r="II151" s="25">
        <f t="shared" si="18"/>
        <v>0</v>
      </c>
      <c r="IJ151" s="25">
        <f t="shared" si="18"/>
        <v>0</v>
      </c>
      <c r="IK151" s="25">
        <f t="shared" si="18"/>
        <v>0</v>
      </c>
      <c r="IL151" s="25">
        <f t="shared" si="18"/>
        <v>0</v>
      </c>
      <c r="IM151" s="25">
        <f t="shared" si="18"/>
        <v>0</v>
      </c>
      <c r="IN151" s="25">
        <f t="shared" si="18"/>
        <v>0</v>
      </c>
      <c r="IO151" s="25">
        <f t="shared" si="18"/>
        <v>0</v>
      </c>
    </row>
    <row r="152" spans="4:249" x14ac:dyDescent="0.2">
      <c r="D152" s="58"/>
      <c r="E152" s="25" t="s">
        <v>344</v>
      </c>
      <c r="J152" s="263">
        <f>SUM(J150:J151)</f>
        <v>2447.6364213581865</v>
      </c>
      <c r="K152" s="263">
        <f t="shared" ref="K152:BV152" si="19">SUM(K150:K151)</f>
        <v>2440.5629362691939</v>
      </c>
      <c r="L152" s="263">
        <f t="shared" si="19"/>
        <v>2433.459978325664</v>
      </c>
      <c r="M152" s="263">
        <f t="shared" si="19"/>
        <v>2426.3274247240361</v>
      </c>
      <c r="N152" s="263">
        <f t="shared" si="19"/>
        <v>2419.165152149068</v>
      </c>
      <c r="O152" s="263">
        <f t="shared" si="19"/>
        <v>2411.9730367717043</v>
      </c>
      <c r="P152" s="263">
        <f t="shared" si="19"/>
        <v>2404.7509542469352</v>
      </c>
      <c r="Q152" s="263">
        <f t="shared" si="19"/>
        <v>2397.4987797116455</v>
      </c>
      <c r="R152" s="263">
        <f t="shared" si="19"/>
        <v>2390.2163877824592</v>
      </c>
      <c r="S152" s="263">
        <f t="shared" si="19"/>
        <v>2382.903652553568</v>
      </c>
      <c r="T152" s="263">
        <f t="shared" si="19"/>
        <v>2375.5604475945565</v>
      </c>
      <c r="U152" s="263">
        <f t="shared" si="19"/>
        <v>2368.1866459482153</v>
      </c>
      <c r="V152" s="263">
        <f t="shared" si="19"/>
        <v>2360.7821201283482</v>
      </c>
      <c r="W152" s="263">
        <f t="shared" si="19"/>
        <v>2353.3467421175646</v>
      </c>
      <c r="X152" s="263">
        <f t="shared" si="19"/>
        <v>2345.8803833650695</v>
      </c>
      <c r="Y152" s="263">
        <f t="shared" si="19"/>
        <v>2338.382914784439</v>
      </c>
      <c r="Z152" s="263">
        <f t="shared" si="19"/>
        <v>2330.8542067513895</v>
      </c>
      <c r="AA152" s="263">
        <f t="shared" si="19"/>
        <v>2323.2941291015354</v>
      </c>
      <c r="AB152" s="263">
        <f t="shared" si="19"/>
        <v>2315.7025511281404</v>
      </c>
      <c r="AC152" s="263">
        <f t="shared" si="19"/>
        <v>2308.0793415798562</v>
      </c>
      <c r="AD152" s="263">
        <f t="shared" si="19"/>
        <v>2300.4243686584537</v>
      </c>
      <c r="AE152" s="263">
        <f t="shared" si="19"/>
        <v>2292.7375000165457</v>
      </c>
      <c r="AF152" s="263">
        <f t="shared" si="19"/>
        <v>2285.0186027552963</v>
      </c>
      <c r="AG152" s="263">
        <f t="shared" si="19"/>
        <v>2277.2675434221255</v>
      </c>
      <c r="AH152" s="263">
        <f t="shared" si="19"/>
        <v>2269.4841880083995</v>
      </c>
      <c r="AI152" s="263">
        <f t="shared" si="19"/>
        <v>2261.6684019471163</v>
      </c>
      <c r="AJ152" s="263">
        <f t="shared" si="19"/>
        <v>2253.8200501105775</v>
      </c>
      <c r="AK152" s="263">
        <f t="shared" si="19"/>
        <v>2245.9389968080536</v>
      </c>
      <c r="AL152" s="263">
        <f t="shared" si="19"/>
        <v>2238.0251057834357</v>
      </c>
      <c r="AM152" s="263">
        <f t="shared" si="19"/>
        <v>2230.0782402128816</v>
      </c>
      <c r="AN152" s="263">
        <f t="shared" si="19"/>
        <v>2222.0982627024505</v>
      </c>
      <c r="AO152" s="263">
        <f t="shared" si="19"/>
        <v>2214.085035285726</v>
      </c>
      <c r="AP152" s="263">
        <f t="shared" si="19"/>
        <v>2206.0384194214316</v>
      </c>
      <c r="AQ152" s="263">
        <f t="shared" si="19"/>
        <v>2197.9582759910359</v>
      </c>
      <c r="AR152" s="263">
        <f t="shared" si="19"/>
        <v>2189.8444652963472</v>
      </c>
      <c r="AS152" s="263">
        <f t="shared" si="19"/>
        <v>2181.6968470570969</v>
      </c>
      <c r="AT152" s="263">
        <f t="shared" si="19"/>
        <v>2173.5152804085164</v>
      </c>
      <c r="AU152" s="263">
        <f t="shared" si="19"/>
        <v>2165.2996238989003</v>
      </c>
      <c r="AV152" s="263">
        <f t="shared" si="19"/>
        <v>2157.0497354871609</v>
      </c>
      <c r="AW152" s="263">
        <f t="shared" si="19"/>
        <v>2148.7654725403727</v>
      </c>
      <c r="AX152" s="263">
        <f t="shared" si="19"/>
        <v>2140.446691831306</v>
      </c>
      <c r="AY152" s="263">
        <f t="shared" si="19"/>
        <v>2132.0932495359516</v>
      </c>
      <c r="AZ152" s="263">
        <f t="shared" si="19"/>
        <v>2123.7050012310328</v>
      </c>
      <c r="BA152" s="263">
        <f t="shared" si="19"/>
        <v>2115.2818018915109</v>
      </c>
      <c r="BB152" s="263">
        <f t="shared" si="19"/>
        <v>2106.8235058880737</v>
      </c>
      <c r="BC152" s="263">
        <f t="shared" si="19"/>
        <v>2098.3299669846224</v>
      </c>
      <c r="BD152" s="263">
        <f t="shared" si="19"/>
        <v>2089.8010383357405</v>
      </c>
      <c r="BE152" s="263">
        <f t="shared" si="19"/>
        <v>2081.2365724841543</v>
      </c>
      <c r="BF152" s="263">
        <f t="shared" si="19"/>
        <v>7.5658590503735468E-11</v>
      </c>
      <c r="BG152" s="263">
        <f t="shared" si="19"/>
        <v>0</v>
      </c>
      <c r="BH152" s="263">
        <f t="shared" si="19"/>
        <v>0</v>
      </c>
      <c r="BI152" s="263">
        <f t="shared" si="19"/>
        <v>0</v>
      </c>
      <c r="BJ152" s="263">
        <f t="shared" si="19"/>
        <v>0</v>
      </c>
      <c r="BK152" s="263">
        <f t="shared" si="19"/>
        <v>0</v>
      </c>
      <c r="BL152" s="263">
        <f t="shared" si="19"/>
        <v>0</v>
      </c>
      <c r="BM152" s="263">
        <f t="shared" si="19"/>
        <v>0</v>
      </c>
      <c r="BN152" s="263">
        <f t="shared" si="19"/>
        <v>0</v>
      </c>
      <c r="BO152" s="263">
        <f t="shared" si="19"/>
        <v>0</v>
      </c>
      <c r="BP152" s="263">
        <f t="shared" si="19"/>
        <v>0</v>
      </c>
      <c r="BQ152" s="263">
        <f t="shared" si="19"/>
        <v>0</v>
      </c>
      <c r="BR152" s="263">
        <f t="shared" si="19"/>
        <v>0</v>
      </c>
      <c r="BS152" s="263">
        <f t="shared" si="19"/>
        <v>0</v>
      </c>
      <c r="BT152" s="263">
        <f t="shared" si="19"/>
        <v>0</v>
      </c>
      <c r="BU152" s="263">
        <f t="shared" si="19"/>
        <v>0</v>
      </c>
      <c r="BV152" s="263">
        <f t="shared" si="19"/>
        <v>0</v>
      </c>
      <c r="BW152" s="263">
        <f t="shared" ref="BW152:EH152" si="20">SUM(BW150:BW151)</f>
        <v>0</v>
      </c>
      <c r="BX152" s="263">
        <f t="shared" si="20"/>
        <v>0</v>
      </c>
      <c r="BY152" s="263">
        <f t="shared" si="20"/>
        <v>0</v>
      </c>
      <c r="BZ152" s="263">
        <f t="shared" si="20"/>
        <v>0</v>
      </c>
      <c r="CA152" s="263">
        <f t="shared" si="20"/>
        <v>0</v>
      </c>
      <c r="CB152" s="263">
        <f t="shared" si="20"/>
        <v>0</v>
      </c>
      <c r="CC152" s="263">
        <f t="shared" si="20"/>
        <v>0</v>
      </c>
      <c r="CD152" s="263">
        <f t="shared" si="20"/>
        <v>0</v>
      </c>
      <c r="CE152" s="263">
        <f t="shared" si="20"/>
        <v>0</v>
      </c>
      <c r="CF152" s="263">
        <f t="shared" si="20"/>
        <v>0</v>
      </c>
      <c r="CG152" s="263">
        <f t="shared" si="20"/>
        <v>0</v>
      </c>
      <c r="CH152" s="263">
        <f t="shared" si="20"/>
        <v>0</v>
      </c>
      <c r="CI152" s="263">
        <f t="shared" si="20"/>
        <v>0</v>
      </c>
      <c r="CJ152" s="263">
        <f t="shared" si="20"/>
        <v>0</v>
      </c>
      <c r="CK152" s="263">
        <f t="shared" si="20"/>
        <v>0</v>
      </c>
      <c r="CL152" s="263">
        <f t="shared" si="20"/>
        <v>0</v>
      </c>
      <c r="CM152" s="263">
        <f t="shared" si="20"/>
        <v>0</v>
      </c>
      <c r="CN152" s="263">
        <f t="shared" si="20"/>
        <v>0</v>
      </c>
      <c r="CO152" s="263">
        <f t="shared" si="20"/>
        <v>0</v>
      </c>
      <c r="CP152" s="263">
        <f t="shared" si="20"/>
        <v>0</v>
      </c>
      <c r="CQ152" s="263">
        <f t="shared" si="20"/>
        <v>0</v>
      </c>
      <c r="CR152" s="263">
        <f t="shared" si="20"/>
        <v>0</v>
      </c>
      <c r="CS152" s="263">
        <f t="shared" si="20"/>
        <v>0</v>
      </c>
      <c r="CT152" s="263">
        <f t="shared" si="20"/>
        <v>0</v>
      </c>
      <c r="CU152" s="263">
        <f t="shared" si="20"/>
        <v>0</v>
      </c>
      <c r="CV152" s="263">
        <f t="shared" si="20"/>
        <v>0</v>
      </c>
      <c r="CW152" s="263">
        <f t="shared" si="20"/>
        <v>0</v>
      </c>
      <c r="CX152" s="263">
        <f t="shared" si="20"/>
        <v>0</v>
      </c>
      <c r="CY152" s="263">
        <f t="shared" si="20"/>
        <v>0</v>
      </c>
      <c r="CZ152" s="263">
        <f t="shared" si="20"/>
        <v>0</v>
      </c>
      <c r="DA152" s="263">
        <f t="shared" si="20"/>
        <v>0</v>
      </c>
      <c r="DB152" s="263">
        <f t="shared" si="20"/>
        <v>0</v>
      </c>
      <c r="DC152" s="263">
        <f t="shared" si="20"/>
        <v>0</v>
      </c>
      <c r="DD152" s="263">
        <f t="shared" si="20"/>
        <v>0</v>
      </c>
      <c r="DE152" s="263">
        <f t="shared" si="20"/>
        <v>0</v>
      </c>
      <c r="DF152" s="263">
        <f t="shared" si="20"/>
        <v>0</v>
      </c>
      <c r="DG152" s="263">
        <f t="shared" si="20"/>
        <v>0</v>
      </c>
      <c r="DH152" s="263">
        <f t="shared" si="20"/>
        <v>0</v>
      </c>
      <c r="DI152" s="263">
        <f t="shared" si="20"/>
        <v>0</v>
      </c>
      <c r="DJ152" s="263">
        <f t="shared" si="20"/>
        <v>0</v>
      </c>
      <c r="DK152" s="263">
        <f t="shared" si="20"/>
        <v>0</v>
      </c>
      <c r="DL152" s="263">
        <f t="shared" si="20"/>
        <v>0</v>
      </c>
      <c r="DM152" s="263">
        <f t="shared" si="20"/>
        <v>0</v>
      </c>
      <c r="DN152" s="263">
        <f t="shared" si="20"/>
        <v>0</v>
      </c>
      <c r="DO152" s="263">
        <f t="shared" si="20"/>
        <v>0</v>
      </c>
      <c r="DP152" s="263">
        <f t="shared" si="20"/>
        <v>0</v>
      </c>
      <c r="DQ152" s="263">
        <f t="shared" si="20"/>
        <v>0</v>
      </c>
      <c r="DR152" s="263">
        <f t="shared" si="20"/>
        <v>0</v>
      </c>
      <c r="DS152" s="263">
        <f t="shared" si="20"/>
        <v>0</v>
      </c>
      <c r="DT152" s="263">
        <f t="shared" si="20"/>
        <v>0</v>
      </c>
      <c r="DU152" s="263">
        <f t="shared" si="20"/>
        <v>0</v>
      </c>
      <c r="DV152" s="263">
        <f t="shared" si="20"/>
        <v>0</v>
      </c>
      <c r="DW152" s="263">
        <f t="shared" si="20"/>
        <v>0</v>
      </c>
      <c r="DX152" s="263">
        <f t="shared" si="20"/>
        <v>0</v>
      </c>
      <c r="DY152" s="263">
        <f t="shared" si="20"/>
        <v>0</v>
      </c>
      <c r="DZ152" s="263">
        <f t="shared" si="20"/>
        <v>0</v>
      </c>
      <c r="EA152" s="263">
        <f t="shared" si="20"/>
        <v>0</v>
      </c>
      <c r="EB152" s="263">
        <f t="shared" si="20"/>
        <v>0</v>
      </c>
      <c r="EC152" s="263">
        <f t="shared" si="20"/>
        <v>0</v>
      </c>
      <c r="ED152" s="263">
        <f t="shared" si="20"/>
        <v>0</v>
      </c>
      <c r="EE152" s="263">
        <f t="shared" si="20"/>
        <v>0</v>
      </c>
      <c r="EF152" s="263">
        <f t="shared" si="20"/>
        <v>0</v>
      </c>
      <c r="EG152" s="263">
        <f t="shared" si="20"/>
        <v>0</v>
      </c>
      <c r="EH152" s="263">
        <f t="shared" si="20"/>
        <v>0</v>
      </c>
      <c r="EI152" s="263">
        <f t="shared" ref="EI152:GT152" si="21">SUM(EI150:EI151)</f>
        <v>0</v>
      </c>
      <c r="EJ152" s="263">
        <f t="shared" si="21"/>
        <v>0</v>
      </c>
      <c r="EK152" s="263">
        <f t="shared" si="21"/>
        <v>0</v>
      </c>
      <c r="EL152" s="263">
        <f t="shared" si="21"/>
        <v>0</v>
      </c>
      <c r="EM152" s="263">
        <f t="shared" si="21"/>
        <v>0</v>
      </c>
      <c r="EN152" s="263">
        <f t="shared" si="21"/>
        <v>0</v>
      </c>
      <c r="EO152" s="263">
        <f t="shared" si="21"/>
        <v>0</v>
      </c>
      <c r="EP152" s="263">
        <f t="shared" si="21"/>
        <v>0</v>
      </c>
      <c r="EQ152" s="263">
        <f t="shared" si="21"/>
        <v>0</v>
      </c>
      <c r="ER152" s="263">
        <f t="shared" si="21"/>
        <v>0</v>
      </c>
      <c r="ES152" s="263">
        <f t="shared" si="21"/>
        <v>0</v>
      </c>
      <c r="ET152" s="263">
        <f t="shared" si="21"/>
        <v>0</v>
      </c>
      <c r="EU152" s="263">
        <f t="shared" si="21"/>
        <v>0</v>
      </c>
      <c r="EV152" s="263">
        <f t="shared" si="21"/>
        <v>0</v>
      </c>
      <c r="EW152" s="263">
        <f t="shared" si="21"/>
        <v>0</v>
      </c>
      <c r="EX152" s="263">
        <f t="shared" si="21"/>
        <v>0</v>
      </c>
      <c r="EY152" s="263">
        <f t="shared" si="21"/>
        <v>0</v>
      </c>
      <c r="EZ152" s="263">
        <f t="shared" si="21"/>
        <v>0</v>
      </c>
      <c r="FA152" s="263">
        <f t="shared" si="21"/>
        <v>0</v>
      </c>
      <c r="FB152" s="263">
        <f t="shared" si="21"/>
        <v>0</v>
      </c>
      <c r="FC152" s="263">
        <f t="shared" si="21"/>
        <v>0</v>
      </c>
      <c r="FD152" s="263">
        <f t="shared" si="21"/>
        <v>0</v>
      </c>
      <c r="FE152" s="263">
        <f t="shared" si="21"/>
        <v>0</v>
      </c>
      <c r="FF152" s="263">
        <f t="shared" si="21"/>
        <v>0</v>
      </c>
      <c r="FG152" s="263">
        <f t="shared" si="21"/>
        <v>0</v>
      </c>
      <c r="FH152" s="263">
        <f t="shared" si="21"/>
        <v>0</v>
      </c>
      <c r="FI152" s="263">
        <f t="shared" si="21"/>
        <v>0</v>
      </c>
      <c r="FJ152" s="263">
        <f t="shared" si="21"/>
        <v>0</v>
      </c>
      <c r="FK152" s="263">
        <f t="shared" si="21"/>
        <v>0</v>
      </c>
      <c r="FL152" s="263">
        <f t="shared" si="21"/>
        <v>0</v>
      </c>
      <c r="FM152" s="263">
        <f t="shared" si="21"/>
        <v>0</v>
      </c>
      <c r="FN152" s="263">
        <f t="shared" si="21"/>
        <v>0</v>
      </c>
      <c r="FO152" s="263">
        <f t="shared" si="21"/>
        <v>0</v>
      </c>
      <c r="FP152" s="263">
        <f t="shared" si="21"/>
        <v>0</v>
      </c>
      <c r="FQ152" s="263">
        <f t="shared" si="21"/>
        <v>0</v>
      </c>
      <c r="FR152" s="263">
        <f t="shared" si="21"/>
        <v>0</v>
      </c>
      <c r="FS152" s="263">
        <f t="shared" si="21"/>
        <v>0</v>
      </c>
      <c r="FT152" s="263">
        <f t="shared" si="21"/>
        <v>0</v>
      </c>
      <c r="FU152" s="263">
        <f t="shared" si="21"/>
        <v>0</v>
      </c>
      <c r="FV152" s="263">
        <f t="shared" si="21"/>
        <v>0</v>
      </c>
      <c r="FW152" s="263">
        <f t="shared" si="21"/>
        <v>0</v>
      </c>
      <c r="FX152" s="263">
        <f t="shared" si="21"/>
        <v>0</v>
      </c>
      <c r="FY152" s="263">
        <f t="shared" si="21"/>
        <v>0</v>
      </c>
      <c r="FZ152" s="263">
        <f t="shared" si="21"/>
        <v>0</v>
      </c>
      <c r="GA152" s="263">
        <f t="shared" si="21"/>
        <v>0</v>
      </c>
      <c r="GB152" s="263">
        <f t="shared" si="21"/>
        <v>0</v>
      </c>
      <c r="GC152" s="263">
        <f t="shared" si="21"/>
        <v>0</v>
      </c>
      <c r="GD152" s="263">
        <f t="shared" si="21"/>
        <v>0</v>
      </c>
      <c r="GE152" s="263">
        <f t="shared" si="21"/>
        <v>0</v>
      </c>
      <c r="GF152" s="263">
        <f t="shared" si="21"/>
        <v>0</v>
      </c>
      <c r="GG152" s="263">
        <f t="shared" si="21"/>
        <v>0</v>
      </c>
      <c r="GH152" s="263">
        <f t="shared" si="21"/>
        <v>0</v>
      </c>
      <c r="GI152" s="263">
        <f t="shared" si="21"/>
        <v>0</v>
      </c>
      <c r="GJ152" s="263">
        <f t="shared" si="21"/>
        <v>0</v>
      </c>
      <c r="GK152" s="263">
        <f t="shared" si="21"/>
        <v>0</v>
      </c>
      <c r="GL152" s="263">
        <f t="shared" si="21"/>
        <v>0</v>
      </c>
      <c r="GM152" s="263">
        <f t="shared" si="21"/>
        <v>0</v>
      </c>
      <c r="GN152" s="263">
        <f t="shared" si="21"/>
        <v>0</v>
      </c>
      <c r="GO152" s="263">
        <f t="shared" si="21"/>
        <v>0</v>
      </c>
      <c r="GP152" s="263">
        <f t="shared" si="21"/>
        <v>0</v>
      </c>
      <c r="GQ152" s="263">
        <f t="shared" si="21"/>
        <v>0</v>
      </c>
      <c r="GR152" s="263">
        <f t="shared" si="21"/>
        <v>0</v>
      </c>
      <c r="GS152" s="263">
        <f t="shared" si="21"/>
        <v>0</v>
      </c>
      <c r="GT152" s="263">
        <f t="shared" si="21"/>
        <v>0</v>
      </c>
      <c r="GU152" s="263">
        <f t="shared" ref="GU152:IO152" si="22">SUM(GU150:GU151)</f>
        <v>0</v>
      </c>
      <c r="GV152" s="263">
        <f t="shared" si="22"/>
        <v>0</v>
      </c>
      <c r="GW152" s="263">
        <f t="shared" si="22"/>
        <v>0</v>
      </c>
      <c r="GX152" s="263">
        <f t="shared" si="22"/>
        <v>0</v>
      </c>
      <c r="GY152" s="263">
        <f t="shared" si="22"/>
        <v>0</v>
      </c>
      <c r="GZ152" s="263">
        <f t="shared" si="22"/>
        <v>0</v>
      </c>
      <c r="HA152" s="263">
        <f t="shared" si="22"/>
        <v>0</v>
      </c>
      <c r="HB152" s="263">
        <f t="shared" si="22"/>
        <v>0</v>
      </c>
      <c r="HC152" s="263">
        <f t="shared" si="22"/>
        <v>0</v>
      </c>
      <c r="HD152" s="263">
        <f t="shared" si="22"/>
        <v>0</v>
      </c>
      <c r="HE152" s="263">
        <f t="shared" si="22"/>
        <v>0</v>
      </c>
      <c r="HF152" s="263">
        <f t="shared" si="22"/>
        <v>0</v>
      </c>
      <c r="HG152" s="263">
        <f t="shared" si="22"/>
        <v>0</v>
      </c>
      <c r="HH152" s="263">
        <f t="shared" si="22"/>
        <v>0</v>
      </c>
      <c r="HI152" s="263">
        <f t="shared" si="22"/>
        <v>0</v>
      </c>
      <c r="HJ152" s="263">
        <f t="shared" si="22"/>
        <v>0</v>
      </c>
      <c r="HK152" s="263">
        <f t="shared" si="22"/>
        <v>0</v>
      </c>
      <c r="HL152" s="263">
        <f t="shared" si="22"/>
        <v>0</v>
      </c>
      <c r="HM152" s="263">
        <f t="shared" si="22"/>
        <v>0</v>
      </c>
      <c r="HN152" s="263">
        <f t="shared" si="22"/>
        <v>0</v>
      </c>
      <c r="HO152" s="263">
        <f t="shared" si="22"/>
        <v>0</v>
      </c>
      <c r="HP152" s="263">
        <f t="shared" si="22"/>
        <v>0</v>
      </c>
      <c r="HQ152" s="263">
        <f t="shared" si="22"/>
        <v>0</v>
      </c>
      <c r="HR152" s="263">
        <f t="shared" si="22"/>
        <v>0</v>
      </c>
      <c r="HS152" s="263">
        <f t="shared" si="22"/>
        <v>0</v>
      </c>
      <c r="HT152" s="263">
        <f t="shared" si="22"/>
        <v>0</v>
      </c>
      <c r="HU152" s="263">
        <f t="shared" si="22"/>
        <v>0</v>
      </c>
      <c r="HV152" s="263">
        <f t="shared" si="22"/>
        <v>0</v>
      </c>
      <c r="HW152" s="263">
        <f t="shared" si="22"/>
        <v>0</v>
      </c>
      <c r="HX152" s="263">
        <f t="shared" si="22"/>
        <v>0</v>
      </c>
      <c r="HY152" s="263">
        <f t="shared" si="22"/>
        <v>0</v>
      </c>
      <c r="HZ152" s="263">
        <f t="shared" si="22"/>
        <v>0</v>
      </c>
      <c r="IA152" s="263">
        <f t="shared" si="22"/>
        <v>0</v>
      </c>
      <c r="IB152" s="263">
        <f t="shared" si="22"/>
        <v>0</v>
      </c>
      <c r="IC152" s="263">
        <f t="shared" si="22"/>
        <v>0</v>
      </c>
      <c r="ID152" s="263">
        <f t="shared" si="22"/>
        <v>0</v>
      </c>
      <c r="IE152" s="263">
        <f t="shared" si="22"/>
        <v>0</v>
      </c>
      <c r="IF152" s="263">
        <f t="shared" si="22"/>
        <v>0</v>
      </c>
      <c r="IG152" s="263">
        <f t="shared" si="22"/>
        <v>0</v>
      </c>
      <c r="IH152" s="263">
        <f t="shared" si="22"/>
        <v>0</v>
      </c>
      <c r="II152" s="263">
        <f t="shared" si="22"/>
        <v>0</v>
      </c>
      <c r="IJ152" s="263">
        <f t="shared" si="22"/>
        <v>0</v>
      </c>
      <c r="IK152" s="263">
        <f t="shared" si="22"/>
        <v>0</v>
      </c>
      <c r="IL152" s="263">
        <f t="shared" si="22"/>
        <v>0</v>
      </c>
      <c r="IM152" s="263">
        <f t="shared" si="22"/>
        <v>0</v>
      </c>
      <c r="IN152" s="263">
        <f t="shared" si="22"/>
        <v>0</v>
      </c>
      <c r="IO152" s="263">
        <f t="shared" si="22"/>
        <v>0</v>
      </c>
    </row>
    <row r="153" spans="4:249" x14ac:dyDescent="0.2">
      <c r="D153" s="58"/>
      <c r="E153" s="266" t="s">
        <v>349</v>
      </c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</row>
    <row r="154" spans="4:249" x14ac:dyDescent="0.2">
      <c r="D154" s="58"/>
      <c r="E154" s="25" t="s">
        <v>345</v>
      </c>
      <c r="J154" s="264">
        <f>IF(J152=0,0,J148/J152)</f>
        <v>2.7237160750236562</v>
      </c>
      <c r="K154" s="264">
        <f t="shared" ref="K154:BV154" si="23">IF(K152=0,0,K148/K152)</f>
        <v>2.7316102230323041</v>
      </c>
      <c r="L154" s="264">
        <f t="shared" si="23"/>
        <v>2.7395834433462314</v>
      </c>
      <c r="M154" s="264">
        <f t="shared" si="23"/>
        <v>2.7476368600272143</v>
      </c>
      <c r="N154" s="264">
        <f t="shared" si="23"/>
        <v>2.7557716184628105</v>
      </c>
      <c r="O154" s="264">
        <f t="shared" si="23"/>
        <v>2.7639888858747947</v>
      </c>
      <c r="P154" s="264">
        <f t="shared" si="23"/>
        <v>2.7722898518422179</v>
      </c>
      <c r="Q154" s="264">
        <f t="shared" si="23"/>
        <v>2.7806757288395736</v>
      </c>
      <c r="R154" s="264">
        <f t="shared" si="23"/>
        <v>2.7891477527905817</v>
      </c>
      <c r="S154" s="264">
        <f t="shared" si="23"/>
        <v>2.7977071836381349</v>
      </c>
      <c r="T154" s="264">
        <f t="shared" si="23"/>
        <v>2.8063553059309423</v>
      </c>
      <c r="U154" s="264">
        <f t="shared" si="23"/>
        <v>2.8150934294274568</v>
      </c>
      <c r="V154" s="264">
        <f t="shared" si="23"/>
        <v>5.9655371045285897</v>
      </c>
      <c r="W154" s="264">
        <f t="shared" si="23"/>
        <v>5.9843851657240315</v>
      </c>
      <c r="X154" s="264">
        <f t="shared" si="23"/>
        <v>6.003431987922319</v>
      </c>
      <c r="Y154" s="264">
        <f t="shared" si="23"/>
        <v>6.0226805645437187</v>
      </c>
      <c r="Z154" s="264">
        <f t="shared" si="23"/>
        <v>6.0421339492365211</v>
      </c>
      <c r="AA154" s="264">
        <f t="shared" si="23"/>
        <v>6.0617952574001643</v>
      </c>
      <c r="AB154" s="264">
        <f t="shared" si="23"/>
        <v>6.0816676677548065</v>
      </c>
      <c r="AC154" s="264">
        <f t="shared" si="23"/>
        <v>6.1017544239590293</v>
      </c>
      <c r="AD154" s="264">
        <f t="shared" si="23"/>
        <v>6.122058836277394</v>
      </c>
      <c r="AE154" s="264">
        <f t="shared" si="23"/>
        <v>6.1425842832996356</v>
      </c>
      <c r="AF154" s="264">
        <f t="shared" si="23"/>
        <v>6.1633342137134113</v>
      </c>
      <c r="AG154" s="264">
        <f t="shared" si="23"/>
        <v>6.184312148132511</v>
      </c>
      <c r="AH154" s="264">
        <f t="shared" si="23"/>
        <v>8.5548073445877399</v>
      </c>
      <c r="AI154" s="264">
        <f t="shared" si="23"/>
        <v>8.5843707164521703</v>
      </c>
      <c r="AJ154" s="264">
        <f t="shared" si="23"/>
        <v>8.6142635917394799</v>
      </c>
      <c r="AK154" s="264">
        <f t="shared" si="23"/>
        <v>8.6444912473547824</v>
      </c>
      <c r="AL154" s="264">
        <f t="shared" si="23"/>
        <v>8.6750590732107309</v>
      </c>
      <c r="AM154" s="264">
        <f t="shared" si="23"/>
        <v>8.7059725752701205</v>
      </c>
      <c r="AN154" s="264">
        <f t="shared" si="23"/>
        <v>8.7372373786873165</v>
      </c>
      <c r="AO154" s="264">
        <f t="shared" si="23"/>
        <v>8.7688592310523017</v>
      </c>
      <c r="AP154" s="264">
        <f t="shared" si="23"/>
        <v>8.8008440057412471</v>
      </c>
      <c r="AQ154" s="264">
        <f t="shared" si="23"/>
        <v>8.8331977053777262</v>
      </c>
      <c r="AR154" s="264">
        <f t="shared" si="23"/>
        <v>8.8659264654088616</v>
      </c>
      <c r="AS154" s="264">
        <f t="shared" si="23"/>
        <v>8.899036557800871</v>
      </c>
      <c r="AT154" s="264">
        <f t="shared" si="23"/>
        <v>6.8180258344206628</v>
      </c>
      <c r="AU154" s="264">
        <f t="shared" si="23"/>
        <v>6.8438950294784933</v>
      </c>
      <c r="AV154" s="264">
        <f t="shared" si="23"/>
        <v>6.870070304608209</v>
      </c>
      <c r="AW154" s="264">
        <f t="shared" si="23"/>
        <v>6.896556894044612</v>
      </c>
      <c r="AX154" s="264">
        <f t="shared" si="23"/>
        <v>6.9233601518263201</v>
      </c>
      <c r="AY154" s="264">
        <f t="shared" si="23"/>
        <v>6.9504855552442173</v>
      </c>
      <c r="AZ154" s="264">
        <f t="shared" si="23"/>
        <v>6.9779387084097202</v>
      </c>
      <c r="BA154" s="264">
        <f t="shared" si="23"/>
        <v>7.0057253459477264</v>
      </c>
      <c r="BB154" s="264">
        <f t="shared" si="23"/>
        <v>7.0338513368193878</v>
      </c>
      <c r="BC154" s="264">
        <f t="shared" si="23"/>
        <v>7.0623226882800063</v>
      </c>
      <c r="BD154" s="264">
        <f t="shared" si="23"/>
        <v>7.0911455499777345</v>
      </c>
      <c r="BE154" s="264">
        <f t="shared" si="23"/>
        <v>7.1203262181988984</v>
      </c>
      <c r="BF154" s="264">
        <f t="shared" si="23"/>
        <v>132635797642893.48</v>
      </c>
      <c r="BG154" s="264">
        <f t="shared" si="23"/>
        <v>0</v>
      </c>
      <c r="BH154" s="264">
        <f t="shared" si="23"/>
        <v>0</v>
      </c>
      <c r="BI154" s="264">
        <f t="shared" si="23"/>
        <v>0</v>
      </c>
      <c r="BJ154" s="264">
        <f t="shared" si="23"/>
        <v>0</v>
      </c>
      <c r="BK154" s="264">
        <f t="shared" si="23"/>
        <v>0</v>
      </c>
      <c r="BL154" s="264">
        <f t="shared" si="23"/>
        <v>0</v>
      </c>
      <c r="BM154" s="264">
        <f t="shared" si="23"/>
        <v>0</v>
      </c>
      <c r="BN154" s="264">
        <f t="shared" si="23"/>
        <v>0</v>
      </c>
      <c r="BO154" s="264">
        <f t="shared" si="23"/>
        <v>0</v>
      </c>
      <c r="BP154" s="264">
        <f t="shared" si="23"/>
        <v>0</v>
      </c>
      <c r="BQ154" s="264">
        <f t="shared" si="23"/>
        <v>0</v>
      </c>
      <c r="BR154" s="264">
        <f t="shared" si="23"/>
        <v>0</v>
      </c>
      <c r="BS154" s="264">
        <f t="shared" si="23"/>
        <v>0</v>
      </c>
      <c r="BT154" s="264">
        <f t="shared" si="23"/>
        <v>0</v>
      </c>
      <c r="BU154" s="264">
        <f t="shared" si="23"/>
        <v>0</v>
      </c>
      <c r="BV154" s="264">
        <f t="shared" si="23"/>
        <v>0</v>
      </c>
      <c r="BW154" s="264">
        <f t="shared" ref="BW154:EH154" si="24">IF(BW152=0,0,BW148/BW152)</f>
        <v>0</v>
      </c>
      <c r="BX154" s="264">
        <f t="shared" si="24"/>
        <v>0</v>
      </c>
      <c r="BY154" s="264">
        <f t="shared" si="24"/>
        <v>0</v>
      </c>
      <c r="BZ154" s="264">
        <f t="shared" si="24"/>
        <v>0</v>
      </c>
      <c r="CA154" s="264">
        <f t="shared" si="24"/>
        <v>0</v>
      </c>
      <c r="CB154" s="264">
        <f t="shared" si="24"/>
        <v>0</v>
      </c>
      <c r="CC154" s="264">
        <f t="shared" si="24"/>
        <v>0</v>
      </c>
      <c r="CD154" s="264">
        <f t="shared" si="24"/>
        <v>0</v>
      </c>
      <c r="CE154" s="264">
        <f t="shared" si="24"/>
        <v>0</v>
      </c>
      <c r="CF154" s="264">
        <f t="shared" si="24"/>
        <v>0</v>
      </c>
      <c r="CG154" s="264">
        <f t="shared" si="24"/>
        <v>0</v>
      </c>
      <c r="CH154" s="264">
        <f t="shared" si="24"/>
        <v>0</v>
      </c>
      <c r="CI154" s="264">
        <f t="shared" si="24"/>
        <v>0</v>
      </c>
      <c r="CJ154" s="264">
        <f t="shared" si="24"/>
        <v>0</v>
      </c>
      <c r="CK154" s="264">
        <f t="shared" si="24"/>
        <v>0</v>
      </c>
      <c r="CL154" s="264">
        <f t="shared" si="24"/>
        <v>0</v>
      </c>
      <c r="CM154" s="264">
        <f t="shared" si="24"/>
        <v>0</v>
      </c>
      <c r="CN154" s="264">
        <f t="shared" si="24"/>
        <v>0</v>
      </c>
      <c r="CO154" s="264">
        <f t="shared" si="24"/>
        <v>0</v>
      </c>
      <c r="CP154" s="264">
        <f t="shared" si="24"/>
        <v>0</v>
      </c>
      <c r="CQ154" s="264">
        <f t="shared" si="24"/>
        <v>0</v>
      </c>
      <c r="CR154" s="264">
        <f t="shared" si="24"/>
        <v>0</v>
      </c>
      <c r="CS154" s="264">
        <f t="shared" si="24"/>
        <v>0</v>
      </c>
      <c r="CT154" s="264">
        <f t="shared" si="24"/>
        <v>0</v>
      </c>
      <c r="CU154" s="264">
        <f t="shared" si="24"/>
        <v>0</v>
      </c>
      <c r="CV154" s="264">
        <f t="shared" si="24"/>
        <v>0</v>
      </c>
      <c r="CW154" s="264">
        <f t="shared" si="24"/>
        <v>0</v>
      </c>
      <c r="CX154" s="264">
        <f t="shared" si="24"/>
        <v>0</v>
      </c>
      <c r="CY154" s="264">
        <f t="shared" si="24"/>
        <v>0</v>
      </c>
      <c r="CZ154" s="264">
        <f t="shared" si="24"/>
        <v>0</v>
      </c>
      <c r="DA154" s="264">
        <f t="shared" si="24"/>
        <v>0</v>
      </c>
      <c r="DB154" s="264">
        <f t="shared" si="24"/>
        <v>0</v>
      </c>
      <c r="DC154" s="264">
        <f t="shared" si="24"/>
        <v>0</v>
      </c>
      <c r="DD154" s="264">
        <f t="shared" si="24"/>
        <v>0</v>
      </c>
      <c r="DE154" s="264">
        <f t="shared" si="24"/>
        <v>0</v>
      </c>
      <c r="DF154" s="264">
        <f t="shared" si="24"/>
        <v>0</v>
      </c>
      <c r="DG154" s="264">
        <f t="shared" si="24"/>
        <v>0</v>
      </c>
      <c r="DH154" s="264">
        <f t="shared" si="24"/>
        <v>0</v>
      </c>
      <c r="DI154" s="264">
        <f t="shared" si="24"/>
        <v>0</v>
      </c>
      <c r="DJ154" s="264">
        <f t="shared" si="24"/>
        <v>0</v>
      </c>
      <c r="DK154" s="264">
        <f t="shared" si="24"/>
        <v>0</v>
      </c>
      <c r="DL154" s="264">
        <f t="shared" si="24"/>
        <v>0</v>
      </c>
      <c r="DM154" s="264">
        <f t="shared" si="24"/>
        <v>0</v>
      </c>
      <c r="DN154" s="264">
        <f t="shared" si="24"/>
        <v>0</v>
      </c>
      <c r="DO154" s="264">
        <f t="shared" si="24"/>
        <v>0</v>
      </c>
      <c r="DP154" s="264">
        <f t="shared" si="24"/>
        <v>0</v>
      </c>
      <c r="DQ154" s="264">
        <f t="shared" si="24"/>
        <v>0</v>
      </c>
      <c r="DR154" s="264">
        <f t="shared" si="24"/>
        <v>0</v>
      </c>
      <c r="DS154" s="264">
        <f t="shared" si="24"/>
        <v>0</v>
      </c>
      <c r="DT154" s="264">
        <f t="shared" si="24"/>
        <v>0</v>
      </c>
      <c r="DU154" s="264">
        <f t="shared" si="24"/>
        <v>0</v>
      </c>
      <c r="DV154" s="264">
        <f t="shared" si="24"/>
        <v>0</v>
      </c>
      <c r="DW154" s="264">
        <f t="shared" si="24"/>
        <v>0</v>
      </c>
      <c r="DX154" s="264">
        <f t="shared" si="24"/>
        <v>0</v>
      </c>
      <c r="DY154" s="264">
        <f t="shared" si="24"/>
        <v>0</v>
      </c>
      <c r="DZ154" s="264">
        <f t="shared" si="24"/>
        <v>0</v>
      </c>
      <c r="EA154" s="264">
        <f t="shared" si="24"/>
        <v>0</v>
      </c>
      <c r="EB154" s="264">
        <f t="shared" si="24"/>
        <v>0</v>
      </c>
      <c r="EC154" s="264">
        <f t="shared" si="24"/>
        <v>0</v>
      </c>
      <c r="ED154" s="264">
        <f t="shared" si="24"/>
        <v>0</v>
      </c>
      <c r="EE154" s="264">
        <f t="shared" si="24"/>
        <v>0</v>
      </c>
      <c r="EF154" s="264">
        <f t="shared" si="24"/>
        <v>0</v>
      </c>
      <c r="EG154" s="264">
        <f t="shared" si="24"/>
        <v>0</v>
      </c>
      <c r="EH154" s="264">
        <f t="shared" si="24"/>
        <v>0</v>
      </c>
      <c r="EI154" s="264">
        <f t="shared" ref="EI154:GT154" si="25">IF(EI152=0,0,EI148/EI152)</f>
        <v>0</v>
      </c>
      <c r="EJ154" s="264">
        <f t="shared" si="25"/>
        <v>0</v>
      </c>
      <c r="EK154" s="264">
        <f t="shared" si="25"/>
        <v>0</v>
      </c>
      <c r="EL154" s="264">
        <f t="shared" si="25"/>
        <v>0</v>
      </c>
      <c r="EM154" s="264">
        <f t="shared" si="25"/>
        <v>0</v>
      </c>
      <c r="EN154" s="264">
        <f t="shared" si="25"/>
        <v>0</v>
      </c>
      <c r="EO154" s="264">
        <f t="shared" si="25"/>
        <v>0</v>
      </c>
      <c r="EP154" s="264">
        <f t="shared" si="25"/>
        <v>0</v>
      </c>
      <c r="EQ154" s="264">
        <f t="shared" si="25"/>
        <v>0</v>
      </c>
      <c r="ER154" s="264">
        <f t="shared" si="25"/>
        <v>0</v>
      </c>
      <c r="ES154" s="264">
        <f t="shared" si="25"/>
        <v>0</v>
      </c>
      <c r="ET154" s="264">
        <f t="shared" si="25"/>
        <v>0</v>
      </c>
      <c r="EU154" s="264">
        <f t="shared" si="25"/>
        <v>0</v>
      </c>
      <c r="EV154" s="264">
        <f t="shared" si="25"/>
        <v>0</v>
      </c>
      <c r="EW154" s="264">
        <f t="shared" si="25"/>
        <v>0</v>
      </c>
      <c r="EX154" s="264">
        <f t="shared" si="25"/>
        <v>0</v>
      </c>
      <c r="EY154" s="264">
        <f t="shared" si="25"/>
        <v>0</v>
      </c>
      <c r="EZ154" s="264">
        <f t="shared" si="25"/>
        <v>0</v>
      </c>
      <c r="FA154" s="264">
        <f t="shared" si="25"/>
        <v>0</v>
      </c>
      <c r="FB154" s="264">
        <f t="shared" si="25"/>
        <v>0</v>
      </c>
      <c r="FC154" s="264">
        <f t="shared" si="25"/>
        <v>0</v>
      </c>
      <c r="FD154" s="264">
        <f t="shared" si="25"/>
        <v>0</v>
      </c>
      <c r="FE154" s="264">
        <f t="shared" si="25"/>
        <v>0</v>
      </c>
      <c r="FF154" s="264">
        <f t="shared" si="25"/>
        <v>0</v>
      </c>
      <c r="FG154" s="264">
        <f t="shared" si="25"/>
        <v>0</v>
      </c>
      <c r="FH154" s="264">
        <f t="shared" si="25"/>
        <v>0</v>
      </c>
      <c r="FI154" s="264">
        <f t="shared" si="25"/>
        <v>0</v>
      </c>
      <c r="FJ154" s="264">
        <f t="shared" si="25"/>
        <v>0</v>
      </c>
      <c r="FK154" s="264">
        <f t="shared" si="25"/>
        <v>0</v>
      </c>
      <c r="FL154" s="264">
        <f t="shared" si="25"/>
        <v>0</v>
      </c>
      <c r="FM154" s="264">
        <f t="shared" si="25"/>
        <v>0</v>
      </c>
      <c r="FN154" s="264">
        <f t="shared" si="25"/>
        <v>0</v>
      </c>
      <c r="FO154" s="264">
        <f t="shared" si="25"/>
        <v>0</v>
      </c>
      <c r="FP154" s="264">
        <f t="shared" si="25"/>
        <v>0</v>
      </c>
      <c r="FQ154" s="264">
        <f t="shared" si="25"/>
        <v>0</v>
      </c>
      <c r="FR154" s="264">
        <f t="shared" si="25"/>
        <v>0</v>
      </c>
      <c r="FS154" s="264">
        <f t="shared" si="25"/>
        <v>0</v>
      </c>
      <c r="FT154" s="264">
        <f t="shared" si="25"/>
        <v>0</v>
      </c>
      <c r="FU154" s="264">
        <f t="shared" si="25"/>
        <v>0</v>
      </c>
      <c r="FV154" s="264">
        <f t="shared" si="25"/>
        <v>0</v>
      </c>
      <c r="FW154" s="264">
        <f t="shared" si="25"/>
        <v>0</v>
      </c>
      <c r="FX154" s="264">
        <f t="shared" si="25"/>
        <v>0</v>
      </c>
      <c r="FY154" s="264">
        <f t="shared" si="25"/>
        <v>0</v>
      </c>
      <c r="FZ154" s="264">
        <f t="shared" si="25"/>
        <v>0</v>
      </c>
      <c r="GA154" s="264">
        <f t="shared" si="25"/>
        <v>0</v>
      </c>
      <c r="GB154" s="264">
        <f t="shared" si="25"/>
        <v>0</v>
      </c>
      <c r="GC154" s="264">
        <f t="shared" si="25"/>
        <v>0</v>
      </c>
      <c r="GD154" s="264">
        <f t="shared" si="25"/>
        <v>0</v>
      </c>
      <c r="GE154" s="264">
        <f t="shared" si="25"/>
        <v>0</v>
      </c>
      <c r="GF154" s="264">
        <f t="shared" si="25"/>
        <v>0</v>
      </c>
      <c r="GG154" s="264">
        <f t="shared" si="25"/>
        <v>0</v>
      </c>
      <c r="GH154" s="264">
        <f t="shared" si="25"/>
        <v>0</v>
      </c>
      <c r="GI154" s="264">
        <f t="shared" si="25"/>
        <v>0</v>
      </c>
      <c r="GJ154" s="264">
        <f t="shared" si="25"/>
        <v>0</v>
      </c>
      <c r="GK154" s="264">
        <f t="shared" si="25"/>
        <v>0</v>
      </c>
      <c r="GL154" s="264">
        <f t="shared" si="25"/>
        <v>0</v>
      </c>
      <c r="GM154" s="264">
        <f t="shared" si="25"/>
        <v>0</v>
      </c>
      <c r="GN154" s="264">
        <f t="shared" si="25"/>
        <v>0</v>
      </c>
      <c r="GO154" s="264">
        <f t="shared" si="25"/>
        <v>0</v>
      </c>
      <c r="GP154" s="264">
        <f t="shared" si="25"/>
        <v>0</v>
      </c>
      <c r="GQ154" s="264">
        <f t="shared" si="25"/>
        <v>0</v>
      </c>
      <c r="GR154" s="264">
        <f t="shared" si="25"/>
        <v>0</v>
      </c>
      <c r="GS154" s="264">
        <f t="shared" si="25"/>
        <v>0</v>
      </c>
      <c r="GT154" s="264">
        <f t="shared" si="25"/>
        <v>0</v>
      </c>
      <c r="GU154" s="264">
        <f t="shared" ref="GU154:IO154" si="26">IF(GU152=0,0,GU148/GU152)</f>
        <v>0</v>
      </c>
      <c r="GV154" s="264">
        <f t="shared" si="26"/>
        <v>0</v>
      </c>
      <c r="GW154" s="264">
        <f t="shared" si="26"/>
        <v>0</v>
      </c>
      <c r="GX154" s="264">
        <f t="shared" si="26"/>
        <v>0</v>
      </c>
      <c r="GY154" s="264">
        <f t="shared" si="26"/>
        <v>0</v>
      </c>
      <c r="GZ154" s="264">
        <f t="shared" si="26"/>
        <v>0</v>
      </c>
      <c r="HA154" s="264">
        <f t="shared" si="26"/>
        <v>0</v>
      </c>
      <c r="HB154" s="264">
        <f t="shared" si="26"/>
        <v>0</v>
      </c>
      <c r="HC154" s="264">
        <f t="shared" si="26"/>
        <v>0</v>
      </c>
      <c r="HD154" s="264">
        <f t="shared" si="26"/>
        <v>0</v>
      </c>
      <c r="HE154" s="264">
        <f t="shared" si="26"/>
        <v>0</v>
      </c>
      <c r="HF154" s="264">
        <f t="shared" si="26"/>
        <v>0</v>
      </c>
      <c r="HG154" s="264">
        <f t="shared" si="26"/>
        <v>0</v>
      </c>
      <c r="HH154" s="264">
        <f t="shared" si="26"/>
        <v>0</v>
      </c>
      <c r="HI154" s="264">
        <f t="shared" si="26"/>
        <v>0</v>
      </c>
      <c r="HJ154" s="264">
        <f t="shared" si="26"/>
        <v>0</v>
      </c>
      <c r="HK154" s="264">
        <f t="shared" si="26"/>
        <v>0</v>
      </c>
      <c r="HL154" s="264">
        <f t="shared" si="26"/>
        <v>0</v>
      </c>
      <c r="HM154" s="264">
        <f t="shared" si="26"/>
        <v>0</v>
      </c>
      <c r="HN154" s="264">
        <f t="shared" si="26"/>
        <v>0</v>
      </c>
      <c r="HO154" s="264">
        <f t="shared" si="26"/>
        <v>0</v>
      </c>
      <c r="HP154" s="264">
        <f t="shared" si="26"/>
        <v>0</v>
      </c>
      <c r="HQ154" s="264">
        <f t="shared" si="26"/>
        <v>0</v>
      </c>
      <c r="HR154" s="264">
        <f t="shared" si="26"/>
        <v>0</v>
      </c>
      <c r="HS154" s="264">
        <f t="shared" si="26"/>
        <v>0</v>
      </c>
      <c r="HT154" s="264">
        <f t="shared" si="26"/>
        <v>0</v>
      </c>
      <c r="HU154" s="264">
        <f t="shared" si="26"/>
        <v>0</v>
      </c>
      <c r="HV154" s="264">
        <f t="shared" si="26"/>
        <v>0</v>
      </c>
      <c r="HW154" s="264">
        <f t="shared" si="26"/>
        <v>0</v>
      </c>
      <c r="HX154" s="264">
        <f t="shared" si="26"/>
        <v>0</v>
      </c>
      <c r="HY154" s="264">
        <f t="shared" si="26"/>
        <v>0</v>
      </c>
      <c r="HZ154" s="264">
        <f t="shared" si="26"/>
        <v>0</v>
      </c>
      <c r="IA154" s="264">
        <f t="shared" si="26"/>
        <v>0</v>
      </c>
      <c r="IB154" s="264">
        <f t="shared" si="26"/>
        <v>0</v>
      </c>
      <c r="IC154" s="264">
        <f t="shared" si="26"/>
        <v>0</v>
      </c>
      <c r="ID154" s="264">
        <f t="shared" si="26"/>
        <v>0</v>
      </c>
      <c r="IE154" s="264">
        <f t="shared" si="26"/>
        <v>0</v>
      </c>
      <c r="IF154" s="264">
        <f t="shared" si="26"/>
        <v>0</v>
      </c>
      <c r="IG154" s="264">
        <f t="shared" si="26"/>
        <v>0</v>
      </c>
      <c r="IH154" s="264">
        <f t="shared" si="26"/>
        <v>0</v>
      </c>
      <c r="II154" s="264">
        <f t="shared" si="26"/>
        <v>0</v>
      </c>
      <c r="IJ154" s="264">
        <f t="shared" si="26"/>
        <v>0</v>
      </c>
      <c r="IK154" s="264">
        <f t="shared" si="26"/>
        <v>0</v>
      </c>
      <c r="IL154" s="264">
        <f t="shared" si="26"/>
        <v>0</v>
      </c>
      <c r="IM154" s="264">
        <f t="shared" si="26"/>
        <v>0</v>
      </c>
      <c r="IN154" s="264">
        <f t="shared" si="26"/>
        <v>0</v>
      </c>
      <c r="IO154" s="264">
        <f t="shared" si="26"/>
        <v>0</v>
      </c>
    </row>
    <row r="155" spans="4:249" x14ac:dyDescent="0.2">
      <c r="D155" s="58"/>
      <c r="E155" s="22" t="s">
        <v>346</v>
      </c>
      <c r="J155" s="265">
        <v>3</v>
      </c>
      <c r="K155" s="265">
        <v>3</v>
      </c>
      <c r="L155" s="265">
        <v>3</v>
      </c>
      <c r="M155" s="265">
        <v>3</v>
      </c>
      <c r="N155" s="265">
        <v>3</v>
      </c>
      <c r="O155" s="265">
        <v>3</v>
      </c>
      <c r="P155" s="265">
        <v>3</v>
      </c>
      <c r="Q155" s="265">
        <v>3</v>
      </c>
      <c r="R155" s="265">
        <v>3</v>
      </c>
      <c r="S155" s="265">
        <v>3</v>
      </c>
      <c r="T155" s="265">
        <v>3</v>
      </c>
      <c r="U155" s="265">
        <v>3</v>
      </c>
      <c r="V155" s="265">
        <v>4</v>
      </c>
      <c r="W155" s="265">
        <v>4</v>
      </c>
      <c r="X155" s="265">
        <v>4</v>
      </c>
      <c r="Y155" s="265">
        <v>4</v>
      </c>
      <c r="Z155" s="265">
        <v>4</v>
      </c>
      <c r="AA155" s="265">
        <v>4</v>
      </c>
      <c r="AB155" s="265">
        <v>4</v>
      </c>
      <c r="AC155" s="265">
        <v>4</v>
      </c>
      <c r="AD155" s="265">
        <v>4</v>
      </c>
      <c r="AE155" s="265">
        <v>4</v>
      </c>
      <c r="AF155" s="265">
        <v>4</v>
      </c>
      <c r="AG155" s="265">
        <v>4</v>
      </c>
      <c r="AH155" s="265">
        <v>4</v>
      </c>
      <c r="AI155" s="265">
        <v>4</v>
      </c>
      <c r="AJ155" s="265">
        <v>4</v>
      </c>
      <c r="AK155" s="265">
        <v>4</v>
      </c>
      <c r="AL155" s="265">
        <v>4</v>
      </c>
      <c r="AM155" s="265">
        <v>4</v>
      </c>
      <c r="AN155" s="265">
        <v>4.5</v>
      </c>
      <c r="AO155" s="265">
        <v>4.5</v>
      </c>
      <c r="AP155" s="265">
        <v>4.5</v>
      </c>
      <c r="AQ155" s="265">
        <v>4.5</v>
      </c>
      <c r="AR155" s="265">
        <v>4.5</v>
      </c>
      <c r="AS155" s="265">
        <v>4.5</v>
      </c>
      <c r="AT155" s="265">
        <v>4.5</v>
      </c>
      <c r="AU155" s="265">
        <v>4.5</v>
      </c>
      <c r="AV155" s="265">
        <v>4.5</v>
      </c>
      <c r="AW155" s="265">
        <v>4.5</v>
      </c>
      <c r="AX155" s="265">
        <v>4.5</v>
      </c>
      <c r="AY155" s="265">
        <v>4.5</v>
      </c>
      <c r="AZ155" s="265">
        <v>4.5</v>
      </c>
      <c r="BA155" s="265">
        <v>4.5</v>
      </c>
      <c r="BB155" s="265">
        <v>4.5</v>
      </c>
      <c r="BC155" s="265">
        <v>4.5</v>
      </c>
      <c r="BD155" s="265">
        <v>4.5</v>
      </c>
      <c r="BE155" s="265">
        <v>4.5</v>
      </c>
      <c r="BF155" s="265">
        <v>4.5</v>
      </c>
      <c r="BG155" s="265">
        <v>4.5</v>
      </c>
      <c r="BH155" s="265">
        <v>4.5</v>
      </c>
      <c r="BI155" s="265">
        <v>4.5</v>
      </c>
      <c r="BJ155" s="265">
        <v>4.5</v>
      </c>
      <c r="BK155" s="265">
        <v>4.5</v>
      </c>
      <c r="BL155" s="265">
        <v>4.5</v>
      </c>
      <c r="BM155" s="265">
        <v>4.5</v>
      </c>
      <c r="BN155" s="265">
        <v>4.5</v>
      </c>
      <c r="BO155" s="265">
        <v>4.5</v>
      </c>
      <c r="BP155" s="265">
        <v>4.5</v>
      </c>
      <c r="BQ155" s="265">
        <v>4.5</v>
      </c>
      <c r="BR155" s="265">
        <v>4.5</v>
      </c>
      <c r="BS155" s="265">
        <v>4.5</v>
      </c>
      <c r="BT155" s="265">
        <v>4.5</v>
      </c>
      <c r="BU155" s="265">
        <v>4.5</v>
      </c>
      <c r="BV155" s="265">
        <v>4.5</v>
      </c>
      <c r="BW155" s="265">
        <v>4.5</v>
      </c>
      <c r="BX155" s="265">
        <v>4.5</v>
      </c>
      <c r="BY155" s="265">
        <v>4.5</v>
      </c>
      <c r="BZ155" s="265">
        <v>4.5</v>
      </c>
      <c r="CA155" s="265">
        <v>4.5</v>
      </c>
      <c r="CB155" s="265">
        <v>4.5</v>
      </c>
      <c r="CC155" s="265">
        <v>4.5</v>
      </c>
      <c r="CD155" s="265">
        <v>4.5</v>
      </c>
      <c r="CE155" s="265">
        <v>4.5</v>
      </c>
      <c r="CF155" s="265">
        <v>4.5</v>
      </c>
      <c r="CG155" s="265">
        <v>4.5</v>
      </c>
      <c r="CH155" s="265">
        <v>4.5</v>
      </c>
      <c r="CI155" s="265">
        <v>4.5</v>
      </c>
      <c r="CJ155" s="265">
        <v>4.5</v>
      </c>
      <c r="CK155" s="265">
        <v>4.5</v>
      </c>
      <c r="CL155" s="265">
        <v>4.5</v>
      </c>
      <c r="CM155" s="265">
        <v>4.5</v>
      </c>
      <c r="CN155" s="265">
        <v>4.5</v>
      </c>
      <c r="CO155" s="265">
        <v>4.5</v>
      </c>
      <c r="CP155" s="265">
        <v>4.5</v>
      </c>
      <c r="CQ155" s="265">
        <v>4.5</v>
      </c>
      <c r="CR155" s="265">
        <v>4.5</v>
      </c>
      <c r="CS155" s="265">
        <v>4.5</v>
      </c>
      <c r="CT155" s="265">
        <v>4.5</v>
      </c>
      <c r="CU155" s="265">
        <v>4.5</v>
      </c>
      <c r="CV155" s="265">
        <v>4.5</v>
      </c>
      <c r="CW155" s="265">
        <v>4.5</v>
      </c>
      <c r="CX155" s="265">
        <v>4.5</v>
      </c>
      <c r="CY155" s="265">
        <v>4.5</v>
      </c>
      <c r="CZ155" s="265">
        <v>4.5</v>
      </c>
      <c r="DA155" s="265">
        <v>4.5</v>
      </c>
      <c r="DB155" s="265">
        <v>4.5</v>
      </c>
      <c r="DC155" s="265">
        <v>4.5</v>
      </c>
      <c r="DD155" s="265">
        <v>4.5</v>
      </c>
      <c r="DE155" s="265">
        <v>4.5</v>
      </c>
      <c r="DF155" s="265">
        <v>4.5</v>
      </c>
      <c r="DG155" s="265">
        <v>4.5</v>
      </c>
      <c r="DH155" s="265">
        <v>4.5</v>
      </c>
      <c r="DI155" s="265">
        <v>4.5</v>
      </c>
      <c r="DJ155" s="265">
        <v>4.5</v>
      </c>
      <c r="DK155" s="265">
        <v>4.5</v>
      </c>
      <c r="DL155" s="265">
        <v>4.5</v>
      </c>
      <c r="DM155" s="265">
        <v>4.5</v>
      </c>
      <c r="DN155" s="265">
        <v>4.5</v>
      </c>
      <c r="DO155" s="265">
        <v>4.5</v>
      </c>
      <c r="DP155" s="265">
        <v>4.5</v>
      </c>
      <c r="DQ155" s="265">
        <v>4.5</v>
      </c>
      <c r="DR155" s="265">
        <v>4.5</v>
      </c>
      <c r="DS155" s="265">
        <v>4.5</v>
      </c>
      <c r="DT155" s="265">
        <v>4.5</v>
      </c>
      <c r="DU155" s="265">
        <v>4.5</v>
      </c>
      <c r="DV155" s="265">
        <v>4.5</v>
      </c>
      <c r="DW155" s="265">
        <v>4.5</v>
      </c>
      <c r="DX155" s="265">
        <v>4.5</v>
      </c>
      <c r="DY155" s="265">
        <v>4.5</v>
      </c>
      <c r="DZ155" s="265">
        <v>4.5</v>
      </c>
      <c r="EA155" s="265">
        <v>4.5</v>
      </c>
      <c r="EB155" s="265">
        <v>4.5</v>
      </c>
      <c r="EC155" s="265">
        <v>4.5</v>
      </c>
      <c r="ED155" s="265">
        <v>4.5</v>
      </c>
      <c r="EE155" s="265">
        <v>4.5</v>
      </c>
      <c r="EF155" s="265">
        <v>4.5</v>
      </c>
      <c r="EG155" s="265">
        <v>4.5</v>
      </c>
      <c r="EH155" s="265">
        <v>4.5</v>
      </c>
      <c r="EI155" s="265">
        <v>4.5</v>
      </c>
      <c r="EJ155" s="265">
        <v>4.5</v>
      </c>
      <c r="EK155" s="265">
        <v>4.5</v>
      </c>
      <c r="EL155" s="265">
        <v>4.5</v>
      </c>
      <c r="EM155" s="265">
        <v>4.5</v>
      </c>
      <c r="EN155" s="265">
        <v>4.5</v>
      </c>
      <c r="EO155" s="265">
        <v>4.5</v>
      </c>
      <c r="EP155" s="265">
        <v>4.5</v>
      </c>
      <c r="EQ155" s="265">
        <v>4.5</v>
      </c>
      <c r="ER155" s="265">
        <v>4.5</v>
      </c>
      <c r="ES155" s="265">
        <v>4.5</v>
      </c>
      <c r="ET155" s="265">
        <v>4.5</v>
      </c>
      <c r="EU155" s="265">
        <v>4.5</v>
      </c>
      <c r="EV155" s="265">
        <v>4.5</v>
      </c>
      <c r="EW155" s="265">
        <v>4.5</v>
      </c>
      <c r="EX155" s="265">
        <v>4.5</v>
      </c>
      <c r="EY155" s="265">
        <v>4.5</v>
      </c>
      <c r="EZ155" s="265">
        <v>4.5</v>
      </c>
      <c r="FA155" s="265">
        <v>4.5</v>
      </c>
      <c r="FB155" s="265">
        <v>4.5</v>
      </c>
      <c r="FC155" s="265">
        <v>4.5</v>
      </c>
      <c r="FD155" s="265">
        <v>4.5</v>
      </c>
      <c r="FE155" s="265">
        <v>4.5</v>
      </c>
      <c r="FF155" s="265">
        <v>4.5</v>
      </c>
      <c r="FG155" s="265">
        <v>4.5</v>
      </c>
      <c r="FH155" s="265">
        <v>4.5</v>
      </c>
      <c r="FI155" s="265">
        <v>4.5</v>
      </c>
      <c r="FJ155" s="265">
        <v>4.5</v>
      </c>
      <c r="FK155" s="265">
        <v>4.5</v>
      </c>
      <c r="FL155" s="265">
        <v>4.5</v>
      </c>
      <c r="FM155" s="265">
        <v>4.5</v>
      </c>
      <c r="FN155" s="265">
        <v>4.5</v>
      </c>
      <c r="FO155" s="265">
        <v>4.5</v>
      </c>
      <c r="FP155" s="265">
        <v>4.5</v>
      </c>
      <c r="FQ155" s="265">
        <v>4.5</v>
      </c>
      <c r="FR155" s="265">
        <v>4.5</v>
      </c>
      <c r="FS155" s="265">
        <v>4.5</v>
      </c>
      <c r="FT155" s="265">
        <v>4.5</v>
      </c>
      <c r="FU155" s="265">
        <v>4.5</v>
      </c>
      <c r="FV155" s="265">
        <v>4.5</v>
      </c>
      <c r="FW155" s="265">
        <v>4.5</v>
      </c>
      <c r="FX155" s="265">
        <v>4.5</v>
      </c>
      <c r="FY155" s="265">
        <v>4.5</v>
      </c>
      <c r="FZ155" s="265">
        <v>4.5</v>
      </c>
      <c r="GA155" s="265">
        <v>4.5</v>
      </c>
      <c r="GB155" s="265">
        <v>4.5</v>
      </c>
      <c r="GC155" s="265">
        <v>4.5</v>
      </c>
      <c r="GD155" s="265">
        <v>4.5</v>
      </c>
      <c r="GE155" s="265">
        <v>4.5</v>
      </c>
      <c r="GF155" s="265">
        <v>4.5</v>
      </c>
      <c r="GG155" s="265">
        <v>4.5</v>
      </c>
      <c r="GH155" s="265">
        <v>4.5</v>
      </c>
      <c r="GI155" s="265">
        <v>4.5</v>
      </c>
      <c r="GJ155" s="265">
        <v>4.5</v>
      </c>
      <c r="GK155" s="265">
        <v>4.5</v>
      </c>
      <c r="GL155" s="265">
        <v>4.5</v>
      </c>
      <c r="GM155" s="265">
        <v>4.5</v>
      </c>
      <c r="GN155" s="265">
        <v>4.5</v>
      </c>
      <c r="GO155" s="265">
        <v>4.5</v>
      </c>
      <c r="GP155" s="265">
        <v>4.5</v>
      </c>
      <c r="GQ155" s="265">
        <v>4.5</v>
      </c>
      <c r="GR155" s="265">
        <v>4.5</v>
      </c>
      <c r="GS155" s="265">
        <v>4.5</v>
      </c>
      <c r="GT155" s="265">
        <v>4.5</v>
      </c>
      <c r="GU155" s="265">
        <v>4.5</v>
      </c>
      <c r="GV155" s="265">
        <v>4.5</v>
      </c>
      <c r="GW155" s="265">
        <v>4.5</v>
      </c>
      <c r="GX155" s="265">
        <v>4.5</v>
      </c>
      <c r="GY155" s="265">
        <v>4.5</v>
      </c>
      <c r="GZ155" s="265">
        <v>4.5</v>
      </c>
      <c r="HA155" s="265">
        <v>4.5</v>
      </c>
      <c r="HB155" s="265">
        <v>4.5</v>
      </c>
      <c r="HC155" s="265">
        <v>4.5</v>
      </c>
      <c r="HD155" s="265">
        <v>4.5</v>
      </c>
      <c r="HE155" s="265">
        <v>4.5</v>
      </c>
      <c r="HF155" s="265">
        <v>4.5</v>
      </c>
      <c r="HG155" s="265">
        <v>4.5</v>
      </c>
      <c r="HH155" s="265">
        <v>4.5</v>
      </c>
      <c r="HI155" s="265">
        <v>4.5</v>
      </c>
      <c r="HJ155" s="265">
        <v>4.5</v>
      </c>
      <c r="HK155" s="265">
        <v>4.5</v>
      </c>
      <c r="HL155" s="265">
        <v>4.5</v>
      </c>
      <c r="HM155" s="265">
        <v>4.5</v>
      </c>
      <c r="HN155" s="265">
        <v>4.5</v>
      </c>
      <c r="HO155" s="265">
        <v>4.5</v>
      </c>
      <c r="HP155" s="265">
        <v>4.5</v>
      </c>
      <c r="HQ155" s="265">
        <v>4.5</v>
      </c>
      <c r="HR155" s="265">
        <v>4.5</v>
      </c>
      <c r="HS155" s="265">
        <v>4.5</v>
      </c>
      <c r="HT155" s="265">
        <v>4.5</v>
      </c>
      <c r="HU155" s="265">
        <v>4.5</v>
      </c>
      <c r="HV155" s="265">
        <v>4.5</v>
      </c>
      <c r="HW155" s="265">
        <v>4.5</v>
      </c>
      <c r="HX155" s="265">
        <v>4.5</v>
      </c>
      <c r="HY155" s="265">
        <v>4.5</v>
      </c>
      <c r="HZ155" s="265">
        <v>4.5</v>
      </c>
      <c r="IA155" s="265">
        <v>4.5</v>
      </c>
      <c r="IB155" s="265">
        <v>4.5</v>
      </c>
      <c r="IC155" s="265">
        <v>4.5</v>
      </c>
      <c r="ID155" s="265">
        <v>4.5</v>
      </c>
      <c r="IE155" s="265">
        <v>4.5</v>
      </c>
      <c r="IF155" s="265">
        <v>4.5</v>
      </c>
      <c r="IG155" s="265">
        <v>4.5</v>
      </c>
      <c r="IH155" s="265">
        <v>4.5</v>
      </c>
      <c r="II155" s="265">
        <v>4.5</v>
      </c>
      <c r="IJ155" s="265">
        <v>4.5</v>
      </c>
      <c r="IK155" s="265">
        <v>4.5</v>
      </c>
      <c r="IL155" s="265">
        <v>4.5</v>
      </c>
      <c r="IM155" s="265">
        <v>4.5</v>
      </c>
      <c r="IN155" s="265">
        <v>4.5</v>
      </c>
      <c r="IO155" s="265">
        <v>4.5</v>
      </c>
    </row>
    <row r="156" spans="4:249" x14ac:dyDescent="0.2">
      <c r="D156" s="58"/>
    </row>
    <row r="157" spans="4:249" x14ac:dyDescent="0.2">
      <c r="D157" s="58"/>
      <c r="E157" s="22" t="s">
        <v>347</v>
      </c>
      <c r="J157" s="25">
        <f>J148/J155</f>
        <v>2222.2222222222226</v>
      </c>
      <c r="K157" s="25">
        <f t="shared" ref="K157:BV157" si="27">K148/K155</f>
        <v>2222.2222222222226</v>
      </c>
      <c r="L157" s="25">
        <f t="shared" si="27"/>
        <v>2222.2222222222226</v>
      </c>
      <c r="M157" s="25">
        <f t="shared" si="27"/>
        <v>2222.2222222222226</v>
      </c>
      <c r="N157" s="25">
        <f t="shared" si="27"/>
        <v>2222.2222222222226</v>
      </c>
      <c r="O157" s="25">
        <f t="shared" si="27"/>
        <v>2222.2222222222226</v>
      </c>
      <c r="P157" s="25">
        <f t="shared" si="27"/>
        <v>2222.2222222222226</v>
      </c>
      <c r="Q157" s="25">
        <f t="shared" si="27"/>
        <v>2222.2222222222226</v>
      </c>
      <c r="R157" s="25">
        <f t="shared" si="27"/>
        <v>2222.2222222222226</v>
      </c>
      <c r="S157" s="25">
        <f t="shared" si="27"/>
        <v>2222.2222222222226</v>
      </c>
      <c r="T157" s="25">
        <f t="shared" si="27"/>
        <v>2222.2222222222226</v>
      </c>
      <c r="U157" s="25">
        <f t="shared" si="27"/>
        <v>2222.2222222222226</v>
      </c>
      <c r="V157" s="25">
        <f t="shared" si="27"/>
        <v>3520.833333333333</v>
      </c>
      <c r="W157" s="25">
        <f t="shared" si="27"/>
        <v>3520.833333333333</v>
      </c>
      <c r="X157" s="25">
        <f t="shared" si="27"/>
        <v>3520.833333333333</v>
      </c>
      <c r="Y157" s="25">
        <f t="shared" si="27"/>
        <v>3520.833333333333</v>
      </c>
      <c r="Z157" s="25">
        <f t="shared" si="27"/>
        <v>3520.833333333333</v>
      </c>
      <c r="AA157" s="25">
        <f t="shared" si="27"/>
        <v>3520.833333333333</v>
      </c>
      <c r="AB157" s="25">
        <f t="shared" si="27"/>
        <v>3520.833333333333</v>
      </c>
      <c r="AC157" s="25">
        <f t="shared" si="27"/>
        <v>3520.833333333333</v>
      </c>
      <c r="AD157" s="25">
        <f t="shared" si="27"/>
        <v>3520.833333333333</v>
      </c>
      <c r="AE157" s="25">
        <f t="shared" si="27"/>
        <v>3520.833333333333</v>
      </c>
      <c r="AF157" s="25">
        <f t="shared" si="27"/>
        <v>3520.833333333333</v>
      </c>
      <c r="AG157" s="25">
        <f t="shared" si="27"/>
        <v>3520.833333333333</v>
      </c>
      <c r="AH157" s="25">
        <f t="shared" si="27"/>
        <v>4853.75</v>
      </c>
      <c r="AI157" s="25">
        <f t="shared" si="27"/>
        <v>4853.75</v>
      </c>
      <c r="AJ157" s="25">
        <f t="shared" si="27"/>
        <v>4853.75</v>
      </c>
      <c r="AK157" s="25">
        <f t="shared" si="27"/>
        <v>4853.75</v>
      </c>
      <c r="AL157" s="25">
        <f t="shared" si="27"/>
        <v>4853.75</v>
      </c>
      <c r="AM157" s="25">
        <f t="shared" si="27"/>
        <v>4853.75</v>
      </c>
      <c r="AN157" s="25">
        <f t="shared" si="27"/>
        <v>4314.4444444444443</v>
      </c>
      <c r="AO157" s="25">
        <f t="shared" si="27"/>
        <v>4314.4444444444443</v>
      </c>
      <c r="AP157" s="25">
        <f t="shared" si="27"/>
        <v>4314.4444444444443</v>
      </c>
      <c r="AQ157" s="25">
        <f t="shared" si="27"/>
        <v>4314.4444444444443</v>
      </c>
      <c r="AR157" s="25">
        <f t="shared" si="27"/>
        <v>4314.4444444444443</v>
      </c>
      <c r="AS157" s="25">
        <f t="shared" si="27"/>
        <v>4314.4444444444443</v>
      </c>
      <c r="AT157" s="25">
        <f t="shared" si="27"/>
        <v>3293.12962962963</v>
      </c>
      <c r="AU157" s="25">
        <f t="shared" si="27"/>
        <v>3293.12962962963</v>
      </c>
      <c r="AV157" s="25">
        <f t="shared" si="27"/>
        <v>3293.12962962963</v>
      </c>
      <c r="AW157" s="25">
        <f t="shared" si="27"/>
        <v>3293.12962962963</v>
      </c>
      <c r="AX157" s="25">
        <f t="shared" si="27"/>
        <v>3293.12962962963</v>
      </c>
      <c r="AY157" s="25">
        <f t="shared" si="27"/>
        <v>3293.12962962963</v>
      </c>
      <c r="AZ157" s="25">
        <f t="shared" si="27"/>
        <v>3293.12962962963</v>
      </c>
      <c r="BA157" s="25">
        <f t="shared" si="27"/>
        <v>3293.12962962963</v>
      </c>
      <c r="BB157" s="25">
        <f t="shared" si="27"/>
        <v>3293.12962962963</v>
      </c>
      <c r="BC157" s="25">
        <f t="shared" si="27"/>
        <v>3293.12962962963</v>
      </c>
      <c r="BD157" s="25">
        <f t="shared" si="27"/>
        <v>3293.12962962963</v>
      </c>
      <c r="BE157" s="25">
        <f t="shared" si="27"/>
        <v>3293.12962962963</v>
      </c>
      <c r="BF157" s="25">
        <f t="shared" si="27"/>
        <v>2230.0083333333332</v>
      </c>
      <c r="BG157" s="25">
        <f t="shared" si="27"/>
        <v>2230.0083333333332</v>
      </c>
      <c r="BH157" s="25">
        <f t="shared" si="27"/>
        <v>2230.0083333333332</v>
      </c>
      <c r="BI157" s="25">
        <f t="shared" si="27"/>
        <v>2230.0083333333332</v>
      </c>
      <c r="BJ157" s="25">
        <f t="shared" si="27"/>
        <v>2230.0083333333332</v>
      </c>
      <c r="BK157" s="25">
        <f t="shared" si="27"/>
        <v>2230.0083333333332</v>
      </c>
      <c r="BL157" s="25">
        <f t="shared" si="27"/>
        <v>2230.0083333333332</v>
      </c>
      <c r="BM157" s="25">
        <f t="shared" si="27"/>
        <v>2230.0083333333332</v>
      </c>
      <c r="BN157" s="25">
        <f t="shared" si="27"/>
        <v>2230.0083333333332</v>
      </c>
      <c r="BO157" s="25">
        <f t="shared" si="27"/>
        <v>2230.0083333333332</v>
      </c>
      <c r="BP157" s="25">
        <f t="shared" si="27"/>
        <v>2230.0083333333332</v>
      </c>
      <c r="BQ157" s="25">
        <f t="shared" si="27"/>
        <v>2230.0083333333332</v>
      </c>
      <c r="BR157" s="25">
        <f t="shared" si="27"/>
        <v>2230.0083333333332</v>
      </c>
      <c r="BS157" s="25">
        <f t="shared" si="27"/>
        <v>2230.0083333333332</v>
      </c>
      <c r="BT157" s="25">
        <f t="shared" si="27"/>
        <v>2230.0083333333332</v>
      </c>
      <c r="BU157" s="25">
        <f t="shared" si="27"/>
        <v>2230.0083333333332</v>
      </c>
      <c r="BV157" s="25">
        <f t="shared" si="27"/>
        <v>2230.0083333333332</v>
      </c>
      <c r="BW157" s="25">
        <f t="shared" ref="BW157:EH157" si="28">BW148/BW155</f>
        <v>2230.0083333333332</v>
      </c>
      <c r="BX157" s="25">
        <f t="shared" si="28"/>
        <v>2230.0083333333332</v>
      </c>
      <c r="BY157" s="25">
        <f t="shared" si="28"/>
        <v>2230.0083333333332</v>
      </c>
      <c r="BZ157" s="25">
        <f t="shared" si="28"/>
        <v>2230.0083333333332</v>
      </c>
      <c r="CA157" s="25">
        <f t="shared" si="28"/>
        <v>2230.0083333333332</v>
      </c>
      <c r="CB157" s="25">
        <f t="shared" si="28"/>
        <v>2230.0083333333332</v>
      </c>
      <c r="CC157" s="25">
        <f t="shared" si="28"/>
        <v>2230.0083333333332</v>
      </c>
      <c r="CD157" s="25">
        <f t="shared" si="28"/>
        <v>2230.0083333333332</v>
      </c>
      <c r="CE157" s="25">
        <f t="shared" si="28"/>
        <v>2230.0083333333332</v>
      </c>
      <c r="CF157" s="25">
        <f t="shared" si="28"/>
        <v>2230.0083333333332</v>
      </c>
      <c r="CG157" s="25">
        <f t="shared" si="28"/>
        <v>2230.0083333333332</v>
      </c>
      <c r="CH157" s="25">
        <f t="shared" si="28"/>
        <v>2230.0083333333332</v>
      </c>
      <c r="CI157" s="25">
        <f t="shared" si="28"/>
        <v>2230.0083333333332</v>
      </c>
      <c r="CJ157" s="25">
        <f t="shared" si="28"/>
        <v>2230.0083333333332</v>
      </c>
      <c r="CK157" s="25">
        <f t="shared" si="28"/>
        <v>2230.0083333333332</v>
      </c>
      <c r="CL157" s="25">
        <f t="shared" si="28"/>
        <v>2230.0083333333332</v>
      </c>
      <c r="CM157" s="25">
        <f t="shared" si="28"/>
        <v>2230.0083333333332</v>
      </c>
      <c r="CN157" s="25">
        <f t="shared" si="28"/>
        <v>2230.0083333333332</v>
      </c>
      <c r="CO157" s="25">
        <f t="shared" si="28"/>
        <v>2230.0083333333332</v>
      </c>
      <c r="CP157" s="25">
        <f t="shared" si="28"/>
        <v>2230.0083333333332</v>
      </c>
      <c r="CQ157" s="25">
        <f t="shared" si="28"/>
        <v>2230.0083333333332</v>
      </c>
      <c r="CR157" s="25">
        <f t="shared" si="28"/>
        <v>2230.0083333333332</v>
      </c>
      <c r="CS157" s="25">
        <f t="shared" si="28"/>
        <v>2230.0083333333332</v>
      </c>
      <c r="CT157" s="25">
        <f t="shared" si="28"/>
        <v>2230.0083333333332</v>
      </c>
      <c r="CU157" s="25">
        <f t="shared" si="28"/>
        <v>2230.0083333333332</v>
      </c>
      <c r="CV157" s="25">
        <f t="shared" si="28"/>
        <v>2230.0083333333332</v>
      </c>
      <c r="CW157" s="25">
        <f t="shared" si="28"/>
        <v>2230.0083333333332</v>
      </c>
      <c r="CX157" s="25">
        <f t="shared" si="28"/>
        <v>2230.0083333333332</v>
      </c>
      <c r="CY157" s="25">
        <f t="shared" si="28"/>
        <v>2230.0083333333332</v>
      </c>
      <c r="CZ157" s="25">
        <f t="shared" si="28"/>
        <v>2230.0083333333332</v>
      </c>
      <c r="DA157" s="25">
        <f t="shared" si="28"/>
        <v>2230.0083333333332</v>
      </c>
      <c r="DB157" s="25">
        <f t="shared" si="28"/>
        <v>2230.0083333333332</v>
      </c>
      <c r="DC157" s="25">
        <f t="shared" si="28"/>
        <v>2230.0083333333332</v>
      </c>
      <c r="DD157" s="25">
        <f t="shared" si="28"/>
        <v>2230.0083333333332</v>
      </c>
      <c r="DE157" s="25">
        <f t="shared" si="28"/>
        <v>2230.0083333333332</v>
      </c>
      <c r="DF157" s="25">
        <f t="shared" si="28"/>
        <v>2230.0083333333332</v>
      </c>
      <c r="DG157" s="25">
        <f t="shared" si="28"/>
        <v>2230.0083333333332</v>
      </c>
      <c r="DH157" s="25">
        <f t="shared" si="28"/>
        <v>2230.0083333333332</v>
      </c>
      <c r="DI157" s="25">
        <f t="shared" si="28"/>
        <v>2230.0083333333332</v>
      </c>
      <c r="DJ157" s="25">
        <f t="shared" si="28"/>
        <v>2230.0083333333332</v>
      </c>
      <c r="DK157" s="25">
        <f t="shared" si="28"/>
        <v>2230.0083333333332</v>
      </c>
      <c r="DL157" s="25">
        <f t="shared" si="28"/>
        <v>2230.0083333333332</v>
      </c>
      <c r="DM157" s="25">
        <f t="shared" si="28"/>
        <v>2230.0083333333332</v>
      </c>
      <c r="DN157" s="25">
        <f t="shared" si="28"/>
        <v>2230.0083333333332</v>
      </c>
      <c r="DO157" s="25">
        <f t="shared" si="28"/>
        <v>2230.0083333333332</v>
      </c>
      <c r="DP157" s="25">
        <f t="shared" si="28"/>
        <v>2230.0083333333332</v>
      </c>
      <c r="DQ157" s="25">
        <f t="shared" si="28"/>
        <v>2230.0083333333332</v>
      </c>
      <c r="DR157" s="25">
        <f t="shared" si="28"/>
        <v>2230.0083333333332</v>
      </c>
      <c r="DS157" s="25">
        <f t="shared" si="28"/>
        <v>2230.0083333333332</v>
      </c>
      <c r="DT157" s="25">
        <f t="shared" si="28"/>
        <v>2230.0083333333332</v>
      </c>
      <c r="DU157" s="25">
        <f t="shared" si="28"/>
        <v>2230.0083333333332</v>
      </c>
      <c r="DV157" s="25">
        <f t="shared" si="28"/>
        <v>2230.0083333333332</v>
      </c>
      <c r="DW157" s="25">
        <f t="shared" si="28"/>
        <v>2230.0083333333332</v>
      </c>
      <c r="DX157" s="25">
        <f t="shared" si="28"/>
        <v>2230.0083333333332</v>
      </c>
      <c r="DY157" s="25">
        <f t="shared" si="28"/>
        <v>2230.0083333333332</v>
      </c>
      <c r="DZ157" s="25">
        <f t="shared" si="28"/>
        <v>2230.0083333333332</v>
      </c>
      <c r="EA157" s="25">
        <f t="shared" si="28"/>
        <v>2230.0083333333332</v>
      </c>
      <c r="EB157" s="25">
        <f t="shared" si="28"/>
        <v>2230.0083333333332</v>
      </c>
      <c r="EC157" s="25">
        <f t="shared" si="28"/>
        <v>2230.0083333333332</v>
      </c>
      <c r="ED157" s="25">
        <f t="shared" si="28"/>
        <v>2230.0083333333332</v>
      </c>
      <c r="EE157" s="25">
        <f t="shared" si="28"/>
        <v>2230.0083333333332</v>
      </c>
      <c r="EF157" s="25">
        <f t="shared" si="28"/>
        <v>2230.0083333333332</v>
      </c>
      <c r="EG157" s="25">
        <f t="shared" si="28"/>
        <v>2230.0083333333332</v>
      </c>
      <c r="EH157" s="25">
        <f t="shared" si="28"/>
        <v>2230.0083333333332</v>
      </c>
      <c r="EI157" s="25">
        <f t="shared" ref="EI157:GT157" si="29">EI148/EI155</f>
        <v>2230.0083333333332</v>
      </c>
      <c r="EJ157" s="25">
        <f t="shared" si="29"/>
        <v>2230.0083333333332</v>
      </c>
      <c r="EK157" s="25">
        <f t="shared" si="29"/>
        <v>2230.0083333333332</v>
      </c>
      <c r="EL157" s="25">
        <f t="shared" si="29"/>
        <v>2230.0083333333332</v>
      </c>
      <c r="EM157" s="25">
        <f t="shared" si="29"/>
        <v>2230.0083333333332</v>
      </c>
      <c r="EN157" s="25">
        <f t="shared" si="29"/>
        <v>2230.0083333333332</v>
      </c>
      <c r="EO157" s="25">
        <f t="shared" si="29"/>
        <v>2230.0083333333332</v>
      </c>
      <c r="EP157" s="25">
        <f t="shared" si="29"/>
        <v>2230.0083333333332</v>
      </c>
      <c r="EQ157" s="25">
        <f t="shared" si="29"/>
        <v>2230.0083333333332</v>
      </c>
      <c r="ER157" s="25">
        <f t="shared" si="29"/>
        <v>2230.0083333333332</v>
      </c>
      <c r="ES157" s="25">
        <f t="shared" si="29"/>
        <v>2230.0083333333332</v>
      </c>
      <c r="ET157" s="25">
        <f t="shared" si="29"/>
        <v>2230.0083333333332</v>
      </c>
      <c r="EU157" s="25">
        <f t="shared" si="29"/>
        <v>2230.0083333333332</v>
      </c>
      <c r="EV157" s="25">
        <f t="shared" si="29"/>
        <v>2230.0083333333332</v>
      </c>
      <c r="EW157" s="25">
        <f t="shared" si="29"/>
        <v>2230.0083333333332</v>
      </c>
      <c r="EX157" s="25">
        <f t="shared" si="29"/>
        <v>2230.0083333333332</v>
      </c>
      <c r="EY157" s="25">
        <f t="shared" si="29"/>
        <v>2230.0083333333332</v>
      </c>
      <c r="EZ157" s="25">
        <f t="shared" si="29"/>
        <v>2230.0083333333332</v>
      </c>
      <c r="FA157" s="25">
        <f t="shared" si="29"/>
        <v>2230.0083333333332</v>
      </c>
      <c r="FB157" s="25">
        <f t="shared" si="29"/>
        <v>2230.0083333333332</v>
      </c>
      <c r="FC157" s="25">
        <f t="shared" si="29"/>
        <v>2230.0083333333332</v>
      </c>
      <c r="FD157" s="25">
        <f t="shared" si="29"/>
        <v>2230.0083333333332</v>
      </c>
      <c r="FE157" s="25">
        <f t="shared" si="29"/>
        <v>2230.0083333333332</v>
      </c>
      <c r="FF157" s="25">
        <f t="shared" si="29"/>
        <v>2230.0083333333332</v>
      </c>
      <c r="FG157" s="25">
        <f t="shared" si="29"/>
        <v>2230.0083333333332</v>
      </c>
      <c r="FH157" s="25">
        <f t="shared" si="29"/>
        <v>2230.0083333333332</v>
      </c>
      <c r="FI157" s="25">
        <f t="shared" si="29"/>
        <v>2230.0083333333332</v>
      </c>
      <c r="FJ157" s="25">
        <f t="shared" si="29"/>
        <v>2230.0083333333332</v>
      </c>
      <c r="FK157" s="25">
        <f t="shared" si="29"/>
        <v>2230.0083333333332</v>
      </c>
      <c r="FL157" s="25">
        <f t="shared" si="29"/>
        <v>2230.0083333333332</v>
      </c>
      <c r="FM157" s="25">
        <f t="shared" si="29"/>
        <v>2230.0083333333332</v>
      </c>
      <c r="FN157" s="25">
        <f t="shared" si="29"/>
        <v>2230.0083333333332</v>
      </c>
      <c r="FO157" s="25">
        <f t="shared" si="29"/>
        <v>2230.0083333333332</v>
      </c>
      <c r="FP157" s="25">
        <f t="shared" si="29"/>
        <v>2230.0083333333332</v>
      </c>
      <c r="FQ157" s="25">
        <f t="shared" si="29"/>
        <v>2230.0083333333332</v>
      </c>
      <c r="FR157" s="25">
        <f t="shared" si="29"/>
        <v>2230.0083333333332</v>
      </c>
      <c r="FS157" s="25">
        <f t="shared" si="29"/>
        <v>2230.0083333333332</v>
      </c>
      <c r="FT157" s="25">
        <f t="shared" si="29"/>
        <v>2230.0083333333332</v>
      </c>
      <c r="FU157" s="25">
        <f t="shared" si="29"/>
        <v>2230.0083333333332</v>
      </c>
      <c r="FV157" s="25">
        <f t="shared" si="29"/>
        <v>2230.0083333333332</v>
      </c>
      <c r="FW157" s="25">
        <f t="shared" si="29"/>
        <v>2230.0083333333332</v>
      </c>
      <c r="FX157" s="25">
        <f t="shared" si="29"/>
        <v>2230.0083333333332</v>
      </c>
      <c r="FY157" s="25">
        <f t="shared" si="29"/>
        <v>2230.0083333333332</v>
      </c>
      <c r="FZ157" s="25">
        <f t="shared" si="29"/>
        <v>2230.0083333333332</v>
      </c>
      <c r="GA157" s="25">
        <f t="shared" si="29"/>
        <v>2230.0083333333332</v>
      </c>
      <c r="GB157" s="25">
        <f t="shared" si="29"/>
        <v>2230.0083333333332</v>
      </c>
      <c r="GC157" s="25">
        <f t="shared" si="29"/>
        <v>2230.0083333333332</v>
      </c>
      <c r="GD157" s="25">
        <f t="shared" si="29"/>
        <v>2230.0083333333332</v>
      </c>
      <c r="GE157" s="25">
        <f t="shared" si="29"/>
        <v>2230.0083333333332</v>
      </c>
      <c r="GF157" s="25">
        <f t="shared" si="29"/>
        <v>2230.0083333333332</v>
      </c>
      <c r="GG157" s="25">
        <f t="shared" si="29"/>
        <v>2230.0083333333332</v>
      </c>
      <c r="GH157" s="25">
        <f t="shared" si="29"/>
        <v>2230.0083333333332</v>
      </c>
      <c r="GI157" s="25">
        <f t="shared" si="29"/>
        <v>2230.0083333333332</v>
      </c>
      <c r="GJ157" s="25">
        <f t="shared" si="29"/>
        <v>2230.0083333333332</v>
      </c>
      <c r="GK157" s="25">
        <f t="shared" si="29"/>
        <v>2230.0083333333332</v>
      </c>
      <c r="GL157" s="25">
        <f t="shared" si="29"/>
        <v>2230.0083333333332</v>
      </c>
      <c r="GM157" s="25">
        <f t="shared" si="29"/>
        <v>2230.0083333333332</v>
      </c>
      <c r="GN157" s="25">
        <f t="shared" si="29"/>
        <v>2230.0083333333332</v>
      </c>
      <c r="GO157" s="25">
        <f t="shared" si="29"/>
        <v>2230.0083333333332</v>
      </c>
      <c r="GP157" s="25">
        <f t="shared" si="29"/>
        <v>2230.0083333333332</v>
      </c>
      <c r="GQ157" s="25">
        <f t="shared" si="29"/>
        <v>2230.0083333333332</v>
      </c>
      <c r="GR157" s="25">
        <f t="shared" si="29"/>
        <v>2230.0083333333332</v>
      </c>
      <c r="GS157" s="25">
        <f t="shared" si="29"/>
        <v>2230.0083333333332</v>
      </c>
      <c r="GT157" s="25">
        <f t="shared" si="29"/>
        <v>2230.0083333333332</v>
      </c>
      <c r="GU157" s="25">
        <f t="shared" ref="GU157:IO157" si="30">GU148/GU155</f>
        <v>2230.0083333333332</v>
      </c>
      <c r="GV157" s="25">
        <f t="shared" si="30"/>
        <v>2230.0083333333332</v>
      </c>
      <c r="GW157" s="25">
        <f t="shared" si="30"/>
        <v>2230.0083333333332</v>
      </c>
      <c r="GX157" s="25">
        <f t="shared" si="30"/>
        <v>2230.0083333333332</v>
      </c>
      <c r="GY157" s="25">
        <f t="shared" si="30"/>
        <v>2230.0083333333332</v>
      </c>
      <c r="GZ157" s="25">
        <f t="shared" si="30"/>
        <v>2230.0083333333332</v>
      </c>
      <c r="HA157" s="25">
        <f t="shared" si="30"/>
        <v>2230.0083333333332</v>
      </c>
      <c r="HB157" s="25">
        <f t="shared" si="30"/>
        <v>2230.0083333333332</v>
      </c>
      <c r="HC157" s="25">
        <f t="shared" si="30"/>
        <v>2230.0083333333332</v>
      </c>
      <c r="HD157" s="25">
        <f t="shared" si="30"/>
        <v>2230.0083333333332</v>
      </c>
      <c r="HE157" s="25">
        <f t="shared" si="30"/>
        <v>2230.0083333333332</v>
      </c>
      <c r="HF157" s="25">
        <f t="shared" si="30"/>
        <v>2230.0083333333332</v>
      </c>
      <c r="HG157" s="25">
        <f t="shared" si="30"/>
        <v>2230.0083333333332</v>
      </c>
      <c r="HH157" s="25">
        <f t="shared" si="30"/>
        <v>2230.0083333333332</v>
      </c>
      <c r="HI157" s="25">
        <f t="shared" si="30"/>
        <v>2230.0083333333332</v>
      </c>
      <c r="HJ157" s="25">
        <f t="shared" si="30"/>
        <v>2230.0083333333332</v>
      </c>
      <c r="HK157" s="25">
        <f t="shared" si="30"/>
        <v>2230.0083333333332</v>
      </c>
      <c r="HL157" s="25">
        <f t="shared" si="30"/>
        <v>2230.0083333333332</v>
      </c>
      <c r="HM157" s="25">
        <f t="shared" si="30"/>
        <v>2230.0083333333332</v>
      </c>
      <c r="HN157" s="25">
        <f t="shared" si="30"/>
        <v>2230.0083333333332</v>
      </c>
      <c r="HO157" s="25">
        <f t="shared" si="30"/>
        <v>2230.0083333333332</v>
      </c>
      <c r="HP157" s="25">
        <f t="shared" si="30"/>
        <v>2230.0083333333332</v>
      </c>
      <c r="HQ157" s="25">
        <f t="shared" si="30"/>
        <v>2230.0083333333332</v>
      </c>
      <c r="HR157" s="25">
        <f t="shared" si="30"/>
        <v>2230.0083333333332</v>
      </c>
      <c r="HS157" s="25">
        <f t="shared" si="30"/>
        <v>2230.0083333333332</v>
      </c>
      <c r="HT157" s="25">
        <f t="shared" si="30"/>
        <v>2230.0083333333332</v>
      </c>
      <c r="HU157" s="25">
        <f t="shared" si="30"/>
        <v>2230.0083333333332</v>
      </c>
      <c r="HV157" s="25">
        <f t="shared" si="30"/>
        <v>2230.0083333333332</v>
      </c>
      <c r="HW157" s="25">
        <f t="shared" si="30"/>
        <v>2230.0083333333332</v>
      </c>
      <c r="HX157" s="25">
        <f t="shared" si="30"/>
        <v>2230.0083333333332</v>
      </c>
      <c r="HY157" s="25">
        <f t="shared" si="30"/>
        <v>2230.0083333333332</v>
      </c>
      <c r="HZ157" s="25">
        <f t="shared" si="30"/>
        <v>2230.0083333333332</v>
      </c>
      <c r="IA157" s="25">
        <f t="shared" si="30"/>
        <v>2230.0083333333332</v>
      </c>
      <c r="IB157" s="25">
        <f t="shared" si="30"/>
        <v>2230.0083333333332</v>
      </c>
      <c r="IC157" s="25">
        <f t="shared" si="30"/>
        <v>2230.0083333333332</v>
      </c>
      <c r="ID157" s="25">
        <f t="shared" si="30"/>
        <v>2230.0083333333332</v>
      </c>
      <c r="IE157" s="25">
        <f t="shared" si="30"/>
        <v>2230.0083333333332</v>
      </c>
      <c r="IF157" s="25">
        <f t="shared" si="30"/>
        <v>2230.0083333333332</v>
      </c>
      <c r="IG157" s="25">
        <f t="shared" si="30"/>
        <v>2230.0083333333332</v>
      </c>
      <c r="IH157" s="25">
        <f t="shared" si="30"/>
        <v>2230.0083333333332</v>
      </c>
      <c r="II157" s="25">
        <f t="shared" si="30"/>
        <v>2230.0083333333332</v>
      </c>
      <c r="IJ157" s="25">
        <f t="shared" si="30"/>
        <v>2230.0083333333332</v>
      </c>
      <c r="IK157" s="25">
        <f t="shared" si="30"/>
        <v>2230.0083333333332</v>
      </c>
      <c r="IL157" s="25">
        <f t="shared" si="30"/>
        <v>2230.0083333333332</v>
      </c>
      <c r="IM157" s="25">
        <f t="shared" si="30"/>
        <v>2230.0083333333332</v>
      </c>
      <c r="IN157" s="25">
        <f t="shared" si="30"/>
        <v>2230.0083333333332</v>
      </c>
      <c r="IO157" s="25">
        <f t="shared" si="30"/>
        <v>2230.0083333333332</v>
      </c>
    </row>
    <row r="158" spans="4:249" x14ac:dyDescent="0.2">
      <c r="D158" s="58"/>
      <c r="E158" s="22" t="s">
        <v>348</v>
      </c>
      <c r="J158" s="25">
        <f t="shared" ref="J158:BE158" si="31">IF(J150=0,0,J157-J152)</f>
        <v>-225.41419913596383</v>
      </c>
      <c r="K158" s="25">
        <f t="shared" si="31"/>
        <v>-218.34071404697124</v>
      </c>
      <c r="L158" s="25">
        <f t="shared" si="31"/>
        <v>-211.23775610344137</v>
      </c>
      <c r="M158" s="25">
        <f t="shared" si="31"/>
        <v>-204.10520250181344</v>
      </c>
      <c r="N158" s="25">
        <f t="shared" si="31"/>
        <v>-196.94292992684541</v>
      </c>
      <c r="O158" s="25">
        <f t="shared" si="31"/>
        <v>-189.75081454948167</v>
      </c>
      <c r="P158" s="25">
        <f t="shared" si="31"/>
        <v>-182.52873202471255</v>
      </c>
      <c r="Q158" s="25">
        <f t="shared" si="31"/>
        <v>-175.27655748942288</v>
      </c>
      <c r="R158" s="25">
        <f t="shared" si="31"/>
        <v>-167.99416556023652</v>
      </c>
      <c r="S158" s="25">
        <f t="shared" si="31"/>
        <v>-160.68143033134538</v>
      </c>
      <c r="T158" s="25">
        <f t="shared" si="31"/>
        <v>-153.33822537233391</v>
      </c>
      <c r="U158" s="25">
        <f t="shared" si="31"/>
        <v>-145.96442372599267</v>
      </c>
      <c r="V158" s="25">
        <f t="shared" si="31"/>
        <v>1160.0512132049848</v>
      </c>
      <c r="W158" s="25">
        <f t="shared" si="31"/>
        <v>1167.4865912157684</v>
      </c>
      <c r="X158" s="25">
        <f t="shared" si="31"/>
        <v>1174.9529499682635</v>
      </c>
      <c r="Y158" s="25">
        <f t="shared" si="31"/>
        <v>1182.450418548894</v>
      </c>
      <c r="Z158" s="25">
        <f t="shared" si="31"/>
        <v>1189.9791265819435</v>
      </c>
      <c r="AA158" s="25">
        <f t="shared" si="31"/>
        <v>1197.5392042317976</v>
      </c>
      <c r="AB158" s="25">
        <f t="shared" si="31"/>
        <v>1205.1307822051926</v>
      </c>
      <c r="AC158" s="25">
        <f t="shared" si="31"/>
        <v>1212.7539917534768</v>
      </c>
      <c r="AD158" s="25">
        <f t="shared" si="31"/>
        <v>1220.4089646748794</v>
      </c>
      <c r="AE158" s="25">
        <f t="shared" si="31"/>
        <v>1228.0958333167873</v>
      </c>
      <c r="AF158" s="25">
        <f t="shared" si="31"/>
        <v>1235.8147305780367</v>
      </c>
      <c r="AG158" s="25">
        <f t="shared" si="31"/>
        <v>1243.5657899112075</v>
      </c>
      <c r="AH158" s="25">
        <f t="shared" si="31"/>
        <v>2584.2658119916005</v>
      </c>
      <c r="AI158" s="25">
        <f t="shared" si="31"/>
        <v>2592.0815980528837</v>
      </c>
      <c r="AJ158" s="25">
        <f t="shared" si="31"/>
        <v>2599.9299498894225</v>
      </c>
      <c r="AK158" s="25">
        <f t="shared" si="31"/>
        <v>2607.8110031919464</v>
      </c>
      <c r="AL158" s="25">
        <f t="shared" si="31"/>
        <v>2615.7248942165643</v>
      </c>
      <c r="AM158" s="25">
        <f t="shared" si="31"/>
        <v>2623.6717597871184</v>
      </c>
      <c r="AN158" s="25">
        <f t="shared" si="31"/>
        <v>2092.3461817419939</v>
      </c>
      <c r="AO158" s="25">
        <f t="shared" si="31"/>
        <v>2100.3594091587183</v>
      </c>
      <c r="AP158" s="25">
        <f t="shared" si="31"/>
        <v>2108.4060250230127</v>
      </c>
      <c r="AQ158" s="25">
        <f t="shared" si="31"/>
        <v>2116.4861684534085</v>
      </c>
      <c r="AR158" s="25">
        <f t="shared" si="31"/>
        <v>2124.5999791480972</v>
      </c>
      <c r="AS158" s="25">
        <f t="shared" si="31"/>
        <v>2132.7475973873475</v>
      </c>
      <c r="AT158" s="25">
        <f t="shared" si="31"/>
        <v>1119.6143492211136</v>
      </c>
      <c r="AU158" s="25">
        <f t="shared" si="31"/>
        <v>1127.8300057307297</v>
      </c>
      <c r="AV158" s="25">
        <f t="shared" si="31"/>
        <v>1136.0798941424691</v>
      </c>
      <c r="AW158" s="25">
        <f t="shared" si="31"/>
        <v>1144.3641570892573</v>
      </c>
      <c r="AX158" s="25">
        <f t="shared" si="31"/>
        <v>1152.682937798324</v>
      </c>
      <c r="AY158" s="25">
        <f t="shared" si="31"/>
        <v>1161.0363800936784</v>
      </c>
      <c r="AZ158" s="25">
        <f t="shared" si="31"/>
        <v>1169.4246283985972</v>
      </c>
      <c r="BA158" s="25">
        <f t="shared" si="31"/>
        <v>1177.8478277381191</v>
      </c>
      <c r="BB158" s="25">
        <f t="shared" si="31"/>
        <v>1186.3061237415563</v>
      </c>
      <c r="BC158" s="25">
        <f t="shared" si="31"/>
        <v>1194.7996626450076</v>
      </c>
      <c r="BD158" s="25">
        <f t="shared" si="31"/>
        <v>1203.3285912938895</v>
      </c>
      <c r="BE158" s="25">
        <f t="shared" si="31"/>
        <v>1211.8930571454757</v>
      </c>
      <c r="BF158" s="25">
        <f>IF(BF150=0,0,BF157-BF152)</f>
        <v>2230.0083333332577</v>
      </c>
      <c r="BG158" s="25">
        <f t="shared" ref="BG158:DR158" si="32">IF(BG150=0,0,BG157-BG152)</f>
        <v>0</v>
      </c>
      <c r="BH158" s="25">
        <f t="shared" si="32"/>
        <v>0</v>
      </c>
      <c r="BI158" s="25">
        <f t="shared" si="32"/>
        <v>0</v>
      </c>
      <c r="BJ158" s="25">
        <f t="shared" si="32"/>
        <v>0</v>
      </c>
      <c r="BK158" s="25">
        <f t="shared" si="32"/>
        <v>0</v>
      </c>
      <c r="BL158" s="25">
        <f t="shared" si="32"/>
        <v>0</v>
      </c>
      <c r="BM158" s="25">
        <f t="shared" si="32"/>
        <v>0</v>
      </c>
      <c r="BN158" s="25">
        <f t="shared" si="32"/>
        <v>0</v>
      </c>
      <c r="BO158" s="25">
        <f t="shared" si="32"/>
        <v>0</v>
      </c>
      <c r="BP158" s="25">
        <f t="shared" si="32"/>
        <v>0</v>
      </c>
      <c r="BQ158" s="25">
        <f t="shared" si="32"/>
        <v>0</v>
      </c>
      <c r="BR158" s="25">
        <f t="shared" si="32"/>
        <v>0</v>
      </c>
      <c r="BS158" s="25">
        <f t="shared" si="32"/>
        <v>0</v>
      </c>
      <c r="BT158" s="25">
        <f t="shared" si="32"/>
        <v>0</v>
      </c>
      <c r="BU158" s="25">
        <f t="shared" si="32"/>
        <v>0</v>
      </c>
      <c r="BV158" s="25">
        <f t="shared" si="32"/>
        <v>0</v>
      </c>
      <c r="BW158" s="25">
        <f t="shared" si="32"/>
        <v>0</v>
      </c>
      <c r="BX158" s="25">
        <f t="shared" si="32"/>
        <v>0</v>
      </c>
      <c r="BY158" s="25">
        <f t="shared" si="32"/>
        <v>0</v>
      </c>
      <c r="BZ158" s="25">
        <f t="shared" si="32"/>
        <v>0</v>
      </c>
      <c r="CA158" s="25">
        <f t="shared" si="32"/>
        <v>0</v>
      </c>
      <c r="CB158" s="25">
        <f t="shared" si="32"/>
        <v>0</v>
      </c>
      <c r="CC158" s="25">
        <f t="shared" si="32"/>
        <v>0</v>
      </c>
      <c r="CD158" s="25">
        <f t="shared" si="32"/>
        <v>0</v>
      </c>
      <c r="CE158" s="25">
        <f t="shared" si="32"/>
        <v>0</v>
      </c>
      <c r="CF158" s="25">
        <f t="shared" si="32"/>
        <v>0</v>
      </c>
      <c r="CG158" s="25">
        <f t="shared" si="32"/>
        <v>0</v>
      </c>
      <c r="CH158" s="25">
        <f t="shared" si="32"/>
        <v>0</v>
      </c>
      <c r="CI158" s="25">
        <f t="shared" si="32"/>
        <v>0</v>
      </c>
      <c r="CJ158" s="25">
        <f t="shared" si="32"/>
        <v>0</v>
      </c>
      <c r="CK158" s="25">
        <f t="shared" si="32"/>
        <v>0</v>
      </c>
      <c r="CL158" s="25">
        <f t="shared" si="32"/>
        <v>0</v>
      </c>
      <c r="CM158" s="25">
        <f t="shared" si="32"/>
        <v>0</v>
      </c>
      <c r="CN158" s="25">
        <f t="shared" si="32"/>
        <v>0</v>
      </c>
      <c r="CO158" s="25">
        <f t="shared" si="32"/>
        <v>0</v>
      </c>
      <c r="CP158" s="25">
        <f t="shared" si="32"/>
        <v>0</v>
      </c>
      <c r="CQ158" s="25">
        <f t="shared" si="32"/>
        <v>0</v>
      </c>
      <c r="CR158" s="25">
        <f t="shared" si="32"/>
        <v>0</v>
      </c>
      <c r="CS158" s="25">
        <f t="shared" si="32"/>
        <v>0</v>
      </c>
      <c r="CT158" s="25">
        <f t="shared" si="32"/>
        <v>0</v>
      </c>
      <c r="CU158" s="25">
        <f t="shared" si="32"/>
        <v>0</v>
      </c>
      <c r="CV158" s="25">
        <f t="shared" si="32"/>
        <v>0</v>
      </c>
      <c r="CW158" s="25">
        <f t="shared" si="32"/>
        <v>0</v>
      </c>
      <c r="CX158" s="25">
        <f t="shared" si="32"/>
        <v>0</v>
      </c>
      <c r="CY158" s="25">
        <f t="shared" si="32"/>
        <v>0</v>
      </c>
      <c r="CZ158" s="25">
        <f t="shared" si="32"/>
        <v>0</v>
      </c>
      <c r="DA158" s="25">
        <f t="shared" si="32"/>
        <v>0</v>
      </c>
      <c r="DB158" s="25">
        <f t="shared" si="32"/>
        <v>0</v>
      </c>
      <c r="DC158" s="25">
        <f t="shared" si="32"/>
        <v>0</v>
      </c>
      <c r="DD158" s="25">
        <f t="shared" si="32"/>
        <v>0</v>
      </c>
      <c r="DE158" s="25">
        <f t="shared" si="32"/>
        <v>0</v>
      </c>
      <c r="DF158" s="25">
        <f t="shared" si="32"/>
        <v>0</v>
      </c>
      <c r="DG158" s="25">
        <f t="shared" si="32"/>
        <v>0</v>
      </c>
      <c r="DH158" s="25">
        <f t="shared" si="32"/>
        <v>0</v>
      </c>
      <c r="DI158" s="25">
        <f t="shared" si="32"/>
        <v>0</v>
      </c>
      <c r="DJ158" s="25">
        <f t="shared" si="32"/>
        <v>0</v>
      </c>
      <c r="DK158" s="25">
        <f t="shared" si="32"/>
        <v>0</v>
      </c>
      <c r="DL158" s="25">
        <f t="shared" si="32"/>
        <v>0</v>
      </c>
      <c r="DM158" s="25">
        <f t="shared" si="32"/>
        <v>0</v>
      </c>
      <c r="DN158" s="25">
        <f t="shared" si="32"/>
        <v>0</v>
      </c>
      <c r="DO158" s="25">
        <f t="shared" si="32"/>
        <v>0</v>
      </c>
      <c r="DP158" s="25">
        <f t="shared" si="32"/>
        <v>0</v>
      </c>
      <c r="DQ158" s="25">
        <f t="shared" si="32"/>
        <v>0</v>
      </c>
      <c r="DR158" s="25">
        <f t="shared" si="32"/>
        <v>0</v>
      </c>
      <c r="DS158" s="25">
        <f t="shared" ref="DS158:GD158" si="33">IF(DS150=0,0,DS157-DS152)</f>
        <v>0</v>
      </c>
      <c r="DT158" s="25">
        <f t="shared" si="33"/>
        <v>0</v>
      </c>
      <c r="DU158" s="25">
        <f t="shared" si="33"/>
        <v>0</v>
      </c>
      <c r="DV158" s="25">
        <f t="shared" si="33"/>
        <v>0</v>
      </c>
      <c r="DW158" s="25">
        <f t="shared" si="33"/>
        <v>0</v>
      </c>
      <c r="DX158" s="25">
        <f t="shared" si="33"/>
        <v>0</v>
      </c>
      <c r="DY158" s="25">
        <f t="shared" si="33"/>
        <v>0</v>
      </c>
      <c r="DZ158" s="25">
        <f t="shared" si="33"/>
        <v>0</v>
      </c>
      <c r="EA158" s="25">
        <f t="shared" si="33"/>
        <v>0</v>
      </c>
      <c r="EB158" s="25">
        <f t="shared" si="33"/>
        <v>0</v>
      </c>
      <c r="EC158" s="25">
        <f t="shared" si="33"/>
        <v>0</v>
      </c>
      <c r="ED158" s="25">
        <f t="shared" si="33"/>
        <v>0</v>
      </c>
      <c r="EE158" s="25">
        <f t="shared" si="33"/>
        <v>0</v>
      </c>
      <c r="EF158" s="25">
        <f t="shared" si="33"/>
        <v>0</v>
      </c>
      <c r="EG158" s="25">
        <f t="shared" si="33"/>
        <v>0</v>
      </c>
      <c r="EH158" s="25">
        <f t="shared" si="33"/>
        <v>0</v>
      </c>
      <c r="EI158" s="25">
        <f t="shared" si="33"/>
        <v>0</v>
      </c>
      <c r="EJ158" s="25">
        <f t="shared" si="33"/>
        <v>0</v>
      </c>
      <c r="EK158" s="25">
        <f t="shared" si="33"/>
        <v>0</v>
      </c>
      <c r="EL158" s="25">
        <f t="shared" si="33"/>
        <v>0</v>
      </c>
      <c r="EM158" s="25">
        <f t="shared" si="33"/>
        <v>0</v>
      </c>
      <c r="EN158" s="25">
        <f t="shared" si="33"/>
        <v>0</v>
      </c>
      <c r="EO158" s="25">
        <f t="shared" si="33"/>
        <v>0</v>
      </c>
      <c r="EP158" s="25">
        <f t="shared" si="33"/>
        <v>0</v>
      </c>
      <c r="EQ158" s="25">
        <f t="shared" si="33"/>
        <v>0</v>
      </c>
      <c r="ER158" s="25">
        <f t="shared" si="33"/>
        <v>0</v>
      </c>
      <c r="ES158" s="25">
        <f t="shared" si="33"/>
        <v>0</v>
      </c>
      <c r="ET158" s="25">
        <f t="shared" si="33"/>
        <v>0</v>
      </c>
      <c r="EU158" s="25">
        <f t="shared" si="33"/>
        <v>0</v>
      </c>
      <c r="EV158" s="25">
        <f t="shared" si="33"/>
        <v>0</v>
      </c>
      <c r="EW158" s="25">
        <f t="shared" si="33"/>
        <v>0</v>
      </c>
      <c r="EX158" s="25">
        <f t="shared" si="33"/>
        <v>0</v>
      </c>
      <c r="EY158" s="25">
        <f t="shared" si="33"/>
        <v>0</v>
      </c>
      <c r="EZ158" s="25">
        <f t="shared" si="33"/>
        <v>0</v>
      </c>
      <c r="FA158" s="25">
        <f t="shared" si="33"/>
        <v>0</v>
      </c>
      <c r="FB158" s="25">
        <f t="shared" si="33"/>
        <v>0</v>
      </c>
      <c r="FC158" s="25">
        <f t="shared" si="33"/>
        <v>0</v>
      </c>
      <c r="FD158" s="25">
        <f t="shared" si="33"/>
        <v>0</v>
      </c>
      <c r="FE158" s="25">
        <f t="shared" si="33"/>
        <v>0</v>
      </c>
      <c r="FF158" s="25">
        <f t="shared" si="33"/>
        <v>0</v>
      </c>
      <c r="FG158" s="25">
        <f t="shared" si="33"/>
        <v>0</v>
      </c>
      <c r="FH158" s="25">
        <f t="shared" si="33"/>
        <v>0</v>
      </c>
      <c r="FI158" s="25">
        <f t="shared" si="33"/>
        <v>0</v>
      </c>
      <c r="FJ158" s="25">
        <f t="shared" si="33"/>
        <v>0</v>
      </c>
      <c r="FK158" s="25">
        <f t="shared" si="33"/>
        <v>0</v>
      </c>
      <c r="FL158" s="25">
        <f t="shared" si="33"/>
        <v>0</v>
      </c>
      <c r="FM158" s="25">
        <f t="shared" si="33"/>
        <v>0</v>
      </c>
      <c r="FN158" s="25">
        <f t="shared" si="33"/>
        <v>0</v>
      </c>
      <c r="FO158" s="25">
        <f t="shared" si="33"/>
        <v>0</v>
      </c>
      <c r="FP158" s="25">
        <f t="shared" si="33"/>
        <v>0</v>
      </c>
      <c r="FQ158" s="25">
        <f t="shared" si="33"/>
        <v>0</v>
      </c>
      <c r="FR158" s="25">
        <f t="shared" si="33"/>
        <v>0</v>
      </c>
      <c r="FS158" s="25">
        <f t="shared" si="33"/>
        <v>0</v>
      </c>
      <c r="FT158" s="25">
        <f t="shared" si="33"/>
        <v>0</v>
      </c>
      <c r="FU158" s="25">
        <f t="shared" si="33"/>
        <v>0</v>
      </c>
      <c r="FV158" s="25">
        <f t="shared" si="33"/>
        <v>0</v>
      </c>
      <c r="FW158" s="25">
        <f t="shared" si="33"/>
        <v>0</v>
      </c>
      <c r="FX158" s="25">
        <f t="shared" si="33"/>
        <v>0</v>
      </c>
      <c r="FY158" s="25">
        <f t="shared" si="33"/>
        <v>0</v>
      </c>
      <c r="FZ158" s="25">
        <f t="shared" si="33"/>
        <v>0</v>
      </c>
      <c r="GA158" s="25">
        <f t="shared" si="33"/>
        <v>0</v>
      </c>
      <c r="GB158" s="25">
        <f t="shared" si="33"/>
        <v>0</v>
      </c>
      <c r="GC158" s="25">
        <f t="shared" si="33"/>
        <v>0</v>
      </c>
      <c r="GD158" s="25">
        <f t="shared" si="33"/>
        <v>0</v>
      </c>
      <c r="GE158" s="25">
        <f t="shared" ref="GE158:IO158" si="34">IF(GE150=0,0,GE157-GE152)</f>
        <v>0</v>
      </c>
      <c r="GF158" s="25">
        <f t="shared" si="34"/>
        <v>0</v>
      </c>
      <c r="GG158" s="25">
        <f t="shared" si="34"/>
        <v>0</v>
      </c>
      <c r="GH158" s="25">
        <f t="shared" si="34"/>
        <v>0</v>
      </c>
      <c r="GI158" s="25">
        <f t="shared" si="34"/>
        <v>0</v>
      </c>
      <c r="GJ158" s="25">
        <f t="shared" si="34"/>
        <v>0</v>
      </c>
      <c r="GK158" s="25">
        <f t="shared" si="34"/>
        <v>0</v>
      </c>
      <c r="GL158" s="25">
        <f t="shared" si="34"/>
        <v>0</v>
      </c>
      <c r="GM158" s="25">
        <f t="shared" si="34"/>
        <v>0</v>
      </c>
      <c r="GN158" s="25">
        <f t="shared" si="34"/>
        <v>0</v>
      </c>
      <c r="GO158" s="25">
        <f t="shared" si="34"/>
        <v>0</v>
      </c>
      <c r="GP158" s="25">
        <f t="shared" si="34"/>
        <v>0</v>
      </c>
      <c r="GQ158" s="25">
        <f t="shared" si="34"/>
        <v>0</v>
      </c>
      <c r="GR158" s="25">
        <f t="shared" si="34"/>
        <v>0</v>
      </c>
      <c r="GS158" s="25">
        <f t="shared" si="34"/>
        <v>0</v>
      </c>
      <c r="GT158" s="25">
        <f t="shared" si="34"/>
        <v>0</v>
      </c>
      <c r="GU158" s="25">
        <f t="shared" si="34"/>
        <v>0</v>
      </c>
      <c r="GV158" s="25">
        <f t="shared" si="34"/>
        <v>0</v>
      </c>
      <c r="GW158" s="25">
        <f t="shared" si="34"/>
        <v>0</v>
      </c>
      <c r="GX158" s="25">
        <f t="shared" si="34"/>
        <v>0</v>
      </c>
      <c r="GY158" s="25">
        <f t="shared" si="34"/>
        <v>0</v>
      </c>
      <c r="GZ158" s="25">
        <f t="shared" si="34"/>
        <v>0</v>
      </c>
      <c r="HA158" s="25">
        <f t="shared" si="34"/>
        <v>0</v>
      </c>
      <c r="HB158" s="25">
        <f t="shared" si="34"/>
        <v>0</v>
      </c>
      <c r="HC158" s="25">
        <f t="shared" si="34"/>
        <v>0</v>
      </c>
      <c r="HD158" s="25">
        <f t="shared" si="34"/>
        <v>0</v>
      </c>
      <c r="HE158" s="25">
        <f t="shared" si="34"/>
        <v>0</v>
      </c>
      <c r="HF158" s="25">
        <f t="shared" si="34"/>
        <v>0</v>
      </c>
      <c r="HG158" s="25">
        <f t="shared" si="34"/>
        <v>0</v>
      </c>
      <c r="HH158" s="25">
        <f t="shared" si="34"/>
        <v>0</v>
      </c>
      <c r="HI158" s="25">
        <f t="shared" si="34"/>
        <v>0</v>
      </c>
      <c r="HJ158" s="25">
        <f t="shared" si="34"/>
        <v>0</v>
      </c>
      <c r="HK158" s="25">
        <f t="shared" si="34"/>
        <v>0</v>
      </c>
      <c r="HL158" s="25">
        <f t="shared" si="34"/>
        <v>0</v>
      </c>
      <c r="HM158" s="25">
        <f t="shared" si="34"/>
        <v>0</v>
      </c>
      <c r="HN158" s="25">
        <f t="shared" si="34"/>
        <v>0</v>
      </c>
      <c r="HO158" s="25">
        <f t="shared" si="34"/>
        <v>0</v>
      </c>
      <c r="HP158" s="25">
        <f t="shared" si="34"/>
        <v>0</v>
      </c>
      <c r="HQ158" s="25">
        <f t="shared" si="34"/>
        <v>0</v>
      </c>
      <c r="HR158" s="25">
        <f t="shared" si="34"/>
        <v>0</v>
      </c>
      <c r="HS158" s="25">
        <f t="shared" si="34"/>
        <v>0</v>
      </c>
      <c r="HT158" s="25">
        <f t="shared" si="34"/>
        <v>0</v>
      </c>
      <c r="HU158" s="25">
        <f t="shared" si="34"/>
        <v>0</v>
      </c>
      <c r="HV158" s="25">
        <f t="shared" si="34"/>
        <v>0</v>
      </c>
      <c r="HW158" s="25">
        <f t="shared" si="34"/>
        <v>0</v>
      </c>
      <c r="HX158" s="25">
        <f t="shared" si="34"/>
        <v>0</v>
      </c>
      <c r="HY158" s="25">
        <f t="shared" si="34"/>
        <v>0</v>
      </c>
      <c r="HZ158" s="25">
        <f t="shared" si="34"/>
        <v>0</v>
      </c>
      <c r="IA158" s="25">
        <f t="shared" si="34"/>
        <v>0</v>
      </c>
      <c r="IB158" s="25">
        <f t="shared" si="34"/>
        <v>0</v>
      </c>
      <c r="IC158" s="25">
        <f t="shared" si="34"/>
        <v>0</v>
      </c>
      <c r="ID158" s="25">
        <f t="shared" si="34"/>
        <v>0</v>
      </c>
      <c r="IE158" s="25">
        <f t="shared" si="34"/>
        <v>0</v>
      </c>
      <c r="IF158" s="25">
        <f t="shared" si="34"/>
        <v>0</v>
      </c>
      <c r="IG158" s="25">
        <f t="shared" si="34"/>
        <v>0</v>
      </c>
      <c r="IH158" s="25">
        <f t="shared" si="34"/>
        <v>0</v>
      </c>
      <c r="II158" s="25">
        <f t="shared" si="34"/>
        <v>0</v>
      </c>
      <c r="IJ158" s="25">
        <f t="shared" si="34"/>
        <v>0</v>
      </c>
      <c r="IK158" s="25">
        <f t="shared" si="34"/>
        <v>0</v>
      </c>
      <c r="IL158" s="25">
        <f t="shared" si="34"/>
        <v>0</v>
      </c>
      <c r="IM158" s="25">
        <f t="shared" si="34"/>
        <v>0</v>
      </c>
      <c r="IN158" s="25">
        <f t="shared" si="34"/>
        <v>0</v>
      </c>
      <c r="IO158" s="25">
        <f t="shared" si="34"/>
        <v>0</v>
      </c>
    </row>
    <row r="159" spans="4:249" x14ac:dyDescent="0.2">
      <c r="D159" s="58"/>
      <c r="E159" s="22"/>
    </row>
    <row r="160" spans="4:249" x14ac:dyDescent="0.2">
      <c r="D160" s="58"/>
      <c r="E160" s="22"/>
    </row>
    <row r="161" spans="1:249" x14ac:dyDescent="0.2">
      <c r="D161" s="58"/>
    </row>
    <row r="162" spans="1:249" s="239" customFormat="1" ht="15" x14ac:dyDescent="0.2">
      <c r="A162" s="239" t="s">
        <v>79</v>
      </c>
      <c r="B162" s="240"/>
      <c r="D162" s="241"/>
    </row>
    <row r="163" spans="1:249" x14ac:dyDescent="0.2">
      <c r="D163" s="58"/>
    </row>
    <row r="164" spans="1:249" x14ac:dyDescent="0.2">
      <c r="D164" s="61" t="s">
        <v>81</v>
      </c>
    </row>
    <row r="165" spans="1:249" x14ac:dyDescent="0.2">
      <c r="D165" s="58"/>
      <c r="E165" s="45" t="str">
        <f>InpC!E$61</f>
        <v>Tax rate</v>
      </c>
      <c r="F165" s="62">
        <f>InpC!F$61</f>
        <v>0.35</v>
      </c>
      <c r="G165" s="45" t="str">
        <f>InpC!G$61</f>
        <v>percentage</v>
      </c>
    </row>
    <row r="166" spans="1:249" s="100" customFormat="1" x14ac:dyDescent="0.2">
      <c r="A166" s="97"/>
      <c r="B166" s="97"/>
      <c r="C166" s="98"/>
      <c r="D166" s="99"/>
      <c r="E166" s="100" t="str">
        <f>FinStats_Mon!E$23</f>
        <v>EBT</v>
      </c>
      <c r="F166" s="100">
        <f>FinStats_Mon!F$23</f>
        <v>0</v>
      </c>
      <c r="G166" s="100">
        <f>FinStats_Mon!G$23</f>
        <v>0</v>
      </c>
      <c r="H166" s="100">
        <f>FinStats_Mon!H$23</f>
        <v>0</v>
      </c>
      <c r="I166" s="100">
        <f>FinStats_Mon!I$23</f>
        <v>0</v>
      </c>
      <c r="J166" s="100" cm="1">
        <f t="array" ref="J166:IO166">_xlfn.ANCHORARRAY(FinStats_Mon!J$23)</f>
        <v>5853.0701754385973</v>
      </c>
      <c r="K166" s="100">
        <v>5860.1436605275894</v>
      </c>
      <c r="L166" s="100">
        <v>5867.2466184711193</v>
      </c>
      <c r="M166" s="100">
        <v>5874.3791720727477</v>
      </c>
      <c r="N166" s="100">
        <v>5881.5414446477153</v>
      </c>
      <c r="O166" s="100">
        <v>5888.733560025079</v>
      </c>
      <c r="P166" s="100">
        <v>5895.9556425498486</v>
      </c>
      <c r="Q166" s="100">
        <v>5903.2078170851382</v>
      </c>
      <c r="R166" s="100">
        <v>5910.4902090143241</v>
      </c>
      <c r="S166" s="100">
        <v>5917.8029442432162</v>
      </c>
      <c r="T166" s="100">
        <v>5925.1461492022272</v>
      </c>
      <c r="U166" s="100">
        <v>5932.5199508485684</v>
      </c>
      <c r="V166" s="100">
        <v>13356.591143335099</v>
      </c>
      <c r="W166" s="100">
        <v>13364.026521345882</v>
      </c>
      <c r="X166" s="100">
        <v>13371.492880098378</v>
      </c>
      <c r="Y166" s="100">
        <v>13378.990348679008</v>
      </c>
      <c r="Z166" s="100">
        <v>13386.519056712059</v>
      </c>
      <c r="AA166" s="100">
        <v>13394.079134361913</v>
      </c>
      <c r="AB166" s="100">
        <v>13401.670712335308</v>
      </c>
      <c r="AC166" s="100">
        <v>13409.293921883593</v>
      </c>
      <c r="AD166" s="100">
        <v>13416.948894804995</v>
      </c>
      <c r="AE166" s="100">
        <v>13424.635763446902</v>
      </c>
      <c r="AF166" s="100">
        <v>13432.354660708152</v>
      </c>
      <c r="AG166" s="100">
        <v>13440.105720041323</v>
      </c>
      <c r="AH166" s="100">
        <v>18779.55574212172</v>
      </c>
      <c r="AI166" s="100">
        <v>18787.371528183001</v>
      </c>
      <c r="AJ166" s="100">
        <v>18795.21988001954</v>
      </c>
      <c r="AK166" s="100">
        <v>18803.100933322065</v>
      </c>
      <c r="AL166" s="100">
        <v>18811.014824346683</v>
      </c>
      <c r="AM166" s="100">
        <v>18818.961689917236</v>
      </c>
      <c r="AN166" s="100">
        <v>18826.941667427669</v>
      </c>
      <c r="AO166" s="100">
        <v>18834.954894844392</v>
      </c>
      <c r="AP166" s="100">
        <v>18843.001510708687</v>
      </c>
      <c r="AQ166" s="100">
        <v>18851.081654139081</v>
      </c>
      <c r="AR166" s="100">
        <v>18859.195464833771</v>
      </c>
      <c r="AS166" s="100">
        <v>18867.343083073021</v>
      </c>
      <c r="AT166" s="100">
        <v>14279.607983054935</v>
      </c>
      <c r="AU166" s="100">
        <v>14287.823639564551</v>
      </c>
      <c r="AV166" s="100">
        <v>14296.07352797629</v>
      </c>
      <c r="AW166" s="100">
        <v>14304.357790923079</v>
      </c>
      <c r="AX166" s="100">
        <v>14312.676571632146</v>
      </c>
      <c r="AY166" s="100">
        <v>14321.0300139275</v>
      </c>
      <c r="AZ166" s="100">
        <v>14329.418262232419</v>
      </c>
      <c r="BA166" s="100">
        <v>14337.841461571941</v>
      </c>
      <c r="BB166" s="100">
        <v>14346.299757575378</v>
      </c>
      <c r="BC166" s="100">
        <v>14354.793296478829</v>
      </c>
      <c r="BD166" s="100">
        <v>14363.322225127711</v>
      </c>
      <c r="BE166" s="100">
        <v>14371.886690979298</v>
      </c>
      <c r="BF166" s="100">
        <v>9596.4410087719298</v>
      </c>
      <c r="BG166" s="100">
        <v>9596.4410087719298</v>
      </c>
      <c r="BH166" s="100">
        <v>9596.4410087719298</v>
      </c>
      <c r="BI166" s="100">
        <v>9596.4410087719298</v>
      </c>
      <c r="BJ166" s="100">
        <v>9596.4410087719298</v>
      </c>
      <c r="BK166" s="100">
        <v>9596.4410087719298</v>
      </c>
      <c r="BL166" s="100">
        <v>9596.4410087719298</v>
      </c>
      <c r="BM166" s="100">
        <v>9596.4410087719298</v>
      </c>
      <c r="BN166" s="100">
        <v>9596.4410087719298</v>
      </c>
      <c r="BO166" s="100">
        <v>9596.4410087719298</v>
      </c>
      <c r="BP166" s="100">
        <v>9596.4410087719298</v>
      </c>
      <c r="BQ166" s="100">
        <v>9596.4410087719298</v>
      </c>
      <c r="BR166" s="100">
        <v>9596.4410087719298</v>
      </c>
      <c r="BS166" s="100">
        <v>9596.4410087719298</v>
      </c>
      <c r="BT166" s="100">
        <v>9596.4410087719298</v>
      </c>
      <c r="BU166" s="100">
        <v>9596.4410087719298</v>
      </c>
      <c r="BV166" s="100">
        <v>9596.4410087719298</v>
      </c>
      <c r="BW166" s="100">
        <v>9596.4410087719298</v>
      </c>
      <c r="BX166" s="100">
        <v>9596.4410087719298</v>
      </c>
      <c r="BY166" s="100">
        <v>9596.4410087719298</v>
      </c>
      <c r="BZ166" s="100">
        <v>9596.4410087719298</v>
      </c>
      <c r="CA166" s="100">
        <v>9596.4410087719298</v>
      </c>
      <c r="CB166" s="100">
        <v>9596.4410087719298</v>
      </c>
      <c r="CC166" s="100">
        <v>9596.4410087719298</v>
      </c>
      <c r="CD166" s="100">
        <v>9596.4410087719298</v>
      </c>
      <c r="CE166" s="100">
        <v>9596.4410087719298</v>
      </c>
      <c r="CF166" s="100">
        <v>9596.4410087719298</v>
      </c>
      <c r="CG166" s="100">
        <v>9596.4410087719298</v>
      </c>
      <c r="CH166" s="100">
        <v>9596.4410087719298</v>
      </c>
      <c r="CI166" s="100">
        <v>9596.4410087719298</v>
      </c>
      <c r="CJ166" s="100">
        <v>9596.4410087719298</v>
      </c>
      <c r="CK166" s="100">
        <v>9596.4410087719298</v>
      </c>
      <c r="CL166" s="100">
        <v>9596.4410087719298</v>
      </c>
      <c r="CM166" s="100">
        <v>9596.4410087719298</v>
      </c>
      <c r="CN166" s="100">
        <v>9596.4410087719298</v>
      </c>
      <c r="CO166" s="100">
        <v>9596.4410087719298</v>
      </c>
      <c r="CP166" s="100">
        <v>9596.4410087719298</v>
      </c>
      <c r="CQ166" s="100">
        <v>9596.4410087719298</v>
      </c>
      <c r="CR166" s="100">
        <v>9596.4410087719298</v>
      </c>
      <c r="CS166" s="100">
        <v>9596.4410087719298</v>
      </c>
      <c r="CT166" s="100">
        <v>9596.4410087719298</v>
      </c>
      <c r="CU166" s="100">
        <v>9596.4410087719298</v>
      </c>
      <c r="CV166" s="100">
        <v>9596.4410087719298</v>
      </c>
      <c r="CW166" s="100">
        <v>9596.4410087719298</v>
      </c>
      <c r="CX166" s="100">
        <v>9596.4410087719298</v>
      </c>
      <c r="CY166" s="100">
        <v>9596.4410087719298</v>
      </c>
      <c r="CZ166" s="100">
        <v>9596.4410087719298</v>
      </c>
      <c r="DA166" s="100">
        <v>9596.4410087719298</v>
      </c>
      <c r="DB166" s="100">
        <v>9596.4410087719298</v>
      </c>
      <c r="DC166" s="100">
        <v>9596.4410087719298</v>
      </c>
      <c r="DD166" s="100">
        <v>9596.4410087719298</v>
      </c>
      <c r="DE166" s="100">
        <v>9596.4410087719298</v>
      </c>
      <c r="DF166" s="100">
        <v>9596.4410087719298</v>
      </c>
      <c r="DG166" s="100">
        <v>9596.4410087719298</v>
      </c>
      <c r="DH166" s="100">
        <v>9596.4410087719298</v>
      </c>
      <c r="DI166" s="100">
        <v>9596.4410087719298</v>
      </c>
      <c r="DJ166" s="100">
        <v>9596.4410087719298</v>
      </c>
      <c r="DK166" s="100">
        <v>9596.4410087719298</v>
      </c>
      <c r="DL166" s="100">
        <v>9596.4410087719298</v>
      </c>
      <c r="DM166" s="100">
        <v>9596.4410087719298</v>
      </c>
      <c r="DN166" s="100">
        <v>9596.4410087719298</v>
      </c>
      <c r="DO166" s="100">
        <v>9596.4410087719298</v>
      </c>
      <c r="DP166" s="100">
        <v>9596.4410087719298</v>
      </c>
      <c r="DQ166" s="100">
        <v>9596.4410087719298</v>
      </c>
      <c r="DR166" s="100">
        <v>9596.4410087719298</v>
      </c>
      <c r="DS166" s="100">
        <v>9596.4410087719298</v>
      </c>
      <c r="DT166" s="100">
        <v>9596.4410087719298</v>
      </c>
      <c r="DU166" s="100">
        <v>9596.4410087719298</v>
      </c>
      <c r="DV166" s="100">
        <v>9596.4410087719298</v>
      </c>
      <c r="DW166" s="100">
        <v>9596.4410087719298</v>
      </c>
      <c r="DX166" s="100">
        <v>9596.4410087719298</v>
      </c>
      <c r="DY166" s="100">
        <v>9596.4410087719298</v>
      </c>
      <c r="DZ166" s="100">
        <v>9596.4410087719298</v>
      </c>
      <c r="EA166" s="100">
        <v>9596.4410087719298</v>
      </c>
      <c r="EB166" s="100">
        <v>9596.4410087719298</v>
      </c>
      <c r="EC166" s="100">
        <v>9596.4410087719298</v>
      </c>
      <c r="ED166" s="100">
        <v>9596.4410087719298</v>
      </c>
      <c r="EE166" s="100">
        <v>9596.4410087719298</v>
      </c>
      <c r="EF166" s="100">
        <v>9596.4410087719298</v>
      </c>
      <c r="EG166" s="100">
        <v>9596.4410087719298</v>
      </c>
      <c r="EH166" s="100">
        <v>9596.4410087719298</v>
      </c>
      <c r="EI166" s="100">
        <v>9596.4410087719298</v>
      </c>
      <c r="EJ166" s="100">
        <v>9596.4410087719298</v>
      </c>
      <c r="EK166" s="100">
        <v>9596.4410087719298</v>
      </c>
      <c r="EL166" s="100">
        <v>9596.4410087719298</v>
      </c>
      <c r="EM166" s="100">
        <v>9596.4410087719298</v>
      </c>
      <c r="EN166" s="100">
        <v>9596.4410087719298</v>
      </c>
      <c r="EO166" s="100">
        <v>9596.4410087719298</v>
      </c>
      <c r="EP166" s="100">
        <v>9596.4410087719298</v>
      </c>
      <c r="EQ166" s="100">
        <v>9596.4410087719298</v>
      </c>
      <c r="ER166" s="100">
        <v>9596.4410087719298</v>
      </c>
      <c r="ES166" s="100">
        <v>9596.4410087719298</v>
      </c>
      <c r="ET166" s="100">
        <v>9596.4410087719298</v>
      </c>
      <c r="EU166" s="100">
        <v>9596.4410087719298</v>
      </c>
      <c r="EV166" s="100">
        <v>9596.4410087719298</v>
      </c>
      <c r="EW166" s="100">
        <v>9596.4410087719298</v>
      </c>
      <c r="EX166" s="100">
        <v>9596.4410087719298</v>
      </c>
      <c r="EY166" s="100">
        <v>9596.4410087719298</v>
      </c>
      <c r="EZ166" s="100">
        <v>9596.4410087719298</v>
      </c>
      <c r="FA166" s="100">
        <v>9596.4410087719298</v>
      </c>
      <c r="FB166" s="100">
        <v>9596.4410087719298</v>
      </c>
      <c r="FC166" s="100">
        <v>9596.4410087719298</v>
      </c>
      <c r="FD166" s="100">
        <v>9596.4410087719298</v>
      </c>
      <c r="FE166" s="100">
        <v>9596.4410087719298</v>
      </c>
      <c r="FF166" s="100">
        <v>9596.4410087719298</v>
      </c>
      <c r="FG166" s="100">
        <v>9596.4410087719298</v>
      </c>
      <c r="FH166" s="100">
        <v>9596.4410087719298</v>
      </c>
      <c r="FI166" s="100">
        <v>9596.4410087719298</v>
      </c>
      <c r="FJ166" s="100">
        <v>9596.4410087719298</v>
      </c>
      <c r="FK166" s="100">
        <v>9596.4410087719298</v>
      </c>
      <c r="FL166" s="100">
        <v>9596.4410087719298</v>
      </c>
      <c r="FM166" s="100">
        <v>9596.4410087719298</v>
      </c>
      <c r="FN166" s="100">
        <v>9596.4410087719298</v>
      </c>
      <c r="FO166" s="100">
        <v>9596.4410087719298</v>
      </c>
      <c r="FP166" s="100">
        <v>9596.4410087719298</v>
      </c>
      <c r="FQ166" s="100">
        <v>9596.4410087719298</v>
      </c>
      <c r="FR166" s="100">
        <v>9596.4410087719298</v>
      </c>
      <c r="FS166" s="100">
        <v>9596.4410087719298</v>
      </c>
      <c r="FT166" s="100">
        <v>9596.4410087719298</v>
      </c>
      <c r="FU166" s="100">
        <v>9596.4410087719298</v>
      </c>
      <c r="FV166" s="100">
        <v>9596.4410087719298</v>
      </c>
      <c r="FW166" s="100">
        <v>9596.4410087719298</v>
      </c>
      <c r="FX166" s="100">
        <v>9596.4410087719298</v>
      </c>
      <c r="FY166" s="100">
        <v>9596.4410087719298</v>
      </c>
      <c r="FZ166" s="100">
        <v>9596.4410087719298</v>
      </c>
      <c r="GA166" s="100">
        <v>9596.4410087719298</v>
      </c>
      <c r="GB166" s="100">
        <v>9596.4410087719298</v>
      </c>
      <c r="GC166" s="100">
        <v>9596.4410087719298</v>
      </c>
      <c r="GD166" s="100">
        <v>9596.4410087719298</v>
      </c>
      <c r="GE166" s="100">
        <v>9596.4410087719298</v>
      </c>
      <c r="GF166" s="100">
        <v>9596.4410087719298</v>
      </c>
      <c r="GG166" s="100">
        <v>9596.4410087719298</v>
      </c>
      <c r="GH166" s="100">
        <v>9596.4410087719298</v>
      </c>
      <c r="GI166" s="100">
        <v>9596.4410087719298</v>
      </c>
      <c r="GJ166" s="100">
        <v>9596.4410087719298</v>
      </c>
      <c r="GK166" s="100">
        <v>9596.4410087719298</v>
      </c>
      <c r="GL166" s="100">
        <v>9596.4410087719298</v>
      </c>
      <c r="GM166" s="100">
        <v>9596.4410087719298</v>
      </c>
      <c r="GN166" s="100">
        <v>9596.4410087719298</v>
      </c>
      <c r="GO166" s="100">
        <v>9596.4410087719298</v>
      </c>
      <c r="GP166" s="100">
        <v>9596.4410087719298</v>
      </c>
      <c r="GQ166" s="100">
        <v>9596.4410087719298</v>
      </c>
      <c r="GR166" s="100">
        <v>9596.4410087719298</v>
      </c>
      <c r="GS166" s="100">
        <v>9596.4410087719298</v>
      </c>
      <c r="GT166" s="100">
        <v>9596.4410087719298</v>
      </c>
      <c r="GU166" s="100">
        <v>9596.4410087719298</v>
      </c>
      <c r="GV166" s="100">
        <v>9596.4410087719298</v>
      </c>
      <c r="GW166" s="100">
        <v>9596.4410087719298</v>
      </c>
      <c r="GX166" s="100">
        <v>9596.4410087719298</v>
      </c>
      <c r="GY166" s="100">
        <v>9596.4410087719298</v>
      </c>
      <c r="GZ166" s="100">
        <v>9596.4410087719298</v>
      </c>
      <c r="HA166" s="100">
        <v>9596.4410087719298</v>
      </c>
      <c r="HB166" s="100">
        <v>9596.4410087719298</v>
      </c>
      <c r="HC166" s="100">
        <v>9596.4410087719298</v>
      </c>
      <c r="HD166" s="100">
        <v>9596.4410087719298</v>
      </c>
      <c r="HE166" s="100">
        <v>9596.4410087719298</v>
      </c>
      <c r="HF166" s="100">
        <v>9596.4410087719298</v>
      </c>
      <c r="HG166" s="100">
        <v>9596.4410087719298</v>
      </c>
      <c r="HH166" s="100">
        <v>9596.4410087719298</v>
      </c>
      <c r="HI166" s="100">
        <v>9596.4410087719298</v>
      </c>
      <c r="HJ166" s="100">
        <v>9596.4410087719298</v>
      </c>
      <c r="HK166" s="100">
        <v>9596.4410087719298</v>
      </c>
      <c r="HL166" s="100">
        <v>9596.4410087719298</v>
      </c>
      <c r="HM166" s="100">
        <v>9596.4410087719298</v>
      </c>
      <c r="HN166" s="100">
        <v>9596.4410087719298</v>
      </c>
      <c r="HO166" s="100">
        <v>9596.4410087719298</v>
      </c>
      <c r="HP166" s="100">
        <v>9596.4410087719298</v>
      </c>
      <c r="HQ166" s="100">
        <v>9596.4410087719298</v>
      </c>
      <c r="HR166" s="100">
        <v>9596.4410087719298</v>
      </c>
      <c r="HS166" s="100">
        <v>9596.4410087719298</v>
      </c>
      <c r="HT166" s="100">
        <v>9596.4410087719298</v>
      </c>
      <c r="HU166" s="100">
        <v>9596.4410087719298</v>
      </c>
      <c r="HV166" s="100">
        <v>9596.4410087719298</v>
      </c>
      <c r="HW166" s="100">
        <v>9596.4410087719298</v>
      </c>
      <c r="HX166" s="100">
        <v>9596.4410087719298</v>
      </c>
      <c r="HY166" s="100">
        <v>9596.4410087719298</v>
      </c>
      <c r="HZ166" s="100">
        <v>9596.4410087719298</v>
      </c>
      <c r="IA166" s="100">
        <v>9596.4410087719298</v>
      </c>
      <c r="IB166" s="100">
        <v>9596.4410087719298</v>
      </c>
      <c r="IC166" s="100">
        <v>9596.4410087719298</v>
      </c>
      <c r="ID166" s="100">
        <v>10035.0375</v>
      </c>
      <c r="IE166" s="100">
        <v>10035.0375</v>
      </c>
      <c r="IF166" s="100">
        <v>10035.0375</v>
      </c>
      <c r="IG166" s="100">
        <v>10035.0375</v>
      </c>
      <c r="IH166" s="100">
        <v>10035.0375</v>
      </c>
      <c r="II166" s="100">
        <v>10035.0375</v>
      </c>
      <c r="IJ166" s="100">
        <v>10035.0375</v>
      </c>
      <c r="IK166" s="100">
        <v>10035.0375</v>
      </c>
      <c r="IL166" s="100">
        <v>10035.0375</v>
      </c>
      <c r="IM166" s="100">
        <v>10035.0375</v>
      </c>
      <c r="IN166" s="100">
        <v>10035.0375</v>
      </c>
      <c r="IO166" s="100">
        <v>10035.0375</v>
      </c>
    </row>
    <row r="167" spans="1:249" x14ac:dyDescent="0.2">
      <c r="D167" s="58"/>
      <c r="E167" s="25" t="s">
        <v>147</v>
      </c>
      <c r="G167" s="22" t="s">
        <v>86</v>
      </c>
      <c r="H167" s="25">
        <f>SUM(J167:BQ167)</f>
        <v>260549.48930539284</v>
      </c>
      <c r="J167" s="25" cm="1">
        <f t="array" ref="J167:IO167">$F165 * (_xlfn.ANCHORARRAY(J166)&gt;0)*_xlfn.ANCHORARRAY(J166)</f>
        <v>2048.5745614035091</v>
      </c>
      <c r="K167" s="25">
        <v>2051.0502811846563</v>
      </c>
      <c r="L167" s="25">
        <v>2053.5363164648916</v>
      </c>
      <c r="M167" s="25">
        <v>2056.0327102254614</v>
      </c>
      <c r="N167" s="25">
        <v>2058.5395056267002</v>
      </c>
      <c r="O167" s="25">
        <v>2061.0567460087777</v>
      </c>
      <c r="P167" s="25">
        <v>2063.5844748924469</v>
      </c>
      <c r="Q167" s="25">
        <v>2066.1227359797981</v>
      </c>
      <c r="R167" s="25">
        <v>2068.6715731550134</v>
      </c>
      <c r="S167" s="25">
        <v>2071.2310304851258</v>
      </c>
      <c r="T167" s="25">
        <v>2073.8011522207794</v>
      </c>
      <c r="U167" s="25">
        <v>2076.3819827969987</v>
      </c>
      <c r="V167" s="25">
        <v>4674.8069001672848</v>
      </c>
      <c r="W167" s="25">
        <v>4677.4092824710588</v>
      </c>
      <c r="X167" s="25">
        <v>4680.0225080344317</v>
      </c>
      <c r="Y167" s="25">
        <v>4682.6466220376524</v>
      </c>
      <c r="Z167" s="25">
        <v>4685.2816698492206</v>
      </c>
      <c r="AA167" s="25">
        <v>4687.9276970266692</v>
      </c>
      <c r="AB167" s="25">
        <v>4690.5847493173578</v>
      </c>
      <c r="AC167" s="25">
        <v>4693.2528726592573</v>
      </c>
      <c r="AD167" s="25">
        <v>4695.9321131817478</v>
      </c>
      <c r="AE167" s="25">
        <v>4698.6225172064151</v>
      </c>
      <c r="AF167" s="25">
        <v>4701.3241312478531</v>
      </c>
      <c r="AG167" s="25">
        <v>4704.0370020144628</v>
      </c>
      <c r="AH167" s="25">
        <v>6572.844509742602</v>
      </c>
      <c r="AI167" s="25">
        <v>6575.5800348640496</v>
      </c>
      <c r="AJ167" s="25">
        <v>6578.326958006839</v>
      </c>
      <c r="AK167" s="25">
        <v>6581.0853266627219</v>
      </c>
      <c r="AL167" s="25">
        <v>6583.8551885213383</v>
      </c>
      <c r="AM167" s="25">
        <v>6586.6365914710323</v>
      </c>
      <c r="AN167" s="25">
        <v>6589.4295835996836</v>
      </c>
      <c r="AO167" s="25">
        <v>6592.2342131955365</v>
      </c>
      <c r="AP167" s="25">
        <v>6595.0505287480401</v>
      </c>
      <c r="AQ167" s="25">
        <v>6597.8785789486783</v>
      </c>
      <c r="AR167" s="25">
        <v>6600.7184126918191</v>
      </c>
      <c r="AS167" s="25">
        <v>6603.5700790755573</v>
      </c>
      <c r="AT167" s="25">
        <v>4997.8627940692268</v>
      </c>
      <c r="AU167" s="25">
        <v>5000.7382738475926</v>
      </c>
      <c r="AV167" s="25">
        <v>5003.6257347917017</v>
      </c>
      <c r="AW167" s="25">
        <v>5006.525226823077</v>
      </c>
      <c r="AX167" s="25">
        <v>5009.4368000712511</v>
      </c>
      <c r="AY167" s="25">
        <v>5012.3605048746249</v>
      </c>
      <c r="AZ167" s="25">
        <v>5015.2963917813458</v>
      </c>
      <c r="BA167" s="25">
        <v>5018.2445115501787</v>
      </c>
      <c r="BB167" s="25">
        <v>5021.204915151382</v>
      </c>
      <c r="BC167" s="25">
        <v>5024.1776537675896</v>
      </c>
      <c r="BD167" s="25">
        <v>5027.1627787946982</v>
      </c>
      <c r="BE167" s="25">
        <v>5030.160341842754</v>
      </c>
      <c r="BF167" s="25">
        <v>3358.7543530701751</v>
      </c>
      <c r="BG167" s="25">
        <v>3358.7543530701751</v>
      </c>
      <c r="BH167" s="25">
        <v>3358.7543530701751</v>
      </c>
      <c r="BI167" s="25">
        <v>3358.7543530701751</v>
      </c>
      <c r="BJ167" s="25">
        <v>3358.7543530701751</v>
      </c>
      <c r="BK167" s="25">
        <v>3358.7543530701751</v>
      </c>
      <c r="BL167" s="25">
        <v>3358.7543530701751</v>
      </c>
      <c r="BM167" s="25">
        <v>3358.7543530701751</v>
      </c>
      <c r="BN167" s="25">
        <v>3358.7543530701751</v>
      </c>
      <c r="BO167" s="25">
        <v>3358.7543530701751</v>
      </c>
      <c r="BP167" s="25">
        <v>3358.7543530701751</v>
      </c>
      <c r="BQ167" s="25">
        <v>3358.7543530701751</v>
      </c>
      <c r="BR167" s="25">
        <v>3358.7543530701751</v>
      </c>
      <c r="BS167" s="25">
        <v>3358.7543530701751</v>
      </c>
      <c r="BT167" s="25">
        <v>3358.7543530701751</v>
      </c>
      <c r="BU167" s="25">
        <v>3358.7543530701751</v>
      </c>
      <c r="BV167" s="25">
        <v>3358.7543530701751</v>
      </c>
      <c r="BW167" s="25">
        <v>3358.7543530701751</v>
      </c>
      <c r="BX167" s="25">
        <v>3358.7543530701751</v>
      </c>
      <c r="BY167" s="25">
        <v>3358.7543530701751</v>
      </c>
      <c r="BZ167" s="25">
        <v>3358.7543530701751</v>
      </c>
      <c r="CA167" s="25">
        <v>3358.7543530701751</v>
      </c>
      <c r="CB167" s="25">
        <v>3358.7543530701751</v>
      </c>
      <c r="CC167" s="25">
        <v>3358.7543530701751</v>
      </c>
      <c r="CD167" s="25">
        <v>3358.7543530701751</v>
      </c>
      <c r="CE167" s="25">
        <v>3358.7543530701751</v>
      </c>
      <c r="CF167" s="25">
        <v>3358.7543530701751</v>
      </c>
      <c r="CG167" s="25">
        <v>3358.7543530701751</v>
      </c>
      <c r="CH167" s="25">
        <v>3358.7543530701751</v>
      </c>
      <c r="CI167" s="25">
        <v>3358.7543530701751</v>
      </c>
      <c r="CJ167" s="25">
        <v>3358.7543530701751</v>
      </c>
      <c r="CK167" s="25">
        <v>3358.7543530701751</v>
      </c>
      <c r="CL167" s="25">
        <v>3358.7543530701751</v>
      </c>
      <c r="CM167" s="25">
        <v>3358.7543530701751</v>
      </c>
      <c r="CN167" s="25">
        <v>3358.7543530701751</v>
      </c>
      <c r="CO167" s="25">
        <v>3358.7543530701751</v>
      </c>
      <c r="CP167" s="25">
        <v>3358.7543530701751</v>
      </c>
      <c r="CQ167" s="25">
        <v>3358.7543530701751</v>
      </c>
      <c r="CR167" s="25">
        <v>3358.7543530701751</v>
      </c>
      <c r="CS167" s="25">
        <v>3358.7543530701751</v>
      </c>
      <c r="CT167" s="25">
        <v>3358.7543530701751</v>
      </c>
      <c r="CU167" s="25">
        <v>3358.7543530701751</v>
      </c>
      <c r="CV167" s="25">
        <v>3358.7543530701751</v>
      </c>
      <c r="CW167" s="25">
        <v>3358.7543530701751</v>
      </c>
      <c r="CX167" s="25">
        <v>3358.7543530701751</v>
      </c>
      <c r="CY167" s="25">
        <v>3358.7543530701751</v>
      </c>
      <c r="CZ167" s="25">
        <v>3358.7543530701751</v>
      </c>
      <c r="DA167" s="25">
        <v>3358.7543530701751</v>
      </c>
      <c r="DB167" s="25">
        <v>3358.7543530701751</v>
      </c>
      <c r="DC167" s="25">
        <v>3358.7543530701751</v>
      </c>
      <c r="DD167" s="25">
        <v>3358.7543530701751</v>
      </c>
      <c r="DE167" s="25">
        <v>3358.7543530701751</v>
      </c>
      <c r="DF167" s="25">
        <v>3358.7543530701751</v>
      </c>
      <c r="DG167" s="25">
        <v>3358.7543530701751</v>
      </c>
      <c r="DH167" s="25">
        <v>3358.7543530701751</v>
      </c>
      <c r="DI167" s="25">
        <v>3358.7543530701751</v>
      </c>
      <c r="DJ167" s="25">
        <v>3358.7543530701751</v>
      </c>
      <c r="DK167" s="25">
        <v>3358.7543530701751</v>
      </c>
      <c r="DL167" s="25">
        <v>3358.7543530701751</v>
      </c>
      <c r="DM167" s="25">
        <v>3358.7543530701751</v>
      </c>
      <c r="DN167" s="25">
        <v>3358.7543530701751</v>
      </c>
      <c r="DO167" s="25">
        <v>3358.7543530701751</v>
      </c>
      <c r="DP167" s="25">
        <v>3358.7543530701751</v>
      </c>
      <c r="DQ167" s="25">
        <v>3358.7543530701751</v>
      </c>
      <c r="DR167" s="25">
        <v>3358.7543530701751</v>
      </c>
      <c r="DS167" s="25">
        <v>3358.7543530701751</v>
      </c>
      <c r="DT167" s="25">
        <v>3358.7543530701751</v>
      </c>
      <c r="DU167" s="25">
        <v>3358.7543530701751</v>
      </c>
      <c r="DV167" s="25">
        <v>3358.7543530701751</v>
      </c>
      <c r="DW167" s="25">
        <v>3358.7543530701751</v>
      </c>
      <c r="DX167" s="25">
        <v>3358.7543530701751</v>
      </c>
      <c r="DY167" s="25">
        <v>3358.7543530701751</v>
      </c>
      <c r="DZ167" s="25">
        <v>3358.7543530701751</v>
      </c>
      <c r="EA167" s="25">
        <v>3358.7543530701751</v>
      </c>
      <c r="EB167" s="25">
        <v>3358.7543530701751</v>
      </c>
      <c r="EC167" s="25">
        <v>3358.7543530701751</v>
      </c>
      <c r="ED167" s="25">
        <v>3358.7543530701751</v>
      </c>
      <c r="EE167" s="25">
        <v>3358.7543530701751</v>
      </c>
      <c r="EF167" s="25">
        <v>3358.7543530701751</v>
      </c>
      <c r="EG167" s="25">
        <v>3358.7543530701751</v>
      </c>
      <c r="EH167" s="25">
        <v>3358.7543530701751</v>
      </c>
      <c r="EI167" s="25">
        <v>3358.7543530701751</v>
      </c>
      <c r="EJ167" s="25">
        <v>3358.7543530701751</v>
      </c>
      <c r="EK167" s="25">
        <v>3358.7543530701751</v>
      </c>
      <c r="EL167" s="25">
        <v>3358.7543530701751</v>
      </c>
      <c r="EM167" s="25">
        <v>3358.7543530701751</v>
      </c>
      <c r="EN167" s="25">
        <v>3358.7543530701751</v>
      </c>
      <c r="EO167" s="25">
        <v>3358.7543530701751</v>
      </c>
      <c r="EP167" s="25">
        <v>3358.7543530701751</v>
      </c>
      <c r="EQ167" s="25">
        <v>3358.7543530701751</v>
      </c>
      <c r="ER167" s="25">
        <v>3358.7543530701751</v>
      </c>
      <c r="ES167" s="25">
        <v>3358.7543530701751</v>
      </c>
      <c r="ET167" s="25">
        <v>3358.7543530701751</v>
      </c>
      <c r="EU167" s="25">
        <v>3358.7543530701751</v>
      </c>
      <c r="EV167" s="25">
        <v>3358.7543530701751</v>
      </c>
      <c r="EW167" s="25">
        <v>3358.7543530701751</v>
      </c>
      <c r="EX167" s="25">
        <v>3358.7543530701751</v>
      </c>
      <c r="EY167" s="25">
        <v>3358.7543530701751</v>
      </c>
      <c r="EZ167" s="25">
        <v>3358.7543530701751</v>
      </c>
      <c r="FA167" s="25">
        <v>3358.7543530701751</v>
      </c>
      <c r="FB167" s="25">
        <v>3358.7543530701751</v>
      </c>
      <c r="FC167" s="25">
        <v>3358.7543530701751</v>
      </c>
      <c r="FD167" s="25">
        <v>3358.7543530701751</v>
      </c>
      <c r="FE167" s="25">
        <v>3358.7543530701751</v>
      </c>
      <c r="FF167" s="25">
        <v>3358.7543530701751</v>
      </c>
      <c r="FG167" s="25">
        <v>3358.7543530701751</v>
      </c>
      <c r="FH167" s="25">
        <v>3358.7543530701751</v>
      </c>
      <c r="FI167" s="25">
        <v>3358.7543530701751</v>
      </c>
      <c r="FJ167" s="25">
        <v>3358.7543530701751</v>
      </c>
      <c r="FK167" s="25">
        <v>3358.7543530701751</v>
      </c>
      <c r="FL167" s="25">
        <v>3358.7543530701751</v>
      </c>
      <c r="FM167" s="25">
        <v>3358.7543530701751</v>
      </c>
      <c r="FN167" s="25">
        <v>3358.7543530701751</v>
      </c>
      <c r="FO167" s="25">
        <v>3358.7543530701751</v>
      </c>
      <c r="FP167" s="25">
        <v>3358.7543530701751</v>
      </c>
      <c r="FQ167" s="25">
        <v>3358.7543530701751</v>
      </c>
      <c r="FR167" s="25">
        <v>3358.7543530701751</v>
      </c>
      <c r="FS167" s="25">
        <v>3358.7543530701751</v>
      </c>
      <c r="FT167" s="25">
        <v>3358.7543530701751</v>
      </c>
      <c r="FU167" s="25">
        <v>3358.7543530701751</v>
      </c>
      <c r="FV167" s="25">
        <v>3358.7543530701751</v>
      </c>
      <c r="FW167" s="25">
        <v>3358.7543530701751</v>
      </c>
      <c r="FX167" s="25">
        <v>3358.7543530701751</v>
      </c>
      <c r="FY167" s="25">
        <v>3358.7543530701751</v>
      </c>
      <c r="FZ167" s="25">
        <v>3358.7543530701751</v>
      </c>
      <c r="GA167" s="25">
        <v>3358.7543530701751</v>
      </c>
      <c r="GB167" s="25">
        <v>3358.7543530701751</v>
      </c>
      <c r="GC167" s="25">
        <v>3358.7543530701751</v>
      </c>
      <c r="GD167" s="25">
        <v>3358.7543530701751</v>
      </c>
      <c r="GE167" s="25">
        <v>3358.7543530701751</v>
      </c>
      <c r="GF167" s="25">
        <v>3358.7543530701751</v>
      </c>
      <c r="GG167" s="25">
        <v>3358.7543530701751</v>
      </c>
      <c r="GH167" s="25">
        <v>3358.7543530701751</v>
      </c>
      <c r="GI167" s="25">
        <v>3358.7543530701751</v>
      </c>
      <c r="GJ167" s="25">
        <v>3358.7543530701751</v>
      </c>
      <c r="GK167" s="25">
        <v>3358.7543530701751</v>
      </c>
      <c r="GL167" s="25">
        <v>3358.7543530701751</v>
      </c>
      <c r="GM167" s="25">
        <v>3358.7543530701751</v>
      </c>
      <c r="GN167" s="25">
        <v>3358.7543530701751</v>
      </c>
      <c r="GO167" s="25">
        <v>3358.7543530701751</v>
      </c>
      <c r="GP167" s="25">
        <v>3358.7543530701751</v>
      </c>
      <c r="GQ167" s="25">
        <v>3358.7543530701751</v>
      </c>
      <c r="GR167" s="25">
        <v>3358.7543530701751</v>
      </c>
      <c r="GS167" s="25">
        <v>3358.7543530701751</v>
      </c>
      <c r="GT167" s="25">
        <v>3358.7543530701751</v>
      </c>
      <c r="GU167" s="25">
        <v>3358.7543530701751</v>
      </c>
      <c r="GV167" s="25">
        <v>3358.7543530701751</v>
      </c>
      <c r="GW167" s="25">
        <v>3358.7543530701751</v>
      </c>
      <c r="GX167" s="25">
        <v>3358.7543530701751</v>
      </c>
      <c r="GY167" s="25">
        <v>3358.7543530701751</v>
      </c>
      <c r="GZ167" s="25">
        <v>3358.7543530701751</v>
      </c>
      <c r="HA167" s="25">
        <v>3358.7543530701751</v>
      </c>
      <c r="HB167" s="25">
        <v>3358.7543530701751</v>
      </c>
      <c r="HC167" s="25">
        <v>3358.7543530701751</v>
      </c>
      <c r="HD167" s="25">
        <v>3358.7543530701751</v>
      </c>
      <c r="HE167" s="25">
        <v>3358.7543530701751</v>
      </c>
      <c r="HF167" s="25">
        <v>3358.7543530701751</v>
      </c>
      <c r="HG167" s="25">
        <v>3358.7543530701751</v>
      </c>
      <c r="HH167" s="25">
        <v>3358.7543530701751</v>
      </c>
      <c r="HI167" s="25">
        <v>3358.7543530701751</v>
      </c>
      <c r="HJ167" s="25">
        <v>3358.7543530701751</v>
      </c>
      <c r="HK167" s="25">
        <v>3358.7543530701751</v>
      </c>
      <c r="HL167" s="25">
        <v>3358.7543530701751</v>
      </c>
      <c r="HM167" s="25">
        <v>3358.7543530701751</v>
      </c>
      <c r="HN167" s="25">
        <v>3358.7543530701751</v>
      </c>
      <c r="HO167" s="25">
        <v>3358.7543530701751</v>
      </c>
      <c r="HP167" s="25">
        <v>3358.7543530701751</v>
      </c>
      <c r="HQ167" s="25">
        <v>3358.7543530701751</v>
      </c>
      <c r="HR167" s="25">
        <v>3358.7543530701751</v>
      </c>
      <c r="HS167" s="25">
        <v>3358.7543530701751</v>
      </c>
      <c r="HT167" s="25">
        <v>3358.7543530701751</v>
      </c>
      <c r="HU167" s="25">
        <v>3358.7543530701751</v>
      </c>
      <c r="HV167" s="25">
        <v>3358.7543530701751</v>
      </c>
      <c r="HW167" s="25">
        <v>3358.7543530701751</v>
      </c>
      <c r="HX167" s="25">
        <v>3358.7543530701751</v>
      </c>
      <c r="HY167" s="25">
        <v>3358.7543530701751</v>
      </c>
      <c r="HZ167" s="25">
        <v>3358.7543530701751</v>
      </c>
      <c r="IA167" s="25">
        <v>3358.7543530701751</v>
      </c>
      <c r="IB167" s="25">
        <v>3358.7543530701751</v>
      </c>
      <c r="IC167" s="25">
        <v>3358.7543530701751</v>
      </c>
      <c r="ID167" s="25">
        <v>3512.2631249999999</v>
      </c>
      <c r="IE167" s="25">
        <v>3512.2631249999999</v>
      </c>
      <c r="IF167" s="25">
        <v>3512.2631249999999</v>
      </c>
      <c r="IG167" s="25">
        <v>3512.2631249999999</v>
      </c>
      <c r="IH167" s="25">
        <v>3512.2631249999999</v>
      </c>
      <c r="II167" s="25">
        <v>3512.2631249999999</v>
      </c>
      <c r="IJ167" s="25">
        <v>3512.2631249999999</v>
      </c>
      <c r="IK167" s="25">
        <v>3512.2631249999999</v>
      </c>
      <c r="IL167" s="25">
        <v>3512.2631249999999</v>
      </c>
      <c r="IM167" s="25">
        <v>3512.2631249999999</v>
      </c>
      <c r="IN167" s="25">
        <v>3512.2631249999999</v>
      </c>
      <c r="IO167" s="25">
        <v>3512.2631249999999</v>
      </c>
    </row>
    <row r="168" spans="1:249" s="67" customFormat="1" x14ac:dyDescent="0.2">
      <c r="A168" s="63"/>
      <c r="B168" s="64"/>
      <c r="C168" s="65"/>
      <c r="D168" s="66"/>
      <c r="E168" s="78" t="str">
        <f xml:space="preserve"> LEFT(E167, LEN(E167) - 4)</f>
        <v>Accounting tax</v>
      </c>
      <c r="G168" s="72" t="s">
        <v>86</v>
      </c>
      <c r="H168" s="67">
        <f>SUM(J168:BQ168)</f>
        <v>-260549.48930539284</v>
      </c>
      <c r="J168" s="67" cm="1">
        <f t="array" ref="J168:IO168">_xlfn.ANCHORARRAY(J167) * -1</f>
        <v>-2048.5745614035091</v>
      </c>
      <c r="K168" s="67">
        <v>-2051.0502811846563</v>
      </c>
      <c r="L168" s="67">
        <v>-2053.5363164648916</v>
      </c>
      <c r="M168" s="67">
        <v>-2056.0327102254614</v>
      </c>
      <c r="N168" s="67">
        <v>-2058.5395056267002</v>
      </c>
      <c r="O168" s="67">
        <v>-2061.0567460087777</v>
      </c>
      <c r="P168" s="67">
        <v>-2063.5844748924469</v>
      </c>
      <c r="Q168" s="67">
        <v>-2066.1227359797981</v>
      </c>
      <c r="R168" s="67">
        <v>-2068.6715731550134</v>
      </c>
      <c r="S168" s="67">
        <v>-2071.2310304851258</v>
      </c>
      <c r="T168" s="67">
        <v>-2073.8011522207794</v>
      </c>
      <c r="U168" s="67">
        <v>-2076.3819827969987</v>
      </c>
      <c r="V168" s="67">
        <v>-4674.8069001672848</v>
      </c>
      <c r="W168" s="67">
        <v>-4677.4092824710588</v>
      </c>
      <c r="X168" s="67">
        <v>-4680.0225080344317</v>
      </c>
      <c r="Y168" s="67">
        <v>-4682.6466220376524</v>
      </c>
      <c r="Z168" s="67">
        <v>-4685.2816698492206</v>
      </c>
      <c r="AA168" s="67">
        <v>-4687.9276970266692</v>
      </c>
      <c r="AB168" s="67">
        <v>-4690.5847493173578</v>
      </c>
      <c r="AC168" s="67">
        <v>-4693.2528726592573</v>
      </c>
      <c r="AD168" s="67">
        <v>-4695.9321131817478</v>
      </c>
      <c r="AE168" s="67">
        <v>-4698.6225172064151</v>
      </c>
      <c r="AF168" s="67">
        <v>-4701.3241312478531</v>
      </c>
      <c r="AG168" s="67">
        <v>-4704.0370020144628</v>
      </c>
      <c r="AH168" s="67">
        <v>-6572.844509742602</v>
      </c>
      <c r="AI168" s="67">
        <v>-6575.5800348640496</v>
      </c>
      <c r="AJ168" s="67">
        <v>-6578.326958006839</v>
      </c>
      <c r="AK168" s="67">
        <v>-6581.0853266627219</v>
      </c>
      <c r="AL168" s="67">
        <v>-6583.8551885213383</v>
      </c>
      <c r="AM168" s="67">
        <v>-6586.6365914710323</v>
      </c>
      <c r="AN168" s="67">
        <v>-6589.4295835996836</v>
      </c>
      <c r="AO168" s="67">
        <v>-6592.2342131955365</v>
      </c>
      <c r="AP168" s="67">
        <v>-6595.0505287480401</v>
      </c>
      <c r="AQ168" s="67">
        <v>-6597.8785789486783</v>
      </c>
      <c r="AR168" s="67">
        <v>-6600.7184126918191</v>
      </c>
      <c r="AS168" s="67">
        <v>-6603.5700790755573</v>
      </c>
      <c r="AT168" s="67">
        <v>-4997.8627940692268</v>
      </c>
      <c r="AU168" s="67">
        <v>-5000.7382738475926</v>
      </c>
      <c r="AV168" s="67">
        <v>-5003.6257347917017</v>
      </c>
      <c r="AW168" s="67">
        <v>-5006.525226823077</v>
      </c>
      <c r="AX168" s="67">
        <v>-5009.4368000712511</v>
      </c>
      <c r="AY168" s="67">
        <v>-5012.3605048746249</v>
      </c>
      <c r="AZ168" s="67">
        <v>-5015.2963917813458</v>
      </c>
      <c r="BA168" s="67">
        <v>-5018.2445115501787</v>
      </c>
      <c r="BB168" s="67">
        <v>-5021.204915151382</v>
      </c>
      <c r="BC168" s="67">
        <v>-5024.1776537675896</v>
      </c>
      <c r="BD168" s="67">
        <v>-5027.1627787946982</v>
      </c>
      <c r="BE168" s="67">
        <v>-5030.160341842754</v>
      </c>
      <c r="BF168" s="67">
        <v>-3358.7543530701751</v>
      </c>
      <c r="BG168" s="67">
        <v>-3358.7543530701751</v>
      </c>
      <c r="BH168" s="67">
        <v>-3358.7543530701751</v>
      </c>
      <c r="BI168" s="67">
        <v>-3358.7543530701751</v>
      </c>
      <c r="BJ168" s="67">
        <v>-3358.7543530701751</v>
      </c>
      <c r="BK168" s="67">
        <v>-3358.7543530701751</v>
      </c>
      <c r="BL168" s="67">
        <v>-3358.7543530701751</v>
      </c>
      <c r="BM168" s="67">
        <v>-3358.7543530701751</v>
      </c>
      <c r="BN168" s="67">
        <v>-3358.7543530701751</v>
      </c>
      <c r="BO168" s="67">
        <v>-3358.7543530701751</v>
      </c>
      <c r="BP168" s="67">
        <v>-3358.7543530701751</v>
      </c>
      <c r="BQ168" s="67">
        <v>-3358.7543530701751</v>
      </c>
      <c r="BR168" s="67">
        <v>-3358.7543530701751</v>
      </c>
      <c r="BS168" s="67">
        <v>-3358.7543530701751</v>
      </c>
      <c r="BT168" s="67">
        <v>-3358.7543530701751</v>
      </c>
      <c r="BU168" s="67">
        <v>-3358.7543530701751</v>
      </c>
      <c r="BV168" s="67">
        <v>-3358.7543530701751</v>
      </c>
      <c r="BW168" s="67">
        <v>-3358.7543530701751</v>
      </c>
      <c r="BX168" s="67">
        <v>-3358.7543530701751</v>
      </c>
      <c r="BY168" s="67">
        <v>-3358.7543530701751</v>
      </c>
      <c r="BZ168" s="67">
        <v>-3358.7543530701751</v>
      </c>
      <c r="CA168" s="67">
        <v>-3358.7543530701751</v>
      </c>
      <c r="CB168" s="67">
        <v>-3358.7543530701751</v>
      </c>
      <c r="CC168" s="67">
        <v>-3358.7543530701751</v>
      </c>
      <c r="CD168" s="67">
        <v>-3358.7543530701751</v>
      </c>
      <c r="CE168" s="67">
        <v>-3358.7543530701751</v>
      </c>
      <c r="CF168" s="67">
        <v>-3358.7543530701751</v>
      </c>
      <c r="CG168" s="67">
        <v>-3358.7543530701751</v>
      </c>
      <c r="CH168" s="67">
        <v>-3358.7543530701751</v>
      </c>
      <c r="CI168" s="67">
        <v>-3358.7543530701751</v>
      </c>
      <c r="CJ168" s="67">
        <v>-3358.7543530701751</v>
      </c>
      <c r="CK168" s="67">
        <v>-3358.7543530701751</v>
      </c>
      <c r="CL168" s="67">
        <v>-3358.7543530701751</v>
      </c>
      <c r="CM168" s="67">
        <v>-3358.7543530701751</v>
      </c>
      <c r="CN168" s="67">
        <v>-3358.7543530701751</v>
      </c>
      <c r="CO168" s="67">
        <v>-3358.7543530701751</v>
      </c>
      <c r="CP168" s="67">
        <v>-3358.7543530701751</v>
      </c>
      <c r="CQ168" s="67">
        <v>-3358.7543530701751</v>
      </c>
      <c r="CR168" s="67">
        <v>-3358.7543530701751</v>
      </c>
      <c r="CS168" s="67">
        <v>-3358.7543530701751</v>
      </c>
      <c r="CT168" s="67">
        <v>-3358.7543530701751</v>
      </c>
      <c r="CU168" s="67">
        <v>-3358.7543530701751</v>
      </c>
      <c r="CV168" s="67">
        <v>-3358.7543530701751</v>
      </c>
      <c r="CW168" s="67">
        <v>-3358.7543530701751</v>
      </c>
      <c r="CX168" s="67">
        <v>-3358.7543530701751</v>
      </c>
      <c r="CY168" s="67">
        <v>-3358.7543530701751</v>
      </c>
      <c r="CZ168" s="67">
        <v>-3358.7543530701751</v>
      </c>
      <c r="DA168" s="67">
        <v>-3358.7543530701751</v>
      </c>
      <c r="DB168" s="67">
        <v>-3358.7543530701751</v>
      </c>
      <c r="DC168" s="67">
        <v>-3358.7543530701751</v>
      </c>
      <c r="DD168" s="67">
        <v>-3358.7543530701751</v>
      </c>
      <c r="DE168" s="67">
        <v>-3358.7543530701751</v>
      </c>
      <c r="DF168" s="67">
        <v>-3358.7543530701751</v>
      </c>
      <c r="DG168" s="67">
        <v>-3358.7543530701751</v>
      </c>
      <c r="DH168" s="67">
        <v>-3358.7543530701751</v>
      </c>
      <c r="DI168" s="67">
        <v>-3358.7543530701751</v>
      </c>
      <c r="DJ168" s="67">
        <v>-3358.7543530701751</v>
      </c>
      <c r="DK168" s="67">
        <v>-3358.7543530701751</v>
      </c>
      <c r="DL168" s="67">
        <v>-3358.7543530701751</v>
      </c>
      <c r="DM168" s="67">
        <v>-3358.7543530701751</v>
      </c>
      <c r="DN168" s="67">
        <v>-3358.7543530701751</v>
      </c>
      <c r="DO168" s="67">
        <v>-3358.7543530701751</v>
      </c>
      <c r="DP168" s="67">
        <v>-3358.7543530701751</v>
      </c>
      <c r="DQ168" s="67">
        <v>-3358.7543530701751</v>
      </c>
      <c r="DR168" s="67">
        <v>-3358.7543530701751</v>
      </c>
      <c r="DS168" s="67">
        <v>-3358.7543530701751</v>
      </c>
      <c r="DT168" s="67">
        <v>-3358.7543530701751</v>
      </c>
      <c r="DU168" s="67">
        <v>-3358.7543530701751</v>
      </c>
      <c r="DV168" s="67">
        <v>-3358.7543530701751</v>
      </c>
      <c r="DW168" s="67">
        <v>-3358.7543530701751</v>
      </c>
      <c r="DX168" s="67">
        <v>-3358.7543530701751</v>
      </c>
      <c r="DY168" s="67">
        <v>-3358.7543530701751</v>
      </c>
      <c r="DZ168" s="67">
        <v>-3358.7543530701751</v>
      </c>
      <c r="EA168" s="67">
        <v>-3358.7543530701751</v>
      </c>
      <c r="EB168" s="67">
        <v>-3358.7543530701751</v>
      </c>
      <c r="EC168" s="67">
        <v>-3358.7543530701751</v>
      </c>
      <c r="ED168" s="67">
        <v>-3358.7543530701751</v>
      </c>
      <c r="EE168" s="67">
        <v>-3358.7543530701751</v>
      </c>
      <c r="EF168" s="67">
        <v>-3358.7543530701751</v>
      </c>
      <c r="EG168" s="67">
        <v>-3358.7543530701751</v>
      </c>
      <c r="EH168" s="67">
        <v>-3358.7543530701751</v>
      </c>
      <c r="EI168" s="67">
        <v>-3358.7543530701751</v>
      </c>
      <c r="EJ168" s="67">
        <v>-3358.7543530701751</v>
      </c>
      <c r="EK168" s="67">
        <v>-3358.7543530701751</v>
      </c>
      <c r="EL168" s="67">
        <v>-3358.7543530701751</v>
      </c>
      <c r="EM168" s="67">
        <v>-3358.7543530701751</v>
      </c>
      <c r="EN168" s="67">
        <v>-3358.7543530701751</v>
      </c>
      <c r="EO168" s="67">
        <v>-3358.7543530701751</v>
      </c>
      <c r="EP168" s="67">
        <v>-3358.7543530701751</v>
      </c>
      <c r="EQ168" s="67">
        <v>-3358.7543530701751</v>
      </c>
      <c r="ER168" s="67">
        <v>-3358.7543530701751</v>
      </c>
      <c r="ES168" s="67">
        <v>-3358.7543530701751</v>
      </c>
      <c r="ET168" s="67">
        <v>-3358.7543530701751</v>
      </c>
      <c r="EU168" s="67">
        <v>-3358.7543530701751</v>
      </c>
      <c r="EV168" s="67">
        <v>-3358.7543530701751</v>
      </c>
      <c r="EW168" s="67">
        <v>-3358.7543530701751</v>
      </c>
      <c r="EX168" s="67">
        <v>-3358.7543530701751</v>
      </c>
      <c r="EY168" s="67">
        <v>-3358.7543530701751</v>
      </c>
      <c r="EZ168" s="67">
        <v>-3358.7543530701751</v>
      </c>
      <c r="FA168" s="67">
        <v>-3358.7543530701751</v>
      </c>
      <c r="FB168" s="67">
        <v>-3358.7543530701751</v>
      </c>
      <c r="FC168" s="67">
        <v>-3358.7543530701751</v>
      </c>
      <c r="FD168" s="67">
        <v>-3358.7543530701751</v>
      </c>
      <c r="FE168" s="67">
        <v>-3358.7543530701751</v>
      </c>
      <c r="FF168" s="67">
        <v>-3358.7543530701751</v>
      </c>
      <c r="FG168" s="67">
        <v>-3358.7543530701751</v>
      </c>
      <c r="FH168" s="67">
        <v>-3358.7543530701751</v>
      </c>
      <c r="FI168" s="67">
        <v>-3358.7543530701751</v>
      </c>
      <c r="FJ168" s="67">
        <v>-3358.7543530701751</v>
      </c>
      <c r="FK168" s="67">
        <v>-3358.7543530701751</v>
      </c>
      <c r="FL168" s="67">
        <v>-3358.7543530701751</v>
      </c>
      <c r="FM168" s="67">
        <v>-3358.7543530701751</v>
      </c>
      <c r="FN168" s="67">
        <v>-3358.7543530701751</v>
      </c>
      <c r="FO168" s="67">
        <v>-3358.7543530701751</v>
      </c>
      <c r="FP168" s="67">
        <v>-3358.7543530701751</v>
      </c>
      <c r="FQ168" s="67">
        <v>-3358.7543530701751</v>
      </c>
      <c r="FR168" s="67">
        <v>-3358.7543530701751</v>
      </c>
      <c r="FS168" s="67">
        <v>-3358.7543530701751</v>
      </c>
      <c r="FT168" s="67">
        <v>-3358.7543530701751</v>
      </c>
      <c r="FU168" s="67">
        <v>-3358.7543530701751</v>
      </c>
      <c r="FV168" s="67">
        <v>-3358.7543530701751</v>
      </c>
      <c r="FW168" s="67">
        <v>-3358.7543530701751</v>
      </c>
      <c r="FX168" s="67">
        <v>-3358.7543530701751</v>
      </c>
      <c r="FY168" s="67">
        <v>-3358.7543530701751</v>
      </c>
      <c r="FZ168" s="67">
        <v>-3358.7543530701751</v>
      </c>
      <c r="GA168" s="67">
        <v>-3358.7543530701751</v>
      </c>
      <c r="GB168" s="67">
        <v>-3358.7543530701751</v>
      </c>
      <c r="GC168" s="67">
        <v>-3358.7543530701751</v>
      </c>
      <c r="GD168" s="67">
        <v>-3358.7543530701751</v>
      </c>
      <c r="GE168" s="67">
        <v>-3358.7543530701751</v>
      </c>
      <c r="GF168" s="67">
        <v>-3358.7543530701751</v>
      </c>
      <c r="GG168" s="67">
        <v>-3358.7543530701751</v>
      </c>
      <c r="GH168" s="67">
        <v>-3358.7543530701751</v>
      </c>
      <c r="GI168" s="67">
        <v>-3358.7543530701751</v>
      </c>
      <c r="GJ168" s="67">
        <v>-3358.7543530701751</v>
      </c>
      <c r="GK168" s="67">
        <v>-3358.7543530701751</v>
      </c>
      <c r="GL168" s="67">
        <v>-3358.7543530701751</v>
      </c>
      <c r="GM168" s="67">
        <v>-3358.7543530701751</v>
      </c>
      <c r="GN168" s="67">
        <v>-3358.7543530701751</v>
      </c>
      <c r="GO168" s="67">
        <v>-3358.7543530701751</v>
      </c>
      <c r="GP168" s="67">
        <v>-3358.7543530701751</v>
      </c>
      <c r="GQ168" s="67">
        <v>-3358.7543530701751</v>
      </c>
      <c r="GR168" s="67">
        <v>-3358.7543530701751</v>
      </c>
      <c r="GS168" s="67">
        <v>-3358.7543530701751</v>
      </c>
      <c r="GT168" s="67">
        <v>-3358.7543530701751</v>
      </c>
      <c r="GU168" s="67">
        <v>-3358.7543530701751</v>
      </c>
      <c r="GV168" s="67">
        <v>-3358.7543530701751</v>
      </c>
      <c r="GW168" s="67">
        <v>-3358.7543530701751</v>
      </c>
      <c r="GX168" s="67">
        <v>-3358.7543530701751</v>
      </c>
      <c r="GY168" s="67">
        <v>-3358.7543530701751</v>
      </c>
      <c r="GZ168" s="67">
        <v>-3358.7543530701751</v>
      </c>
      <c r="HA168" s="67">
        <v>-3358.7543530701751</v>
      </c>
      <c r="HB168" s="67">
        <v>-3358.7543530701751</v>
      </c>
      <c r="HC168" s="67">
        <v>-3358.7543530701751</v>
      </c>
      <c r="HD168" s="67">
        <v>-3358.7543530701751</v>
      </c>
      <c r="HE168" s="67">
        <v>-3358.7543530701751</v>
      </c>
      <c r="HF168" s="67">
        <v>-3358.7543530701751</v>
      </c>
      <c r="HG168" s="67">
        <v>-3358.7543530701751</v>
      </c>
      <c r="HH168" s="67">
        <v>-3358.7543530701751</v>
      </c>
      <c r="HI168" s="67">
        <v>-3358.7543530701751</v>
      </c>
      <c r="HJ168" s="67">
        <v>-3358.7543530701751</v>
      </c>
      <c r="HK168" s="67">
        <v>-3358.7543530701751</v>
      </c>
      <c r="HL168" s="67">
        <v>-3358.7543530701751</v>
      </c>
      <c r="HM168" s="67">
        <v>-3358.7543530701751</v>
      </c>
      <c r="HN168" s="67">
        <v>-3358.7543530701751</v>
      </c>
      <c r="HO168" s="67">
        <v>-3358.7543530701751</v>
      </c>
      <c r="HP168" s="67">
        <v>-3358.7543530701751</v>
      </c>
      <c r="HQ168" s="67">
        <v>-3358.7543530701751</v>
      </c>
      <c r="HR168" s="67">
        <v>-3358.7543530701751</v>
      </c>
      <c r="HS168" s="67">
        <v>-3358.7543530701751</v>
      </c>
      <c r="HT168" s="67">
        <v>-3358.7543530701751</v>
      </c>
      <c r="HU168" s="67">
        <v>-3358.7543530701751</v>
      </c>
      <c r="HV168" s="67">
        <v>-3358.7543530701751</v>
      </c>
      <c r="HW168" s="67">
        <v>-3358.7543530701751</v>
      </c>
      <c r="HX168" s="67">
        <v>-3358.7543530701751</v>
      </c>
      <c r="HY168" s="67">
        <v>-3358.7543530701751</v>
      </c>
      <c r="HZ168" s="67">
        <v>-3358.7543530701751</v>
      </c>
      <c r="IA168" s="67">
        <v>-3358.7543530701751</v>
      </c>
      <c r="IB168" s="67">
        <v>-3358.7543530701751</v>
      </c>
      <c r="IC168" s="67">
        <v>-3358.7543530701751</v>
      </c>
      <c r="ID168" s="67">
        <v>-3512.2631249999999</v>
      </c>
      <c r="IE168" s="67">
        <v>-3512.2631249999999</v>
      </c>
      <c r="IF168" s="67">
        <v>-3512.2631249999999</v>
      </c>
      <c r="IG168" s="67">
        <v>-3512.2631249999999</v>
      </c>
      <c r="IH168" s="67">
        <v>-3512.2631249999999</v>
      </c>
      <c r="II168" s="67">
        <v>-3512.2631249999999</v>
      </c>
      <c r="IJ168" s="67">
        <v>-3512.2631249999999</v>
      </c>
      <c r="IK168" s="67">
        <v>-3512.2631249999999</v>
      </c>
      <c r="IL168" s="67">
        <v>-3512.2631249999999</v>
      </c>
      <c r="IM168" s="67">
        <v>-3512.2631249999999</v>
      </c>
      <c r="IN168" s="67">
        <v>-3512.2631249999999</v>
      </c>
      <c r="IO168" s="67">
        <v>-3512.2631249999999</v>
      </c>
    </row>
    <row r="169" spans="1:249" x14ac:dyDescent="0.2">
      <c r="D169" s="58"/>
    </row>
    <row r="170" spans="1:249" x14ac:dyDescent="0.2">
      <c r="D170" s="58"/>
    </row>
    <row r="171" spans="1:249" s="239" customFormat="1" ht="15" x14ac:dyDescent="0.2">
      <c r="A171" s="239" t="s">
        <v>62</v>
      </c>
      <c r="B171" s="240"/>
      <c r="D171" s="241"/>
    </row>
    <row r="172" spans="1:249" x14ac:dyDescent="0.2">
      <c r="D172" s="58"/>
    </row>
    <row r="173" spans="1:249" x14ac:dyDescent="0.2">
      <c r="D173" s="58"/>
    </row>
    <row r="174" spans="1:249" s="22" customFormat="1" ht="15" x14ac:dyDescent="0.2">
      <c r="A174" s="13"/>
      <c r="B174" s="7"/>
      <c r="C174" s="28"/>
      <c r="D174" s="68"/>
      <c r="E174" s="22" t="s">
        <v>92</v>
      </c>
      <c r="G174" s="22" t="s">
        <v>86</v>
      </c>
      <c r="J174" s="242" cm="1">
        <f t="array" ref="J174:IO176">BXF.Corkscrewλ(I176,_xlfn.ANCHORARRAY(FinStats_Mon!J$28))</f>
        <v>0</v>
      </c>
      <c r="K174" s="22">
        <v>3804.4956140350882</v>
      </c>
      <c r="L174" s="22">
        <v>7613.5889933780218</v>
      </c>
      <c r="M174" s="22">
        <v>11427.299295384249</v>
      </c>
      <c r="N174" s="22">
        <v>15245.645757231536</v>
      </c>
      <c r="O174" s="22">
        <v>19068.647696252552</v>
      </c>
      <c r="P174" s="22">
        <v>22896.324510268852</v>
      </c>
      <c r="Q174" s="22">
        <v>26728.695677926255</v>
      </c>
      <c r="R174" s="22">
        <v>30565.780759031593</v>
      </c>
      <c r="S174" s="22">
        <v>34407.599394890902</v>
      </c>
      <c r="T174" s="22">
        <v>38254.171308648991</v>
      </c>
      <c r="U174" s="22">
        <v>42105.516305630437</v>
      </c>
      <c r="V174" s="22">
        <v>45961.654273682005</v>
      </c>
      <c r="W174" s="22">
        <v>54643.438516849819</v>
      </c>
      <c r="X174" s="22">
        <v>63330.055755724643</v>
      </c>
      <c r="Y174" s="22">
        <v>72021.526127788587</v>
      </c>
      <c r="Z174" s="22">
        <v>80717.86985442994</v>
      </c>
      <c r="AA174" s="22">
        <v>89419.107241292775</v>
      </c>
      <c r="AB174" s="22">
        <v>98125.258678628015</v>
      </c>
      <c r="AC174" s="22">
        <v>106836.34464164596</v>
      </c>
      <c r="AD174" s="22">
        <v>115552.3856908703</v>
      </c>
      <c r="AE174" s="22">
        <v>124273.40247249354</v>
      </c>
      <c r="AF174" s="22">
        <v>132999.41571873403</v>
      </c>
      <c r="AG174" s="22">
        <v>141730.44624819432</v>
      </c>
      <c r="AH174" s="22">
        <v>150466.51496622118</v>
      </c>
      <c r="AI174" s="22">
        <v>162673.22619860028</v>
      </c>
      <c r="AJ174" s="22">
        <v>174885.01769191923</v>
      </c>
      <c r="AK174" s="22">
        <v>187101.91061393192</v>
      </c>
      <c r="AL174" s="22">
        <v>199323.92622059127</v>
      </c>
      <c r="AM174" s="22">
        <v>211551.08585641661</v>
      </c>
      <c r="AN174" s="22">
        <v>223783.4109548628</v>
      </c>
      <c r="AO174" s="22">
        <v>236020.92303869079</v>
      </c>
      <c r="AP174" s="22">
        <v>248263.64372033963</v>
      </c>
      <c r="AQ174" s="22">
        <v>260511.59470230027</v>
      </c>
      <c r="AR174" s="22">
        <v>272764.79777749069</v>
      </c>
      <c r="AS174" s="22">
        <v>285023.27482963266</v>
      </c>
      <c r="AT174" s="22">
        <v>297287.04783363012</v>
      </c>
      <c r="AU174" s="22">
        <v>306568.79302261584</v>
      </c>
      <c r="AV174" s="22">
        <v>315855.87838833279</v>
      </c>
      <c r="AW174" s="22">
        <v>325148.32618151739</v>
      </c>
      <c r="AX174" s="22">
        <v>334446.15874561737</v>
      </c>
      <c r="AY174" s="22">
        <v>343749.39851717826</v>
      </c>
      <c r="AZ174" s="22">
        <v>353058.06802623114</v>
      </c>
      <c r="BA174" s="22">
        <v>362372.18989668222</v>
      </c>
      <c r="BB174" s="22">
        <v>371691.78684670397</v>
      </c>
      <c r="BC174" s="22">
        <v>381016.88168912794</v>
      </c>
      <c r="BD174" s="22">
        <v>390347.49733183917</v>
      </c>
      <c r="BE174" s="22">
        <v>399683.65677817218</v>
      </c>
      <c r="BF174" s="22">
        <v>409025.38312730874</v>
      </c>
      <c r="BG174" s="22">
        <v>415263.06978301052</v>
      </c>
      <c r="BH174" s="22">
        <v>421500.7564387123</v>
      </c>
      <c r="BI174" s="22">
        <v>427738.44309441408</v>
      </c>
      <c r="BJ174" s="22">
        <v>433976.12975011586</v>
      </c>
      <c r="BK174" s="22">
        <v>440213.81640581763</v>
      </c>
      <c r="BL174" s="22">
        <v>446451.50306151941</v>
      </c>
      <c r="BM174" s="22">
        <v>452689.18971722119</v>
      </c>
      <c r="BN174" s="22">
        <v>458926.87637292297</v>
      </c>
      <c r="BO174" s="22">
        <v>465164.56302862475</v>
      </c>
      <c r="BP174" s="22">
        <v>471402.24968432653</v>
      </c>
      <c r="BQ174" s="22">
        <v>477639.9363400283</v>
      </c>
      <c r="BR174" s="22">
        <v>483877.62299573008</v>
      </c>
      <c r="BS174" s="22">
        <v>490115.30965143186</v>
      </c>
      <c r="BT174" s="22">
        <v>496352.99630713364</v>
      </c>
      <c r="BU174" s="22">
        <v>502590.68296283542</v>
      </c>
      <c r="BV174" s="22">
        <v>508828.3696185372</v>
      </c>
      <c r="BW174" s="22">
        <v>515066.05627423897</v>
      </c>
      <c r="BX174" s="22">
        <v>521303.74292994075</v>
      </c>
      <c r="BY174" s="22">
        <v>527541.42958564253</v>
      </c>
      <c r="BZ174" s="22">
        <v>533779.11624134425</v>
      </c>
      <c r="CA174" s="22">
        <v>540016.80289704597</v>
      </c>
      <c r="CB174" s="22">
        <v>546254.48955274769</v>
      </c>
      <c r="CC174" s="22">
        <v>552492.17620844941</v>
      </c>
      <c r="CD174" s="22">
        <v>558729.86286415113</v>
      </c>
      <c r="CE174" s="22">
        <v>564967.54951985285</v>
      </c>
      <c r="CF174" s="22">
        <v>571205.23617555457</v>
      </c>
      <c r="CG174" s="22">
        <v>577442.92283125629</v>
      </c>
      <c r="CH174" s="22">
        <v>583680.60948695801</v>
      </c>
      <c r="CI174" s="22">
        <v>589918.29614265973</v>
      </c>
      <c r="CJ174" s="22">
        <v>596155.98279836145</v>
      </c>
      <c r="CK174" s="22">
        <v>602393.66945406317</v>
      </c>
      <c r="CL174" s="22">
        <v>608631.35610976489</v>
      </c>
      <c r="CM174" s="22">
        <v>614869.04276546661</v>
      </c>
      <c r="CN174" s="22">
        <v>621106.72942116833</v>
      </c>
      <c r="CO174" s="22">
        <v>627344.41607687005</v>
      </c>
      <c r="CP174" s="22">
        <v>633582.10273257177</v>
      </c>
      <c r="CQ174" s="22">
        <v>639819.78938827349</v>
      </c>
      <c r="CR174" s="22">
        <v>646057.47604397521</v>
      </c>
      <c r="CS174" s="22">
        <v>652295.16269967693</v>
      </c>
      <c r="CT174" s="22">
        <v>658532.84935537865</v>
      </c>
      <c r="CU174" s="22">
        <v>664770.53601108037</v>
      </c>
      <c r="CV174" s="22">
        <v>671008.22266678209</v>
      </c>
      <c r="CW174" s="22">
        <v>677245.90932248381</v>
      </c>
      <c r="CX174" s="22">
        <v>683483.59597818553</v>
      </c>
      <c r="CY174" s="22">
        <v>689721.28263388725</v>
      </c>
      <c r="CZ174" s="22">
        <v>695958.96928958897</v>
      </c>
      <c r="DA174" s="22">
        <v>702196.65594529069</v>
      </c>
      <c r="DB174" s="22">
        <v>708434.34260099242</v>
      </c>
      <c r="DC174" s="22">
        <v>714672.02925669414</v>
      </c>
      <c r="DD174" s="22">
        <v>720909.71591239586</v>
      </c>
      <c r="DE174" s="22">
        <v>727147.40256809758</v>
      </c>
      <c r="DF174" s="22">
        <v>733385.0892237993</v>
      </c>
      <c r="DG174" s="22">
        <v>739622.77587950102</v>
      </c>
      <c r="DH174" s="22">
        <v>745860.46253520274</v>
      </c>
      <c r="DI174" s="22">
        <v>752098.14919090446</v>
      </c>
      <c r="DJ174" s="22">
        <v>758335.83584660618</v>
      </c>
      <c r="DK174" s="22">
        <v>764573.5225023079</v>
      </c>
      <c r="DL174" s="22">
        <v>770811.20915800962</v>
      </c>
      <c r="DM174" s="22">
        <v>777048.89581371134</v>
      </c>
      <c r="DN174" s="22">
        <v>783286.58246941306</v>
      </c>
      <c r="DO174" s="22">
        <v>789524.26912511478</v>
      </c>
      <c r="DP174" s="22">
        <v>795761.9557808165</v>
      </c>
      <c r="DQ174" s="22">
        <v>801999.64243651822</v>
      </c>
      <c r="DR174" s="22">
        <v>808237.32909221994</v>
      </c>
      <c r="DS174" s="22">
        <v>814475.01574792166</v>
      </c>
      <c r="DT174" s="22">
        <v>820712.70240362338</v>
      </c>
      <c r="DU174" s="22">
        <v>826950.3890593251</v>
      </c>
      <c r="DV174" s="22">
        <v>833188.07571502682</v>
      </c>
      <c r="DW174" s="22">
        <v>839425.76237072854</v>
      </c>
      <c r="DX174" s="22">
        <v>845663.44902643026</v>
      </c>
      <c r="DY174" s="22">
        <v>851901.13568213198</v>
      </c>
      <c r="DZ174" s="22">
        <v>858138.8223378337</v>
      </c>
      <c r="EA174" s="22">
        <v>864376.50899353542</v>
      </c>
      <c r="EB174" s="22">
        <v>870614.19564923714</v>
      </c>
      <c r="EC174" s="22">
        <v>876851.88230493886</v>
      </c>
      <c r="ED174" s="22">
        <v>883089.56896064058</v>
      </c>
      <c r="EE174" s="22">
        <v>889327.2556163423</v>
      </c>
      <c r="EF174" s="22">
        <v>895564.94227204402</v>
      </c>
      <c r="EG174" s="22">
        <v>901802.62892774574</v>
      </c>
      <c r="EH174" s="22">
        <v>908040.31558344746</v>
      </c>
      <c r="EI174" s="22">
        <v>914278.00223914918</v>
      </c>
      <c r="EJ174" s="22">
        <v>920515.6888948509</v>
      </c>
      <c r="EK174" s="22">
        <v>926753.37555055262</v>
      </c>
      <c r="EL174" s="22">
        <v>932991.06220625434</v>
      </c>
      <c r="EM174" s="22">
        <v>939228.74886195606</v>
      </c>
      <c r="EN174" s="22">
        <v>945466.43551765778</v>
      </c>
      <c r="EO174" s="22">
        <v>951704.1221733595</v>
      </c>
      <c r="EP174" s="22">
        <v>957941.80882906122</v>
      </c>
      <c r="EQ174" s="22">
        <v>964179.49548476294</v>
      </c>
      <c r="ER174" s="22">
        <v>970417.18214046466</v>
      </c>
      <c r="ES174" s="22">
        <v>976654.86879616638</v>
      </c>
      <c r="ET174" s="22">
        <v>982892.5554518681</v>
      </c>
      <c r="EU174" s="22">
        <v>989130.24210756982</v>
      </c>
      <c r="EV174" s="22">
        <v>995367.92876327154</v>
      </c>
      <c r="EW174" s="22">
        <v>1001605.6154189733</v>
      </c>
      <c r="EX174" s="22">
        <v>1007843.302074675</v>
      </c>
      <c r="EY174" s="22">
        <v>1014080.9887303767</v>
      </c>
      <c r="EZ174" s="22">
        <v>1020318.6753860784</v>
      </c>
      <c r="FA174" s="22">
        <v>1026556.3620417801</v>
      </c>
      <c r="FB174" s="22">
        <v>1032794.0486974819</v>
      </c>
      <c r="FC174" s="22">
        <v>1039031.7353531836</v>
      </c>
      <c r="FD174" s="22">
        <v>1045269.4220088853</v>
      </c>
      <c r="FE174" s="22">
        <v>1051507.1086645871</v>
      </c>
      <c r="FF174" s="22">
        <v>1057744.795320289</v>
      </c>
      <c r="FG174" s="22">
        <v>1063982.4819759908</v>
      </c>
      <c r="FH174" s="22">
        <v>1070220.1686316926</v>
      </c>
      <c r="FI174" s="22">
        <v>1076457.8552873945</v>
      </c>
      <c r="FJ174" s="22">
        <v>1082695.5419430963</v>
      </c>
      <c r="FK174" s="22">
        <v>1088933.2285987982</v>
      </c>
      <c r="FL174" s="22">
        <v>1095170.9152545</v>
      </c>
      <c r="FM174" s="22">
        <v>1101408.6019102018</v>
      </c>
      <c r="FN174" s="22">
        <v>1107646.2885659037</v>
      </c>
      <c r="FO174" s="22">
        <v>1113883.9752216055</v>
      </c>
      <c r="FP174" s="22">
        <v>1120121.6618773073</v>
      </c>
      <c r="FQ174" s="22">
        <v>1126359.3485330092</v>
      </c>
      <c r="FR174" s="22">
        <v>1132597.035188711</v>
      </c>
      <c r="FS174" s="22">
        <v>1138834.7218444129</v>
      </c>
      <c r="FT174" s="22">
        <v>1145072.4085001147</v>
      </c>
      <c r="FU174" s="22">
        <v>1151310.0951558165</v>
      </c>
      <c r="FV174" s="22">
        <v>1157547.7818115184</v>
      </c>
      <c r="FW174" s="22">
        <v>1163785.4684672202</v>
      </c>
      <c r="FX174" s="22">
        <v>1170023.155122922</v>
      </c>
      <c r="FY174" s="22">
        <v>1176260.8417786239</v>
      </c>
      <c r="FZ174" s="22">
        <v>1182498.5284343257</v>
      </c>
      <c r="GA174" s="22">
        <v>1188736.2150900275</v>
      </c>
      <c r="GB174" s="22">
        <v>1194973.9017457294</v>
      </c>
      <c r="GC174" s="22">
        <v>1201211.5884014312</v>
      </c>
      <c r="GD174" s="22">
        <v>1207449.2750571331</v>
      </c>
      <c r="GE174" s="22">
        <v>1213686.9617128349</v>
      </c>
      <c r="GF174" s="22">
        <v>1219924.6483685367</v>
      </c>
      <c r="GG174" s="22">
        <v>1226162.3350242386</v>
      </c>
      <c r="GH174" s="22">
        <v>1232400.0216799404</v>
      </c>
      <c r="GI174" s="22">
        <v>1238637.7083356422</v>
      </c>
      <c r="GJ174" s="22">
        <v>1244875.3949913441</v>
      </c>
      <c r="GK174" s="22">
        <v>1251113.0816470459</v>
      </c>
      <c r="GL174" s="22">
        <v>1257350.7683027477</v>
      </c>
      <c r="GM174" s="22">
        <v>1263588.4549584496</v>
      </c>
      <c r="GN174" s="22">
        <v>1269826.1416141514</v>
      </c>
      <c r="GO174" s="22">
        <v>1276063.8282698533</v>
      </c>
      <c r="GP174" s="22">
        <v>1282301.5149255551</v>
      </c>
      <c r="GQ174" s="22">
        <v>1288539.2015812569</v>
      </c>
      <c r="GR174" s="22">
        <v>1294776.8882369588</v>
      </c>
      <c r="GS174" s="22">
        <v>1301014.5748926606</v>
      </c>
      <c r="GT174" s="22">
        <v>1307252.2615483624</v>
      </c>
      <c r="GU174" s="22">
        <v>1313489.9482040643</v>
      </c>
      <c r="GV174" s="22">
        <v>1319727.6348597661</v>
      </c>
      <c r="GW174" s="22">
        <v>1325965.3215154679</v>
      </c>
      <c r="GX174" s="22">
        <v>1332203.0081711698</v>
      </c>
      <c r="GY174" s="22">
        <v>1338440.6948268716</v>
      </c>
      <c r="GZ174" s="22">
        <v>1344678.3814825735</v>
      </c>
      <c r="HA174" s="22">
        <v>1350916.0681382753</v>
      </c>
      <c r="HB174" s="22">
        <v>1357153.7547939771</v>
      </c>
      <c r="HC174" s="22">
        <v>1363391.441449679</v>
      </c>
      <c r="HD174" s="22">
        <v>1369629.1281053808</v>
      </c>
      <c r="HE174" s="22">
        <v>1375866.8147610826</v>
      </c>
      <c r="HF174" s="22">
        <v>1382104.5014167845</v>
      </c>
      <c r="HG174" s="22">
        <v>1388342.1880724863</v>
      </c>
      <c r="HH174" s="22">
        <v>1394579.8747281882</v>
      </c>
      <c r="HI174" s="22">
        <v>1400817.56138389</v>
      </c>
      <c r="HJ174" s="22">
        <v>1407055.2480395918</v>
      </c>
      <c r="HK174" s="22">
        <v>1413292.9346952937</v>
      </c>
      <c r="HL174" s="22">
        <v>1419530.6213509955</v>
      </c>
      <c r="HM174" s="22">
        <v>1425768.3080066973</v>
      </c>
      <c r="HN174" s="22">
        <v>1432005.9946623992</v>
      </c>
      <c r="HO174" s="22">
        <v>1438243.681318101</v>
      </c>
      <c r="HP174" s="22">
        <v>1444481.3679738028</v>
      </c>
      <c r="HQ174" s="22">
        <v>1450719.0546295047</v>
      </c>
      <c r="HR174" s="22">
        <v>1456956.7412852065</v>
      </c>
      <c r="HS174" s="22">
        <v>1463194.4279409084</v>
      </c>
      <c r="HT174" s="22">
        <v>1469432.1145966102</v>
      </c>
      <c r="HU174" s="22">
        <v>1475669.801252312</v>
      </c>
      <c r="HV174" s="22">
        <v>1481907.4879080139</v>
      </c>
      <c r="HW174" s="22">
        <v>1488145.1745637157</v>
      </c>
      <c r="HX174" s="22">
        <v>1494382.8612194175</v>
      </c>
      <c r="HY174" s="22">
        <v>1500620.5478751194</v>
      </c>
      <c r="HZ174" s="22">
        <v>1506858.2345308212</v>
      </c>
      <c r="IA174" s="22">
        <v>1513095.921186523</v>
      </c>
      <c r="IB174" s="22">
        <v>1519333.6078422249</v>
      </c>
      <c r="IC174" s="22">
        <v>1525571.2944979267</v>
      </c>
      <c r="ID174" s="22">
        <v>1531808.9811536286</v>
      </c>
      <c r="IE174" s="22">
        <v>1538331.7555286286</v>
      </c>
      <c r="IF174" s="22">
        <v>1544854.5299036286</v>
      </c>
      <c r="IG174" s="22">
        <v>1551377.3042786287</v>
      </c>
      <c r="IH174" s="22">
        <v>1557900.0786536287</v>
      </c>
      <c r="II174" s="22">
        <v>1564422.8530286287</v>
      </c>
      <c r="IJ174" s="22">
        <v>1570945.6274036288</v>
      </c>
      <c r="IK174" s="22">
        <v>1577468.4017786288</v>
      </c>
      <c r="IL174" s="22">
        <v>1583991.1761536289</v>
      </c>
      <c r="IM174" s="22">
        <v>1590513.9505286289</v>
      </c>
      <c r="IN174" s="22">
        <v>1597036.7249036289</v>
      </c>
      <c r="IO174" s="22">
        <v>1603559.499278629</v>
      </c>
    </row>
    <row r="175" spans="1:249" s="100" customFormat="1" x14ac:dyDescent="0.2">
      <c r="A175" s="97"/>
      <c r="B175" s="97"/>
      <c r="C175" s="98"/>
      <c r="D175" s="99"/>
      <c r="E175" s="100" t="str">
        <f>FinStats_Mon!E$28</f>
        <v>Net Income</v>
      </c>
      <c r="F175" s="100">
        <f>FinStats_Mon!F$28</f>
        <v>0</v>
      </c>
      <c r="G175" s="100">
        <f>FinStats_Mon!G$28</f>
        <v>0</v>
      </c>
      <c r="H175" s="100">
        <f>FinStats_Mon!H$28</f>
        <v>0</v>
      </c>
      <c r="I175" s="100">
        <f>FinStats_Mon!I$28</f>
        <v>0</v>
      </c>
      <c r="J175" s="100">
        <v>3804.4956140350882</v>
      </c>
      <c r="K175" s="100">
        <v>3809.0933793429331</v>
      </c>
      <c r="L175" s="100">
        <v>3813.7103020062277</v>
      </c>
      <c r="M175" s="100">
        <v>3818.3464618472863</v>
      </c>
      <c r="N175" s="100">
        <v>3823.001939021015</v>
      </c>
      <c r="O175" s="100">
        <v>3827.6768140163013</v>
      </c>
      <c r="P175" s="100">
        <v>3832.3711676574017</v>
      </c>
      <c r="Q175" s="100">
        <v>3837.0850811053401</v>
      </c>
      <c r="R175" s="100">
        <v>3841.8186358593107</v>
      </c>
      <c r="S175" s="100">
        <v>3846.5719137580904</v>
      </c>
      <c r="T175" s="100">
        <v>3851.3449969814478</v>
      </c>
      <c r="U175" s="100">
        <v>3856.1379680515697</v>
      </c>
      <c r="V175" s="100">
        <v>8681.7842431678146</v>
      </c>
      <c r="W175" s="100">
        <v>8686.6172388748237</v>
      </c>
      <c r="X175" s="100">
        <v>8691.4703720639463</v>
      </c>
      <c r="Y175" s="100">
        <v>8696.3437266413566</v>
      </c>
      <c r="Z175" s="100">
        <v>8701.2373868628383</v>
      </c>
      <c r="AA175" s="100">
        <v>8706.1514373352438</v>
      </c>
      <c r="AB175" s="100">
        <v>8711.0859630179511</v>
      </c>
      <c r="AC175" s="100">
        <v>8716.0410492243354</v>
      </c>
      <c r="AD175" s="100">
        <v>8721.0167816232461</v>
      </c>
      <c r="AE175" s="100">
        <v>8726.0132462404872</v>
      </c>
      <c r="AF175" s="100">
        <v>8731.0305294602986</v>
      </c>
      <c r="AG175" s="100">
        <v>8736.0687180268615</v>
      </c>
      <c r="AH175" s="100">
        <v>12206.711232379119</v>
      </c>
      <c r="AI175" s="100">
        <v>12211.791493318951</v>
      </c>
      <c r="AJ175" s="100">
        <v>12216.892922012701</v>
      </c>
      <c r="AK175" s="100">
        <v>12222.015606659343</v>
      </c>
      <c r="AL175" s="100">
        <v>12227.159635825345</v>
      </c>
      <c r="AM175" s="100">
        <v>12232.325098446203</v>
      </c>
      <c r="AN175" s="100">
        <v>12237.512083827985</v>
      </c>
      <c r="AO175" s="100">
        <v>12242.720681648854</v>
      </c>
      <c r="AP175" s="100">
        <v>12247.950981960646</v>
      </c>
      <c r="AQ175" s="100">
        <v>12253.203075190402</v>
      </c>
      <c r="AR175" s="100">
        <v>12258.477052141952</v>
      </c>
      <c r="AS175" s="100">
        <v>12263.773003997463</v>
      </c>
      <c r="AT175" s="100">
        <v>9281.7451889857075</v>
      </c>
      <c r="AU175" s="100">
        <v>9287.0853657169573</v>
      </c>
      <c r="AV175" s="100">
        <v>9292.4477931845886</v>
      </c>
      <c r="AW175" s="100">
        <v>9297.832564100001</v>
      </c>
      <c r="AX175" s="100">
        <v>9303.239771560895</v>
      </c>
      <c r="AY175" s="100">
        <v>9308.6695090528756</v>
      </c>
      <c r="AZ175" s="100">
        <v>9314.121870451072</v>
      </c>
      <c r="BA175" s="100">
        <v>9319.5969500217616</v>
      </c>
      <c r="BB175" s="100">
        <v>9325.0948424239959</v>
      </c>
      <c r="BC175" s="100">
        <v>9330.6156427112401</v>
      </c>
      <c r="BD175" s="100">
        <v>9336.159446333013</v>
      </c>
      <c r="BE175" s="100">
        <v>9341.7263491365447</v>
      </c>
      <c r="BF175" s="100">
        <v>6237.6866557017547</v>
      </c>
      <c r="BG175" s="100">
        <v>6237.6866557017547</v>
      </c>
      <c r="BH175" s="100">
        <v>6237.6866557017547</v>
      </c>
      <c r="BI175" s="100">
        <v>6237.6866557017547</v>
      </c>
      <c r="BJ175" s="100">
        <v>6237.6866557017547</v>
      </c>
      <c r="BK175" s="100">
        <v>6237.6866557017547</v>
      </c>
      <c r="BL175" s="100">
        <v>6237.6866557017547</v>
      </c>
      <c r="BM175" s="100">
        <v>6237.6866557017547</v>
      </c>
      <c r="BN175" s="100">
        <v>6237.6866557017547</v>
      </c>
      <c r="BO175" s="100">
        <v>6237.6866557017547</v>
      </c>
      <c r="BP175" s="100">
        <v>6237.6866557017547</v>
      </c>
      <c r="BQ175" s="100">
        <v>6237.6866557017547</v>
      </c>
      <c r="BR175" s="100">
        <v>6237.6866557017547</v>
      </c>
      <c r="BS175" s="100">
        <v>6237.6866557017547</v>
      </c>
      <c r="BT175" s="100">
        <v>6237.6866557017547</v>
      </c>
      <c r="BU175" s="100">
        <v>6237.6866557017547</v>
      </c>
      <c r="BV175" s="100">
        <v>6237.6866557017547</v>
      </c>
      <c r="BW175" s="100">
        <v>6237.6866557017547</v>
      </c>
      <c r="BX175" s="100">
        <v>6237.6866557017547</v>
      </c>
      <c r="BY175" s="100">
        <v>6237.6866557017547</v>
      </c>
      <c r="BZ175" s="100">
        <v>6237.6866557017547</v>
      </c>
      <c r="CA175" s="100">
        <v>6237.6866557017547</v>
      </c>
      <c r="CB175" s="100">
        <v>6237.6866557017547</v>
      </c>
      <c r="CC175" s="100">
        <v>6237.6866557017547</v>
      </c>
      <c r="CD175" s="100">
        <v>6237.6866557017547</v>
      </c>
      <c r="CE175" s="100">
        <v>6237.6866557017547</v>
      </c>
      <c r="CF175" s="100">
        <v>6237.6866557017547</v>
      </c>
      <c r="CG175" s="100">
        <v>6237.6866557017547</v>
      </c>
      <c r="CH175" s="100">
        <v>6237.6866557017547</v>
      </c>
      <c r="CI175" s="100">
        <v>6237.6866557017547</v>
      </c>
      <c r="CJ175" s="100">
        <v>6237.6866557017547</v>
      </c>
      <c r="CK175" s="100">
        <v>6237.6866557017547</v>
      </c>
      <c r="CL175" s="100">
        <v>6237.6866557017547</v>
      </c>
      <c r="CM175" s="100">
        <v>6237.6866557017547</v>
      </c>
      <c r="CN175" s="100">
        <v>6237.6866557017547</v>
      </c>
      <c r="CO175" s="100">
        <v>6237.6866557017547</v>
      </c>
      <c r="CP175" s="100">
        <v>6237.6866557017547</v>
      </c>
      <c r="CQ175" s="100">
        <v>6237.6866557017547</v>
      </c>
      <c r="CR175" s="100">
        <v>6237.6866557017547</v>
      </c>
      <c r="CS175" s="100">
        <v>6237.6866557017547</v>
      </c>
      <c r="CT175" s="100">
        <v>6237.6866557017547</v>
      </c>
      <c r="CU175" s="100">
        <v>6237.6866557017547</v>
      </c>
      <c r="CV175" s="100">
        <v>6237.6866557017547</v>
      </c>
      <c r="CW175" s="100">
        <v>6237.6866557017547</v>
      </c>
      <c r="CX175" s="100">
        <v>6237.6866557017547</v>
      </c>
      <c r="CY175" s="100">
        <v>6237.6866557017547</v>
      </c>
      <c r="CZ175" s="100">
        <v>6237.6866557017547</v>
      </c>
      <c r="DA175" s="100">
        <v>6237.6866557017547</v>
      </c>
      <c r="DB175" s="100">
        <v>6237.6866557017547</v>
      </c>
      <c r="DC175" s="100">
        <v>6237.6866557017547</v>
      </c>
      <c r="DD175" s="100">
        <v>6237.6866557017547</v>
      </c>
      <c r="DE175" s="100">
        <v>6237.6866557017547</v>
      </c>
      <c r="DF175" s="100">
        <v>6237.6866557017547</v>
      </c>
      <c r="DG175" s="100">
        <v>6237.6866557017547</v>
      </c>
      <c r="DH175" s="100">
        <v>6237.6866557017547</v>
      </c>
      <c r="DI175" s="100">
        <v>6237.6866557017547</v>
      </c>
      <c r="DJ175" s="100">
        <v>6237.6866557017547</v>
      </c>
      <c r="DK175" s="100">
        <v>6237.6866557017547</v>
      </c>
      <c r="DL175" s="100">
        <v>6237.6866557017547</v>
      </c>
      <c r="DM175" s="100">
        <v>6237.6866557017547</v>
      </c>
      <c r="DN175" s="100">
        <v>6237.6866557017547</v>
      </c>
      <c r="DO175" s="100">
        <v>6237.6866557017547</v>
      </c>
      <c r="DP175" s="100">
        <v>6237.6866557017547</v>
      </c>
      <c r="DQ175" s="100">
        <v>6237.6866557017547</v>
      </c>
      <c r="DR175" s="100">
        <v>6237.6866557017547</v>
      </c>
      <c r="DS175" s="100">
        <v>6237.6866557017547</v>
      </c>
      <c r="DT175" s="100">
        <v>6237.6866557017547</v>
      </c>
      <c r="DU175" s="100">
        <v>6237.6866557017547</v>
      </c>
      <c r="DV175" s="100">
        <v>6237.6866557017547</v>
      </c>
      <c r="DW175" s="100">
        <v>6237.6866557017547</v>
      </c>
      <c r="DX175" s="100">
        <v>6237.6866557017547</v>
      </c>
      <c r="DY175" s="100">
        <v>6237.6866557017547</v>
      </c>
      <c r="DZ175" s="100">
        <v>6237.6866557017547</v>
      </c>
      <c r="EA175" s="100">
        <v>6237.6866557017547</v>
      </c>
      <c r="EB175" s="100">
        <v>6237.6866557017547</v>
      </c>
      <c r="EC175" s="100">
        <v>6237.6866557017547</v>
      </c>
      <c r="ED175" s="100">
        <v>6237.6866557017547</v>
      </c>
      <c r="EE175" s="100">
        <v>6237.6866557017547</v>
      </c>
      <c r="EF175" s="100">
        <v>6237.6866557017547</v>
      </c>
      <c r="EG175" s="100">
        <v>6237.6866557017547</v>
      </c>
      <c r="EH175" s="100">
        <v>6237.6866557017547</v>
      </c>
      <c r="EI175" s="100">
        <v>6237.6866557017547</v>
      </c>
      <c r="EJ175" s="100">
        <v>6237.6866557017547</v>
      </c>
      <c r="EK175" s="100">
        <v>6237.6866557017547</v>
      </c>
      <c r="EL175" s="100">
        <v>6237.6866557017547</v>
      </c>
      <c r="EM175" s="100">
        <v>6237.6866557017547</v>
      </c>
      <c r="EN175" s="100">
        <v>6237.6866557017547</v>
      </c>
      <c r="EO175" s="100">
        <v>6237.6866557017547</v>
      </c>
      <c r="EP175" s="100">
        <v>6237.6866557017547</v>
      </c>
      <c r="EQ175" s="100">
        <v>6237.6866557017547</v>
      </c>
      <c r="ER175" s="100">
        <v>6237.6866557017547</v>
      </c>
      <c r="ES175" s="100">
        <v>6237.6866557017547</v>
      </c>
      <c r="ET175" s="100">
        <v>6237.6866557017547</v>
      </c>
      <c r="EU175" s="100">
        <v>6237.6866557017547</v>
      </c>
      <c r="EV175" s="100">
        <v>6237.6866557017547</v>
      </c>
      <c r="EW175" s="100">
        <v>6237.6866557017547</v>
      </c>
      <c r="EX175" s="100">
        <v>6237.6866557017547</v>
      </c>
      <c r="EY175" s="100">
        <v>6237.6866557017547</v>
      </c>
      <c r="EZ175" s="100">
        <v>6237.6866557017547</v>
      </c>
      <c r="FA175" s="100">
        <v>6237.6866557017547</v>
      </c>
      <c r="FB175" s="100">
        <v>6237.6866557017547</v>
      </c>
      <c r="FC175" s="100">
        <v>6237.6866557017547</v>
      </c>
      <c r="FD175" s="100">
        <v>6237.6866557017547</v>
      </c>
      <c r="FE175" s="100">
        <v>6237.6866557017547</v>
      </c>
      <c r="FF175" s="100">
        <v>6237.6866557017547</v>
      </c>
      <c r="FG175" s="100">
        <v>6237.6866557017547</v>
      </c>
      <c r="FH175" s="100">
        <v>6237.6866557017547</v>
      </c>
      <c r="FI175" s="100">
        <v>6237.6866557017547</v>
      </c>
      <c r="FJ175" s="100">
        <v>6237.6866557017547</v>
      </c>
      <c r="FK175" s="100">
        <v>6237.6866557017547</v>
      </c>
      <c r="FL175" s="100">
        <v>6237.6866557017547</v>
      </c>
      <c r="FM175" s="100">
        <v>6237.6866557017547</v>
      </c>
      <c r="FN175" s="100">
        <v>6237.6866557017547</v>
      </c>
      <c r="FO175" s="100">
        <v>6237.6866557017547</v>
      </c>
      <c r="FP175" s="100">
        <v>6237.6866557017547</v>
      </c>
      <c r="FQ175" s="100">
        <v>6237.6866557017547</v>
      </c>
      <c r="FR175" s="100">
        <v>6237.6866557017547</v>
      </c>
      <c r="FS175" s="100">
        <v>6237.6866557017547</v>
      </c>
      <c r="FT175" s="100">
        <v>6237.6866557017547</v>
      </c>
      <c r="FU175" s="100">
        <v>6237.6866557017547</v>
      </c>
      <c r="FV175" s="100">
        <v>6237.6866557017547</v>
      </c>
      <c r="FW175" s="100">
        <v>6237.6866557017547</v>
      </c>
      <c r="FX175" s="100">
        <v>6237.6866557017547</v>
      </c>
      <c r="FY175" s="100">
        <v>6237.6866557017547</v>
      </c>
      <c r="FZ175" s="100">
        <v>6237.6866557017547</v>
      </c>
      <c r="GA175" s="100">
        <v>6237.6866557017547</v>
      </c>
      <c r="GB175" s="100">
        <v>6237.6866557017547</v>
      </c>
      <c r="GC175" s="100">
        <v>6237.6866557017547</v>
      </c>
      <c r="GD175" s="100">
        <v>6237.6866557017547</v>
      </c>
      <c r="GE175" s="100">
        <v>6237.6866557017547</v>
      </c>
      <c r="GF175" s="100">
        <v>6237.6866557017547</v>
      </c>
      <c r="GG175" s="100">
        <v>6237.6866557017547</v>
      </c>
      <c r="GH175" s="100">
        <v>6237.6866557017547</v>
      </c>
      <c r="GI175" s="100">
        <v>6237.6866557017547</v>
      </c>
      <c r="GJ175" s="100">
        <v>6237.6866557017547</v>
      </c>
      <c r="GK175" s="100">
        <v>6237.6866557017547</v>
      </c>
      <c r="GL175" s="100">
        <v>6237.6866557017547</v>
      </c>
      <c r="GM175" s="100">
        <v>6237.6866557017547</v>
      </c>
      <c r="GN175" s="100">
        <v>6237.6866557017547</v>
      </c>
      <c r="GO175" s="100">
        <v>6237.6866557017547</v>
      </c>
      <c r="GP175" s="100">
        <v>6237.6866557017547</v>
      </c>
      <c r="GQ175" s="100">
        <v>6237.6866557017547</v>
      </c>
      <c r="GR175" s="100">
        <v>6237.6866557017547</v>
      </c>
      <c r="GS175" s="100">
        <v>6237.6866557017547</v>
      </c>
      <c r="GT175" s="100">
        <v>6237.6866557017547</v>
      </c>
      <c r="GU175" s="100">
        <v>6237.6866557017547</v>
      </c>
      <c r="GV175" s="100">
        <v>6237.6866557017547</v>
      </c>
      <c r="GW175" s="100">
        <v>6237.6866557017547</v>
      </c>
      <c r="GX175" s="100">
        <v>6237.6866557017547</v>
      </c>
      <c r="GY175" s="100">
        <v>6237.6866557017547</v>
      </c>
      <c r="GZ175" s="100">
        <v>6237.6866557017547</v>
      </c>
      <c r="HA175" s="100">
        <v>6237.6866557017547</v>
      </c>
      <c r="HB175" s="100">
        <v>6237.6866557017547</v>
      </c>
      <c r="HC175" s="100">
        <v>6237.6866557017547</v>
      </c>
      <c r="HD175" s="100">
        <v>6237.6866557017547</v>
      </c>
      <c r="HE175" s="100">
        <v>6237.6866557017547</v>
      </c>
      <c r="HF175" s="100">
        <v>6237.6866557017547</v>
      </c>
      <c r="HG175" s="100">
        <v>6237.6866557017547</v>
      </c>
      <c r="HH175" s="100">
        <v>6237.6866557017547</v>
      </c>
      <c r="HI175" s="100">
        <v>6237.6866557017547</v>
      </c>
      <c r="HJ175" s="100">
        <v>6237.6866557017547</v>
      </c>
      <c r="HK175" s="100">
        <v>6237.6866557017547</v>
      </c>
      <c r="HL175" s="100">
        <v>6237.6866557017547</v>
      </c>
      <c r="HM175" s="100">
        <v>6237.6866557017547</v>
      </c>
      <c r="HN175" s="100">
        <v>6237.6866557017547</v>
      </c>
      <c r="HO175" s="100">
        <v>6237.6866557017547</v>
      </c>
      <c r="HP175" s="100">
        <v>6237.6866557017547</v>
      </c>
      <c r="HQ175" s="100">
        <v>6237.6866557017547</v>
      </c>
      <c r="HR175" s="100">
        <v>6237.6866557017547</v>
      </c>
      <c r="HS175" s="100">
        <v>6237.6866557017547</v>
      </c>
      <c r="HT175" s="100">
        <v>6237.6866557017547</v>
      </c>
      <c r="HU175" s="100">
        <v>6237.6866557017547</v>
      </c>
      <c r="HV175" s="100">
        <v>6237.6866557017547</v>
      </c>
      <c r="HW175" s="100">
        <v>6237.6866557017547</v>
      </c>
      <c r="HX175" s="100">
        <v>6237.6866557017547</v>
      </c>
      <c r="HY175" s="100">
        <v>6237.6866557017547</v>
      </c>
      <c r="HZ175" s="100">
        <v>6237.6866557017547</v>
      </c>
      <c r="IA175" s="100">
        <v>6237.6866557017547</v>
      </c>
      <c r="IB175" s="100">
        <v>6237.6866557017547</v>
      </c>
      <c r="IC175" s="100">
        <v>6237.6866557017547</v>
      </c>
      <c r="ID175" s="100">
        <v>6522.7743750000009</v>
      </c>
      <c r="IE175" s="100">
        <v>6522.7743750000009</v>
      </c>
      <c r="IF175" s="100">
        <v>6522.7743750000009</v>
      </c>
      <c r="IG175" s="100">
        <v>6522.7743750000009</v>
      </c>
      <c r="IH175" s="100">
        <v>6522.7743750000009</v>
      </c>
      <c r="II175" s="100">
        <v>6522.7743750000009</v>
      </c>
      <c r="IJ175" s="100">
        <v>6522.7743750000009</v>
      </c>
      <c r="IK175" s="100">
        <v>6522.7743750000009</v>
      </c>
      <c r="IL175" s="100">
        <v>6522.7743750000009</v>
      </c>
      <c r="IM175" s="100">
        <v>6522.7743750000009</v>
      </c>
      <c r="IN175" s="100">
        <v>6522.7743750000009</v>
      </c>
      <c r="IO175" s="100">
        <v>6522.7743750000009</v>
      </c>
    </row>
    <row r="176" spans="1:249" s="67" customFormat="1" x14ac:dyDescent="0.2">
      <c r="A176" s="63"/>
      <c r="B176" s="64"/>
      <c r="C176" s="65"/>
      <c r="D176" s="66"/>
      <c r="E176" s="67" t="s">
        <v>93</v>
      </c>
      <c r="G176" s="67" t="s">
        <v>86</v>
      </c>
      <c r="I176" s="86">
        <v>0</v>
      </c>
      <c r="J176" s="67">
        <v>3804.4956140350882</v>
      </c>
      <c r="K176" s="67">
        <v>7613.5889933780218</v>
      </c>
      <c r="L176" s="67">
        <v>11427.299295384249</v>
      </c>
      <c r="M176" s="67">
        <v>15245.645757231536</v>
      </c>
      <c r="N176" s="67">
        <v>19068.647696252552</v>
      </c>
      <c r="O176" s="67">
        <v>22896.324510268852</v>
      </c>
      <c r="P176" s="67">
        <v>26728.695677926255</v>
      </c>
      <c r="Q176" s="67">
        <v>30565.780759031593</v>
      </c>
      <c r="R176" s="67">
        <v>34407.599394890902</v>
      </c>
      <c r="S176" s="67">
        <v>38254.171308648991</v>
      </c>
      <c r="T176" s="67">
        <v>42105.516305630437</v>
      </c>
      <c r="U176" s="67">
        <v>45961.654273682005</v>
      </c>
      <c r="V176" s="67">
        <v>54643.438516849819</v>
      </c>
      <c r="W176" s="67">
        <v>63330.055755724643</v>
      </c>
      <c r="X176" s="67">
        <v>72021.526127788587</v>
      </c>
      <c r="Y176" s="67">
        <v>80717.86985442994</v>
      </c>
      <c r="Z176" s="67">
        <v>89419.107241292775</v>
      </c>
      <c r="AA176" s="67">
        <v>98125.258678628015</v>
      </c>
      <c r="AB176" s="67">
        <v>106836.34464164596</v>
      </c>
      <c r="AC176" s="67">
        <v>115552.3856908703</v>
      </c>
      <c r="AD176" s="67">
        <v>124273.40247249354</v>
      </c>
      <c r="AE176" s="67">
        <v>132999.41571873403</v>
      </c>
      <c r="AF176" s="67">
        <v>141730.44624819432</v>
      </c>
      <c r="AG176" s="67">
        <v>150466.51496622118</v>
      </c>
      <c r="AH176" s="67">
        <v>162673.22619860028</v>
      </c>
      <c r="AI176" s="67">
        <v>174885.01769191923</v>
      </c>
      <c r="AJ176" s="67">
        <v>187101.91061393192</v>
      </c>
      <c r="AK176" s="67">
        <v>199323.92622059127</v>
      </c>
      <c r="AL176" s="67">
        <v>211551.08585641661</v>
      </c>
      <c r="AM176" s="67">
        <v>223783.4109548628</v>
      </c>
      <c r="AN176" s="67">
        <v>236020.92303869079</v>
      </c>
      <c r="AO176" s="67">
        <v>248263.64372033963</v>
      </c>
      <c r="AP176" s="67">
        <v>260511.59470230027</v>
      </c>
      <c r="AQ176" s="67">
        <v>272764.79777749069</v>
      </c>
      <c r="AR176" s="67">
        <v>285023.27482963266</v>
      </c>
      <c r="AS176" s="67">
        <v>297287.04783363012</v>
      </c>
      <c r="AT176" s="67">
        <v>306568.79302261584</v>
      </c>
      <c r="AU176" s="67">
        <v>315855.87838833279</v>
      </c>
      <c r="AV176" s="67">
        <v>325148.32618151739</v>
      </c>
      <c r="AW176" s="67">
        <v>334446.15874561737</v>
      </c>
      <c r="AX176" s="67">
        <v>343749.39851717826</v>
      </c>
      <c r="AY176" s="67">
        <v>353058.06802623114</v>
      </c>
      <c r="AZ176" s="67">
        <v>362372.18989668222</v>
      </c>
      <c r="BA176" s="67">
        <v>371691.78684670397</v>
      </c>
      <c r="BB176" s="67">
        <v>381016.88168912794</v>
      </c>
      <c r="BC176" s="67">
        <v>390347.49733183917</v>
      </c>
      <c r="BD176" s="67">
        <v>399683.65677817218</v>
      </c>
      <c r="BE176" s="67">
        <v>409025.38312730874</v>
      </c>
      <c r="BF176" s="67">
        <v>415263.06978301052</v>
      </c>
      <c r="BG176" s="67">
        <v>421500.7564387123</v>
      </c>
      <c r="BH176" s="67">
        <v>427738.44309441408</v>
      </c>
      <c r="BI176" s="67">
        <v>433976.12975011586</v>
      </c>
      <c r="BJ176" s="67">
        <v>440213.81640581763</v>
      </c>
      <c r="BK176" s="67">
        <v>446451.50306151941</v>
      </c>
      <c r="BL176" s="67">
        <v>452689.18971722119</v>
      </c>
      <c r="BM176" s="67">
        <v>458926.87637292297</v>
      </c>
      <c r="BN176" s="67">
        <v>465164.56302862475</v>
      </c>
      <c r="BO176" s="67">
        <v>471402.24968432653</v>
      </c>
      <c r="BP176" s="67">
        <v>477639.9363400283</v>
      </c>
      <c r="BQ176" s="67">
        <v>483877.62299573008</v>
      </c>
      <c r="BR176" s="67">
        <v>490115.30965143186</v>
      </c>
      <c r="BS176" s="67">
        <v>496352.99630713364</v>
      </c>
      <c r="BT176" s="67">
        <v>502590.68296283542</v>
      </c>
      <c r="BU176" s="67">
        <v>508828.3696185372</v>
      </c>
      <c r="BV176" s="67">
        <v>515066.05627423897</v>
      </c>
      <c r="BW176" s="67">
        <v>521303.74292994075</v>
      </c>
      <c r="BX176" s="67">
        <v>527541.42958564253</v>
      </c>
      <c r="BY176" s="67">
        <v>533779.11624134425</v>
      </c>
      <c r="BZ176" s="67">
        <v>540016.80289704597</v>
      </c>
      <c r="CA176" s="67">
        <v>546254.48955274769</v>
      </c>
      <c r="CB176" s="67">
        <v>552492.17620844941</v>
      </c>
      <c r="CC176" s="67">
        <v>558729.86286415113</v>
      </c>
      <c r="CD176" s="67">
        <v>564967.54951985285</v>
      </c>
      <c r="CE176" s="67">
        <v>571205.23617555457</v>
      </c>
      <c r="CF176" s="67">
        <v>577442.92283125629</v>
      </c>
      <c r="CG176" s="67">
        <v>583680.60948695801</v>
      </c>
      <c r="CH176" s="67">
        <v>589918.29614265973</v>
      </c>
      <c r="CI176" s="67">
        <v>596155.98279836145</v>
      </c>
      <c r="CJ176" s="67">
        <v>602393.66945406317</v>
      </c>
      <c r="CK176" s="67">
        <v>608631.35610976489</v>
      </c>
      <c r="CL176" s="67">
        <v>614869.04276546661</v>
      </c>
      <c r="CM176" s="67">
        <v>621106.72942116833</v>
      </c>
      <c r="CN176" s="67">
        <v>627344.41607687005</v>
      </c>
      <c r="CO176" s="67">
        <v>633582.10273257177</v>
      </c>
      <c r="CP176" s="67">
        <v>639819.78938827349</v>
      </c>
      <c r="CQ176" s="67">
        <v>646057.47604397521</v>
      </c>
      <c r="CR176" s="67">
        <v>652295.16269967693</v>
      </c>
      <c r="CS176" s="67">
        <v>658532.84935537865</v>
      </c>
      <c r="CT176" s="67">
        <v>664770.53601108037</v>
      </c>
      <c r="CU176" s="67">
        <v>671008.22266678209</v>
      </c>
      <c r="CV176" s="67">
        <v>677245.90932248381</v>
      </c>
      <c r="CW176" s="67">
        <v>683483.59597818553</v>
      </c>
      <c r="CX176" s="67">
        <v>689721.28263388725</v>
      </c>
      <c r="CY176" s="67">
        <v>695958.96928958897</v>
      </c>
      <c r="CZ176" s="67">
        <v>702196.65594529069</v>
      </c>
      <c r="DA176" s="67">
        <v>708434.34260099242</v>
      </c>
      <c r="DB176" s="67">
        <v>714672.02925669414</v>
      </c>
      <c r="DC176" s="67">
        <v>720909.71591239586</v>
      </c>
      <c r="DD176" s="67">
        <v>727147.40256809758</v>
      </c>
      <c r="DE176" s="67">
        <v>733385.0892237993</v>
      </c>
      <c r="DF176" s="67">
        <v>739622.77587950102</v>
      </c>
      <c r="DG176" s="67">
        <v>745860.46253520274</v>
      </c>
      <c r="DH176" s="67">
        <v>752098.14919090446</v>
      </c>
      <c r="DI176" s="67">
        <v>758335.83584660618</v>
      </c>
      <c r="DJ176" s="67">
        <v>764573.5225023079</v>
      </c>
      <c r="DK176" s="67">
        <v>770811.20915800962</v>
      </c>
      <c r="DL176" s="67">
        <v>777048.89581371134</v>
      </c>
      <c r="DM176" s="67">
        <v>783286.58246941306</v>
      </c>
      <c r="DN176" s="67">
        <v>789524.26912511478</v>
      </c>
      <c r="DO176" s="67">
        <v>795761.9557808165</v>
      </c>
      <c r="DP176" s="67">
        <v>801999.64243651822</v>
      </c>
      <c r="DQ176" s="67">
        <v>808237.32909221994</v>
      </c>
      <c r="DR176" s="67">
        <v>814475.01574792166</v>
      </c>
      <c r="DS176" s="67">
        <v>820712.70240362338</v>
      </c>
      <c r="DT176" s="67">
        <v>826950.3890593251</v>
      </c>
      <c r="DU176" s="67">
        <v>833188.07571502682</v>
      </c>
      <c r="DV176" s="67">
        <v>839425.76237072854</v>
      </c>
      <c r="DW176" s="67">
        <v>845663.44902643026</v>
      </c>
      <c r="DX176" s="67">
        <v>851901.13568213198</v>
      </c>
      <c r="DY176" s="67">
        <v>858138.8223378337</v>
      </c>
      <c r="DZ176" s="67">
        <v>864376.50899353542</v>
      </c>
      <c r="EA176" s="67">
        <v>870614.19564923714</v>
      </c>
      <c r="EB176" s="67">
        <v>876851.88230493886</v>
      </c>
      <c r="EC176" s="67">
        <v>883089.56896064058</v>
      </c>
      <c r="ED176" s="67">
        <v>889327.2556163423</v>
      </c>
      <c r="EE176" s="67">
        <v>895564.94227204402</v>
      </c>
      <c r="EF176" s="67">
        <v>901802.62892774574</v>
      </c>
      <c r="EG176" s="67">
        <v>908040.31558344746</v>
      </c>
      <c r="EH176" s="67">
        <v>914278.00223914918</v>
      </c>
      <c r="EI176" s="67">
        <v>920515.6888948509</v>
      </c>
      <c r="EJ176" s="67">
        <v>926753.37555055262</v>
      </c>
      <c r="EK176" s="67">
        <v>932991.06220625434</v>
      </c>
      <c r="EL176" s="67">
        <v>939228.74886195606</v>
      </c>
      <c r="EM176" s="67">
        <v>945466.43551765778</v>
      </c>
      <c r="EN176" s="67">
        <v>951704.1221733595</v>
      </c>
      <c r="EO176" s="67">
        <v>957941.80882906122</v>
      </c>
      <c r="EP176" s="67">
        <v>964179.49548476294</v>
      </c>
      <c r="EQ176" s="67">
        <v>970417.18214046466</v>
      </c>
      <c r="ER176" s="67">
        <v>976654.86879616638</v>
      </c>
      <c r="ES176" s="67">
        <v>982892.5554518681</v>
      </c>
      <c r="ET176" s="67">
        <v>989130.24210756982</v>
      </c>
      <c r="EU176" s="67">
        <v>995367.92876327154</v>
      </c>
      <c r="EV176" s="67">
        <v>1001605.6154189733</v>
      </c>
      <c r="EW176" s="67">
        <v>1007843.302074675</v>
      </c>
      <c r="EX176" s="67">
        <v>1014080.9887303767</v>
      </c>
      <c r="EY176" s="67">
        <v>1020318.6753860784</v>
      </c>
      <c r="EZ176" s="67">
        <v>1026556.3620417801</v>
      </c>
      <c r="FA176" s="67">
        <v>1032794.0486974819</v>
      </c>
      <c r="FB176" s="67">
        <v>1039031.7353531836</v>
      </c>
      <c r="FC176" s="67">
        <v>1045269.4220088853</v>
      </c>
      <c r="FD176" s="67">
        <v>1051507.1086645871</v>
      </c>
      <c r="FE176" s="67">
        <v>1057744.795320289</v>
      </c>
      <c r="FF176" s="67">
        <v>1063982.4819759908</v>
      </c>
      <c r="FG176" s="67">
        <v>1070220.1686316926</v>
      </c>
      <c r="FH176" s="67">
        <v>1076457.8552873945</v>
      </c>
      <c r="FI176" s="67">
        <v>1082695.5419430963</v>
      </c>
      <c r="FJ176" s="67">
        <v>1088933.2285987982</v>
      </c>
      <c r="FK176" s="67">
        <v>1095170.9152545</v>
      </c>
      <c r="FL176" s="67">
        <v>1101408.6019102018</v>
      </c>
      <c r="FM176" s="67">
        <v>1107646.2885659037</v>
      </c>
      <c r="FN176" s="67">
        <v>1113883.9752216055</v>
      </c>
      <c r="FO176" s="67">
        <v>1120121.6618773073</v>
      </c>
      <c r="FP176" s="67">
        <v>1126359.3485330092</v>
      </c>
      <c r="FQ176" s="67">
        <v>1132597.035188711</v>
      </c>
      <c r="FR176" s="67">
        <v>1138834.7218444129</v>
      </c>
      <c r="FS176" s="67">
        <v>1145072.4085001147</v>
      </c>
      <c r="FT176" s="67">
        <v>1151310.0951558165</v>
      </c>
      <c r="FU176" s="67">
        <v>1157547.7818115184</v>
      </c>
      <c r="FV176" s="67">
        <v>1163785.4684672202</v>
      </c>
      <c r="FW176" s="67">
        <v>1170023.155122922</v>
      </c>
      <c r="FX176" s="67">
        <v>1176260.8417786239</v>
      </c>
      <c r="FY176" s="67">
        <v>1182498.5284343257</v>
      </c>
      <c r="FZ176" s="67">
        <v>1188736.2150900275</v>
      </c>
      <c r="GA176" s="67">
        <v>1194973.9017457294</v>
      </c>
      <c r="GB176" s="67">
        <v>1201211.5884014312</v>
      </c>
      <c r="GC176" s="67">
        <v>1207449.2750571331</v>
      </c>
      <c r="GD176" s="67">
        <v>1213686.9617128349</v>
      </c>
      <c r="GE176" s="67">
        <v>1219924.6483685367</v>
      </c>
      <c r="GF176" s="67">
        <v>1226162.3350242386</v>
      </c>
      <c r="GG176" s="67">
        <v>1232400.0216799404</v>
      </c>
      <c r="GH176" s="67">
        <v>1238637.7083356422</v>
      </c>
      <c r="GI176" s="67">
        <v>1244875.3949913441</v>
      </c>
      <c r="GJ176" s="67">
        <v>1251113.0816470459</v>
      </c>
      <c r="GK176" s="67">
        <v>1257350.7683027477</v>
      </c>
      <c r="GL176" s="67">
        <v>1263588.4549584496</v>
      </c>
      <c r="GM176" s="67">
        <v>1269826.1416141514</v>
      </c>
      <c r="GN176" s="67">
        <v>1276063.8282698533</v>
      </c>
      <c r="GO176" s="67">
        <v>1282301.5149255551</v>
      </c>
      <c r="GP176" s="67">
        <v>1288539.2015812569</v>
      </c>
      <c r="GQ176" s="67">
        <v>1294776.8882369588</v>
      </c>
      <c r="GR176" s="67">
        <v>1301014.5748926606</v>
      </c>
      <c r="GS176" s="67">
        <v>1307252.2615483624</v>
      </c>
      <c r="GT176" s="67">
        <v>1313489.9482040643</v>
      </c>
      <c r="GU176" s="67">
        <v>1319727.6348597661</v>
      </c>
      <c r="GV176" s="67">
        <v>1325965.3215154679</v>
      </c>
      <c r="GW176" s="67">
        <v>1332203.0081711698</v>
      </c>
      <c r="GX176" s="67">
        <v>1338440.6948268716</v>
      </c>
      <c r="GY176" s="67">
        <v>1344678.3814825735</v>
      </c>
      <c r="GZ176" s="67">
        <v>1350916.0681382753</v>
      </c>
      <c r="HA176" s="67">
        <v>1357153.7547939771</v>
      </c>
      <c r="HB176" s="67">
        <v>1363391.441449679</v>
      </c>
      <c r="HC176" s="67">
        <v>1369629.1281053808</v>
      </c>
      <c r="HD176" s="67">
        <v>1375866.8147610826</v>
      </c>
      <c r="HE176" s="67">
        <v>1382104.5014167845</v>
      </c>
      <c r="HF176" s="67">
        <v>1388342.1880724863</v>
      </c>
      <c r="HG176" s="67">
        <v>1394579.8747281882</v>
      </c>
      <c r="HH176" s="67">
        <v>1400817.56138389</v>
      </c>
      <c r="HI176" s="67">
        <v>1407055.2480395918</v>
      </c>
      <c r="HJ176" s="67">
        <v>1413292.9346952937</v>
      </c>
      <c r="HK176" s="67">
        <v>1419530.6213509955</v>
      </c>
      <c r="HL176" s="67">
        <v>1425768.3080066973</v>
      </c>
      <c r="HM176" s="67">
        <v>1432005.9946623992</v>
      </c>
      <c r="HN176" s="67">
        <v>1438243.681318101</v>
      </c>
      <c r="HO176" s="67">
        <v>1444481.3679738028</v>
      </c>
      <c r="HP176" s="67">
        <v>1450719.0546295047</v>
      </c>
      <c r="HQ176" s="67">
        <v>1456956.7412852065</v>
      </c>
      <c r="HR176" s="67">
        <v>1463194.4279409084</v>
      </c>
      <c r="HS176" s="67">
        <v>1469432.1145966102</v>
      </c>
      <c r="HT176" s="67">
        <v>1475669.801252312</v>
      </c>
      <c r="HU176" s="67">
        <v>1481907.4879080139</v>
      </c>
      <c r="HV176" s="67">
        <v>1488145.1745637157</v>
      </c>
      <c r="HW176" s="67">
        <v>1494382.8612194175</v>
      </c>
      <c r="HX176" s="67">
        <v>1500620.5478751194</v>
      </c>
      <c r="HY176" s="67">
        <v>1506858.2345308212</v>
      </c>
      <c r="HZ176" s="67">
        <v>1513095.921186523</v>
      </c>
      <c r="IA176" s="67">
        <v>1519333.6078422249</v>
      </c>
      <c r="IB176" s="67">
        <v>1525571.2944979267</v>
      </c>
      <c r="IC176" s="67">
        <v>1531808.9811536286</v>
      </c>
      <c r="ID176" s="67">
        <v>1538331.7555286286</v>
      </c>
      <c r="IE176" s="67">
        <v>1544854.5299036286</v>
      </c>
      <c r="IF176" s="67">
        <v>1551377.3042786287</v>
      </c>
      <c r="IG176" s="67">
        <v>1557900.0786536287</v>
      </c>
      <c r="IH176" s="67">
        <v>1564422.8530286287</v>
      </c>
      <c r="II176" s="67">
        <v>1570945.6274036288</v>
      </c>
      <c r="IJ176" s="67">
        <v>1577468.4017786288</v>
      </c>
      <c r="IK176" s="67">
        <v>1583991.1761536289</v>
      </c>
      <c r="IL176" s="67">
        <v>1590513.9505286289</v>
      </c>
      <c r="IM176" s="67">
        <v>1597036.7249036289</v>
      </c>
      <c r="IN176" s="67">
        <v>1603559.499278629</v>
      </c>
      <c r="IO176" s="67">
        <v>1610082.273653629</v>
      </c>
    </row>
    <row r="177" spans="1:249" x14ac:dyDescent="0.2">
      <c r="D177" s="58"/>
    </row>
    <row r="178" spans="1:249" x14ac:dyDescent="0.2">
      <c r="D178" s="58"/>
    </row>
    <row r="179" spans="1:249" s="239" customFormat="1" ht="15" x14ac:dyDescent="0.2">
      <c r="A179" s="239" t="s">
        <v>177</v>
      </c>
      <c r="B179" s="240"/>
      <c r="D179" s="241"/>
    </row>
    <row r="180" spans="1:249" x14ac:dyDescent="0.2">
      <c r="D180" s="58"/>
    </row>
    <row r="181" spans="1:249" s="22" customFormat="1" ht="15" x14ac:dyDescent="0.2">
      <c r="A181" s="13"/>
      <c r="B181" s="7"/>
      <c r="C181" s="28"/>
      <c r="D181" s="68"/>
      <c r="E181" s="22" t="s">
        <v>178</v>
      </c>
      <c r="G181" s="22" t="s">
        <v>86</v>
      </c>
      <c r="J181" s="242" cm="1">
        <f t="array" ref="J181:IO183">BXF.Corkscrewλ(I183,_xlfn.ANCHORARRAY(FinStats_Mon!J51))</f>
        <v>0</v>
      </c>
      <c r="K181" s="22">
        <v>6093.8427806791733</v>
      </c>
      <c r="L181" s="22">
        <v>8191.8839238908731</v>
      </c>
      <c r="M181" s="22">
        <v>11177.316673646588</v>
      </c>
      <c r="N181" s="22">
        <v>13500.260445288748</v>
      </c>
      <c r="O181" s="22">
        <v>16250.804948411389</v>
      </c>
      <c r="P181" s="22">
        <v>18568.724684270233</v>
      </c>
      <c r="Q181" s="22">
        <v>21314.224218127129</v>
      </c>
      <c r="R181" s="22">
        <v>23842.13172745581</v>
      </c>
      <c r="S181" s="22">
        <v>26152.436636168415</v>
      </c>
      <c r="T181" s="22">
        <v>28890.28961443263</v>
      </c>
      <c r="U181" s="22">
        <v>31195.464944079471</v>
      </c>
      <c r="V181" s="22">
        <v>33928.166970031816</v>
      </c>
      <c r="W181" s="22">
        <v>38038.250530226775</v>
      </c>
      <c r="X181" s="22">
        <v>44334.671800283861</v>
      </c>
      <c r="Y181" s="22">
        <v>52702.212563671579</v>
      </c>
      <c r="Z181" s="22">
        <v>59707.682208447783</v>
      </c>
      <c r="AA181" s="22">
        <v>67355.678095734998</v>
      </c>
      <c r="AB181" s="22">
        <v>74355.86666552219</v>
      </c>
      <c r="AC181" s="22">
        <v>81998.559473341273</v>
      </c>
      <c r="AD181" s="22">
        <v>89316.00351265716</v>
      </c>
      <c r="AE181" s="22">
        <v>96308.187666289276</v>
      </c>
      <c r="AF181" s="22">
        <v>103942.84270621929</v>
      </c>
      <c r="AG181" s="22">
        <v>110929.6348417853</v>
      </c>
      <c r="AH181" s="22">
        <v>118558.87539690727</v>
      </c>
      <c r="AI181" s="22">
        <v>126747.74930451617</v>
      </c>
      <c r="AJ181" s="22">
        <v>136201.1687929944</v>
      </c>
      <c r="AK181" s="22">
        <v>148278.56946892891</v>
      </c>
      <c r="AL181" s="22">
        <v>158631.24557037037</v>
      </c>
      <c r="AM181" s="22">
        <v>169798.35611102849</v>
      </c>
      <c r="AN181" s="22">
        <v>180145.48094766165</v>
      </c>
      <c r="AO181" s="22">
        <v>191307.01709324142</v>
      </c>
      <c r="AP181" s="22">
        <v>202057.1464586877</v>
      </c>
      <c r="AQ181" s="22">
        <v>212395.85735804384</v>
      </c>
      <c r="AR181" s="22">
        <v>223548.94450827461</v>
      </c>
      <c r="AS181" s="22">
        <v>233881.98752368698</v>
      </c>
      <c r="AT181" s="22">
        <v>245029.38317379088</v>
      </c>
      <c r="AU181" s="22">
        <v>254390.87051750324</v>
      </c>
      <c r="AV181" s="22">
        <v>260996.0261602391</v>
      </c>
      <c r="AW181" s="22">
        <v>269879.40033281426</v>
      </c>
      <c r="AX181" s="22">
        <v>277264.48330828891</v>
      </c>
      <c r="AY181" s="22">
        <v>285356.33212987025</v>
      </c>
      <c r="AZ181" s="22">
        <v>292735.57982729335</v>
      </c>
      <c r="BA181" s="22">
        <v>300821.5690571646</v>
      </c>
      <c r="BB181" s="22">
        <v>308549.77145758958</v>
      </c>
      <c r="BC181" s="22">
        <v>315920.17474473594</v>
      </c>
      <c r="BD181" s="22">
        <v>323997.28271262092</v>
      </c>
      <c r="BE181" s="22">
        <v>331361.72813612397</v>
      </c>
      <c r="BF181" s="22">
        <v>339432.85341593379</v>
      </c>
      <c r="BG181" s="22">
        <v>347843.00753060548</v>
      </c>
      <c r="BH181" s="22">
        <v>353904.71893115045</v>
      </c>
      <c r="BI181" s="22">
        <v>361195.57382446516</v>
      </c>
      <c r="BJ181" s="22">
        <v>367574.81396064232</v>
      </c>
      <c r="BK181" s="22">
        <v>374548.14011832484</v>
      </c>
      <c r="BL181" s="22">
        <v>380927.380254502</v>
      </c>
      <c r="BM181" s="22">
        <v>387900.70641218452</v>
      </c>
      <c r="BN181" s="22">
        <v>394576.98955911433</v>
      </c>
      <c r="BO181" s="22">
        <v>400956.22969529149</v>
      </c>
      <c r="BP181" s="22">
        <v>407929.55585297401</v>
      </c>
      <c r="BQ181" s="22">
        <v>414308.79598915117</v>
      </c>
      <c r="BR181" s="22">
        <v>421282.12214683369</v>
      </c>
      <c r="BS181" s="22">
        <v>427958.4052937635</v>
      </c>
      <c r="BT181" s="22">
        <v>433679.90733470256</v>
      </c>
      <c r="BU181" s="22">
        <v>441310.97158762318</v>
      </c>
      <c r="BV181" s="22">
        <v>447690.21172380034</v>
      </c>
      <c r="BW181" s="22">
        <v>454663.53788148286</v>
      </c>
      <c r="BX181" s="22">
        <v>461042.77801766002</v>
      </c>
      <c r="BY181" s="22">
        <v>468016.10417534254</v>
      </c>
      <c r="BZ181" s="22">
        <v>474692.38732227235</v>
      </c>
      <c r="CA181" s="22">
        <v>481071.62745844951</v>
      </c>
      <c r="CB181" s="22">
        <v>488044.95361613203</v>
      </c>
      <c r="CC181" s="22">
        <v>494424.19375230919</v>
      </c>
      <c r="CD181" s="22">
        <v>501397.51990999171</v>
      </c>
      <c r="CE181" s="22">
        <v>508073.80305692152</v>
      </c>
      <c r="CF181" s="22">
        <v>513795.30509786058</v>
      </c>
      <c r="CG181" s="22">
        <v>521426.3693507812</v>
      </c>
      <c r="CH181" s="22">
        <v>527805.60948695836</v>
      </c>
      <c r="CI181" s="22">
        <v>534778.93564464082</v>
      </c>
      <c r="CJ181" s="22">
        <v>541158.17578081798</v>
      </c>
      <c r="CK181" s="22">
        <v>548131.50193850044</v>
      </c>
      <c r="CL181" s="22">
        <v>554807.78508543025</v>
      </c>
      <c r="CM181" s="22">
        <v>561187.02522160742</v>
      </c>
      <c r="CN181" s="22">
        <v>568160.35137928987</v>
      </c>
      <c r="CO181" s="22">
        <v>574539.59151546704</v>
      </c>
      <c r="CP181" s="22">
        <v>581512.9176731495</v>
      </c>
      <c r="CQ181" s="22">
        <v>588189.20082007931</v>
      </c>
      <c r="CR181" s="22">
        <v>593910.70286101836</v>
      </c>
      <c r="CS181" s="22">
        <v>601541.76711393893</v>
      </c>
      <c r="CT181" s="22">
        <v>607921.00725011609</v>
      </c>
      <c r="CU181" s="22">
        <v>614894.33340779855</v>
      </c>
      <c r="CV181" s="22">
        <v>621273.57354397571</v>
      </c>
      <c r="CW181" s="22">
        <v>628246.89970165817</v>
      </c>
      <c r="CX181" s="22">
        <v>634923.18284858798</v>
      </c>
      <c r="CY181" s="22">
        <v>641302.42298476514</v>
      </c>
      <c r="CZ181" s="22">
        <v>648275.7491424476</v>
      </c>
      <c r="DA181" s="22">
        <v>654654.98927862477</v>
      </c>
      <c r="DB181" s="22">
        <v>661628.31543630722</v>
      </c>
      <c r="DC181" s="22">
        <v>668304.59858323704</v>
      </c>
      <c r="DD181" s="22">
        <v>674366.309983782</v>
      </c>
      <c r="DE181" s="22">
        <v>681657.16487709666</v>
      </c>
      <c r="DF181" s="22">
        <v>688036.40501327382</v>
      </c>
      <c r="DG181" s="22">
        <v>695009.73117095628</v>
      </c>
      <c r="DH181" s="22">
        <v>701388.97130713344</v>
      </c>
      <c r="DI181" s="22">
        <v>708362.2974648159</v>
      </c>
      <c r="DJ181" s="22">
        <v>715038.58061174571</v>
      </c>
      <c r="DK181" s="22">
        <v>721417.82074792287</v>
      </c>
      <c r="DL181" s="22">
        <v>728391.14690560533</v>
      </c>
      <c r="DM181" s="22">
        <v>734770.38704178249</v>
      </c>
      <c r="DN181" s="22">
        <v>741743.71319946495</v>
      </c>
      <c r="DO181" s="22">
        <v>748419.99634639476</v>
      </c>
      <c r="DP181" s="22">
        <v>754141.49838733382</v>
      </c>
      <c r="DQ181" s="22">
        <v>761772.56264025439</v>
      </c>
      <c r="DR181" s="22">
        <v>768151.80277643155</v>
      </c>
      <c r="DS181" s="22">
        <v>775125.12893411401</v>
      </c>
      <c r="DT181" s="22">
        <v>781504.36907029117</v>
      </c>
      <c r="DU181" s="22">
        <v>788477.69522797363</v>
      </c>
      <c r="DV181" s="22">
        <v>795153.97837490344</v>
      </c>
      <c r="DW181" s="22">
        <v>801533.2185110806</v>
      </c>
      <c r="DX181" s="22">
        <v>808506.54466876306</v>
      </c>
      <c r="DY181" s="22">
        <v>814885.78480494022</v>
      </c>
      <c r="DZ181" s="22">
        <v>821859.11096262268</v>
      </c>
      <c r="EA181" s="22">
        <v>828535.39410955249</v>
      </c>
      <c r="EB181" s="22">
        <v>834256.89615049155</v>
      </c>
      <c r="EC181" s="22">
        <v>841887.96040341211</v>
      </c>
      <c r="ED181" s="22">
        <v>848267.20053958928</v>
      </c>
      <c r="EE181" s="22">
        <v>855240.52669727174</v>
      </c>
      <c r="EF181" s="22">
        <v>861619.7668334489</v>
      </c>
      <c r="EG181" s="22">
        <v>868593.09299113136</v>
      </c>
      <c r="EH181" s="22">
        <v>875269.37613806117</v>
      </c>
      <c r="EI181" s="22">
        <v>881648.61627423833</v>
      </c>
      <c r="EJ181" s="22">
        <v>888621.94243192079</v>
      </c>
      <c r="EK181" s="22">
        <v>895001.18256809795</v>
      </c>
      <c r="EL181" s="22">
        <v>901974.50872578041</v>
      </c>
      <c r="EM181" s="22">
        <v>908650.79187271022</v>
      </c>
      <c r="EN181" s="22">
        <v>914372.29391364928</v>
      </c>
      <c r="EO181" s="22">
        <v>922003.35816656984</v>
      </c>
      <c r="EP181" s="22">
        <v>928382.59830274701</v>
      </c>
      <c r="EQ181" s="22">
        <v>935355.92446042947</v>
      </c>
      <c r="ER181" s="22">
        <v>941735.16459660663</v>
      </c>
      <c r="ES181" s="22">
        <v>948708.49075428909</v>
      </c>
      <c r="ET181" s="22">
        <v>955384.7739012189</v>
      </c>
      <c r="EU181" s="22">
        <v>961764.01403739606</v>
      </c>
      <c r="EV181" s="22">
        <v>968737.34019507852</v>
      </c>
      <c r="EW181" s="22">
        <v>975116.58033125568</v>
      </c>
      <c r="EX181" s="22">
        <v>982089.90648893814</v>
      </c>
      <c r="EY181" s="22">
        <v>988766.18963586795</v>
      </c>
      <c r="EZ181" s="22">
        <v>994827.90103641292</v>
      </c>
      <c r="FA181" s="22">
        <v>1002118.7559297276</v>
      </c>
      <c r="FB181" s="22">
        <v>1008497.9960659047</v>
      </c>
      <c r="FC181" s="22">
        <v>1015471.3222235872</v>
      </c>
      <c r="FD181" s="22">
        <v>1021850.5623597644</v>
      </c>
      <c r="FE181" s="22">
        <v>1028823.8885174468</v>
      </c>
      <c r="FF181" s="22">
        <v>1035500.1716643766</v>
      </c>
      <c r="FG181" s="22">
        <v>1041879.4118005538</v>
      </c>
      <c r="FH181" s="22">
        <v>1048852.7379582364</v>
      </c>
      <c r="FI181" s="22">
        <v>1055231.9780944134</v>
      </c>
      <c r="FJ181" s="22">
        <v>1062205.304252096</v>
      </c>
      <c r="FK181" s="22">
        <v>1068881.5873990259</v>
      </c>
      <c r="FL181" s="22">
        <v>1074603.0894399649</v>
      </c>
      <c r="FM181" s="22">
        <v>1082234.1536928855</v>
      </c>
      <c r="FN181" s="22">
        <v>1088613.3938290626</v>
      </c>
      <c r="FO181" s="22">
        <v>1095586.7199867452</v>
      </c>
      <c r="FP181" s="22">
        <v>1101965.9601229222</v>
      </c>
      <c r="FQ181" s="22">
        <v>1108939.2862806048</v>
      </c>
      <c r="FR181" s="22">
        <v>1115615.5694275347</v>
      </c>
      <c r="FS181" s="22">
        <v>1121994.8095637118</v>
      </c>
      <c r="FT181" s="22">
        <v>1128968.1357213943</v>
      </c>
      <c r="FU181" s="22">
        <v>1135347.3758575714</v>
      </c>
      <c r="FV181" s="22">
        <v>1142320.7020152539</v>
      </c>
      <c r="FW181" s="22">
        <v>1148996.9851621839</v>
      </c>
      <c r="FX181" s="22">
        <v>1154718.4872031228</v>
      </c>
      <c r="FY181" s="22">
        <v>1162349.5514560435</v>
      </c>
      <c r="FZ181" s="22">
        <v>1168728.7915922205</v>
      </c>
      <c r="GA181" s="22">
        <v>1175702.1177499031</v>
      </c>
      <c r="GB181" s="22">
        <v>1182081.3578860802</v>
      </c>
      <c r="GC181" s="22">
        <v>1189054.6840437627</v>
      </c>
      <c r="GD181" s="22">
        <v>1195730.9671906927</v>
      </c>
      <c r="GE181" s="22">
        <v>1202110.2073268697</v>
      </c>
      <c r="GF181" s="22">
        <v>1209083.5334845523</v>
      </c>
      <c r="GG181" s="22">
        <v>1215462.7736207293</v>
      </c>
      <c r="GH181" s="22">
        <v>1222436.0997784119</v>
      </c>
      <c r="GI181" s="22">
        <v>1229112.3829253418</v>
      </c>
      <c r="GJ181" s="22">
        <v>1234833.8849662808</v>
      </c>
      <c r="GK181" s="22">
        <v>1242464.9492192015</v>
      </c>
      <c r="GL181" s="22">
        <v>1248844.1893553785</v>
      </c>
      <c r="GM181" s="22">
        <v>1255817.5155130611</v>
      </c>
      <c r="GN181" s="22">
        <v>1262196.7556492381</v>
      </c>
      <c r="GO181" s="22">
        <v>1269170.0818069207</v>
      </c>
      <c r="GP181" s="22">
        <v>1275846.3649538506</v>
      </c>
      <c r="GQ181" s="22">
        <v>1282225.6050900277</v>
      </c>
      <c r="GR181" s="22">
        <v>1289198.9312477103</v>
      </c>
      <c r="GS181" s="22">
        <v>1295578.1713838873</v>
      </c>
      <c r="GT181" s="22">
        <v>1302551.4975415699</v>
      </c>
      <c r="GU181" s="22">
        <v>1309227.7806884998</v>
      </c>
      <c r="GV181" s="22">
        <v>1315289.4920890448</v>
      </c>
      <c r="GW181" s="22">
        <v>1322580.3469823594</v>
      </c>
      <c r="GX181" s="22">
        <v>1328959.5871185365</v>
      </c>
      <c r="GY181" s="22">
        <v>1335932.913276219</v>
      </c>
      <c r="GZ181" s="22">
        <v>1342312.1534123961</v>
      </c>
      <c r="HA181" s="22">
        <v>1349285.4795700787</v>
      </c>
      <c r="HB181" s="22">
        <v>1355961.7627170086</v>
      </c>
      <c r="HC181" s="22">
        <v>1362341.0028531856</v>
      </c>
      <c r="HD181" s="22">
        <v>1369314.3290108682</v>
      </c>
      <c r="HE181" s="22">
        <v>1375693.5691470453</v>
      </c>
      <c r="HF181" s="22">
        <v>1382666.8953047278</v>
      </c>
      <c r="HG181" s="22">
        <v>1389343.1784516578</v>
      </c>
      <c r="HH181" s="22">
        <v>1395064.6804925967</v>
      </c>
      <c r="HI181" s="22">
        <v>1402695.7447455174</v>
      </c>
      <c r="HJ181" s="22">
        <v>1409074.9848816944</v>
      </c>
      <c r="HK181" s="22">
        <v>1416048.311039377</v>
      </c>
      <c r="HL181" s="22">
        <v>1422427.5511755541</v>
      </c>
      <c r="HM181" s="22">
        <v>1429400.8773332366</v>
      </c>
      <c r="HN181" s="22">
        <v>1436077.1604801666</v>
      </c>
      <c r="HO181" s="22">
        <v>1442456.4006163436</v>
      </c>
      <c r="HP181" s="22">
        <v>1449429.7267740262</v>
      </c>
      <c r="HQ181" s="22">
        <v>1455808.9669102032</v>
      </c>
      <c r="HR181" s="22">
        <v>1462782.2930678858</v>
      </c>
      <c r="HS181" s="22">
        <v>1469458.5762148157</v>
      </c>
      <c r="HT181" s="22">
        <v>1475180.0782557547</v>
      </c>
      <c r="HU181" s="22">
        <v>1482811.1425086753</v>
      </c>
      <c r="HV181" s="22">
        <v>1489190.3826448524</v>
      </c>
      <c r="HW181" s="22">
        <v>1496163.708802535</v>
      </c>
      <c r="HX181" s="22">
        <v>1502542.948938712</v>
      </c>
      <c r="HY181" s="22">
        <v>1509516.2750963946</v>
      </c>
      <c r="HZ181" s="22">
        <v>1516192.5582433245</v>
      </c>
      <c r="IA181" s="22">
        <v>1522571.7983795016</v>
      </c>
      <c r="IB181" s="22">
        <v>1529545.1245371841</v>
      </c>
      <c r="IC181" s="22">
        <v>1535924.3646733612</v>
      </c>
      <c r="ID181" s="22">
        <v>1542897.6908310438</v>
      </c>
      <c r="IE181" s="22">
        <v>1549420.4652060438</v>
      </c>
      <c r="IF181" s="22">
        <v>1554988.4584750531</v>
      </c>
      <c r="IG181" s="22">
        <v>1562466.0139560439</v>
      </c>
      <c r="IH181" s="22">
        <v>1568691.7453202913</v>
      </c>
      <c r="II181" s="22">
        <v>1575511.5627060439</v>
      </c>
      <c r="IJ181" s="22">
        <v>1581737.2940702913</v>
      </c>
      <c r="IK181" s="22">
        <v>1588557.111456044</v>
      </c>
      <c r="IL181" s="22">
        <v>1595079.8858310441</v>
      </c>
      <c r="IM181" s="22">
        <v>1601305.6171952914</v>
      </c>
      <c r="IN181" s="22">
        <v>1608125.4345810441</v>
      </c>
      <c r="IO181" s="22">
        <v>1614351.1659452915</v>
      </c>
    </row>
    <row r="182" spans="1:249" s="100" customFormat="1" x14ac:dyDescent="0.2">
      <c r="A182" s="97"/>
      <c r="B182" s="97"/>
      <c r="C182" s="98"/>
      <c r="D182" s="99"/>
      <c r="E182" s="100" t="str">
        <f>FinStats_Mon!E$54</f>
        <v>Change in cash position</v>
      </c>
      <c r="F182" s="100">
        <f>FinStats_Mon!F$54</f>
        <v>0</v>
      </c>
      <c r="G182" s="100">
        <f>FinStats_Mon!G$54</f>
        <v>0</v>
      </c>
      <c r="H182" s="100">
        <f>FinStats_Mon!H$54</f>
        <v>0</v>
      </c>
      <c r="I182" s="100">
        <f>FinStats_Mon!I$54</f>
        <v>0</v>
      </c>
      <c r="J182" s="100">
        <v>6093.8427806791733</v>
      </c>
      <c r="K182" s="100">
        <v>2098.0411432116998</v>
      </c>
      <c r="L182" s="100">
        <v>2985.4327497557151</v>
      </c>
      <c r="M182" s="100">
        <v>2322.9437716421598</v>
      </c>
      <c r="N182" s="100">
        <v>2750.5445031226404</v>
      </c>
      <c r="O182" s="100">
        <v>2317.9197358588431</v>
      </c>
      <c r="P182" s="100">
        <v>2745.4995338568942</v>
      </c>
      <c r="Q182" s="100">
        <v>2527.9075093286829</v>
      </c>
      <c r="R182" s="100">
        <v>2310.3049087126074</v>
      </c>
      <c r="S182" s="100">
        <v>2737.8529782642158</v>
      </c>
      <c r="T182" s="100">
        <v>2305.1753296468414</v>
      </c>
      <c r="U182" s="100">
        <v>2732.7020259523424</v>
      </c>
      <c r="V182" s="100">
        <v>4110.0835601949566</v>
      </c>
      <c r="W182" s="100">
        <v>6296.4212700570824</v>
      </c>
      <c r="X182" s="100">
        <v>8367.5407633877167</v>
      </c>
      <c r="Y182" s="100">
        <v>7005.4696447762035</v>
      </c>
      <c r="Z182" s="100">
        <v>7647.9958872872157</v>
      </c>
      <c r="AA182" s="100">
        <v>7000.1885697871876</v>
      </c>
      <c r="AB182" s="100">
        <v>7642.6928078190795</v>
      </c>
      <c r="AC182" s="100">
        <v>7317.4440393158893</v>
      </c>
      <c r="AD182" s="100">
        <v>6992.1841536321081</v>
      </c>
      <c r="AE182" s="100">
        <v>7634.6550399300204</v>
      </c>
      <c r="AF182" s="100">
        <v>6986.7921355660028</v>
      </c>
      <c r="AG182" s="100">
        <v>7629.2405551219745</v>
      </c>
      <c r="AH182" s="100">
        <v>8188.8739076088941</v>
      </c>
      <c r="AI182" s="100">
        <v>9453.4194884782246</v>
      </c>
      <c r="AJ182" s="100">
        <v>12077.400675934517</v>
      </c>
      <c r="AK182" s="100">
        <v>10352.676101441461</v>
      </c>
      <c r="AL182" s="100">
        <v>11167.110540658112</v>
      </c>
      <c r="AM182" s="100">
        <v>10347.124836633149</v>
      </c>
      <c r="AN182" s="100">
        <v>11161.536145579768</v>
      </c>
      <c r="AO182" s="100">
        <v>10750.129365446277</v>
      </c>
      <c r="AP182" s="100">
        <v>10338.710899356141</v>
      </c>
      <c r="AQ182" s="100">
        <v>11153.087150230769</v>
      </c>
      <c r="AR182" s="100">
        <v>10333.043015412362</v>
      </c>
      <c r="AS182" s="100">
        <v>11147.395650103892</v>
      </c>
      <c r="AT182" s="100">
        <v>9361.4873437123752</v>
      </c>
      <c r="AU182" s="100">
        <v>6605.1556427358482</v>
      </c>
      <c r="AV182" s="100">
        <v>8883.3741725751534</v>
      </c>
      <c r="AW182" s="100">
        <v>7385.082975474651</v>
      </c>
      <c r="AX182" s="100">
        <v>8091.8488215813195</v>
      </c>
      <c r="AY182" s="100">
        <v>7379.247697423104</v>
      </c>
      <c r="AZ182" s="100">
        <v>8085.989229871223</v>
      </c>
      <c r="BA182" s="100">
        <v>7728.2024004249697</v>
      </c>
      <c r="BB182" s="100">
        <v>7370.4032871463469</v>
      </c>
      <c r="BC182" s="100">
        <v>8077.107967884981</v>
      </c>
      <c r="BD182" s="100">
        <v>7364.4454235030307</v>
      </c>
      <c r="BE182" s="100">
        <v>8071.1252798098176</v>
      </c>
      <c r="BF182" s="100">
        <v>8410.1541146716845</v>
      </c>
      <c r="BG182" s="100">
        <v>6061.711400544953</v>
      </c>
      <c r="BH182" s="100">
        <v>7290.8548933146976</v>
      </c>
      <c r="BI182" s="100">
        <v>6379.240136177139</v>
      </c>
      <c r="BJ182" s="100">
        <v>6973.3261576825116</v>
      </c>
      <c r="BK182" s="100">
        <v>6379.240136177139</v>
      </c>
      <c r="BL182" s="100">
        <v>6973.3261576825116</v>
      </c>
      <c r="BM182" s="100">
        <v>6676.2831469298253</v>
      </c>
      <c r="BN182" s="100">
        <v>6379.240136177139</v>
      </c>
      <c r="BO182" s="100">
        <v>6973.3261576825116</v>
      </c>
      <c r="BP182" s="100">
        <v>6379.240136177139</v>
      </c>
      <c r="BQ182" s="100">
        <v>6973.3261576825116</v>
      </c>
      <c r="BR182" s="100">
        <v>6676.2831469298253</v>
      </c>
      <c r="BS182" s="100">
        <v>5721.5020409390418</v>
      </c>
      <c r="BT182" s="100">
        <v>7631.0642529206089</v>
      </c>
      <c r="BU182" s="100">
        <v>6379.240136177139</v>
      </c>
      <c r="BV182" s="100">
        <v>6973.3261576825116</v>
      </c>
      <c r="BW182" s="100">
        <v>6379.240136177139</v>
      </c>
      <c r="BX182" s="100">
        <v>6973.3261576825116</v>
      </c>
      <c r="BY182" s="100">
        <v>6676.2831469298253</v>
      </c>
      <c r="BZ182" s="100">
        <v>6379.240136177139</v>
      </c>
      <c r="CA182" s="100">
        <v>6973.3261576825116</v>
      </c>
      <c r="CB182" s="100">
        <v>6379.240136177139</v>
      </c>
      <c r="CC182" s="100">
        <v>6973.3261576825116</v>
      </c>
      <c r="CD182" s="100">
        <v>6676.2831469298253</v>
      </c>
      <c r="CE182" s="100">
        <v>5721.5020409390418</v>
      </c>
      <c r="CF182" s="100">
        <v>7631.0642529206089</v>
      </c>
      <c r="CG182" s="100">
        <v>6379.240136177139</v>
      </c>
      <c r="CH182" s="100">
        <v>6973.3261576825116</v>
      </c>
      <c r="CI182" s="100">
        <v>6379.240136177139</v>
      </c>
      <c r="CJ182" s="100">
        <v>6973.3261576825116</v>
      </c>
      <c r="CK182" s="100">
        <v>6676.2831469298253</v>
      </c>
      <c r="CL182" s="100">
        <v>6379.240136177139</v>
      </c>
      <c r="CM182" s="100">
        <v>6973.3261576825116</v>
      </c>
      <c r="CN182" s="100">
        <v>6379.240136177139</v>
      </c>
      <c r="CO182" s="100">
        <v>6973.3261576825116</v>
      </c>
      <c r="CP182" s="100">
        <v>6676.2831469298253</v>
      </c>
      <c r="CQ182" s="100">
        <v>5721.5020409390418</v>
      </c>
      <c r="CR182" s="100">
        <v>7631.0642529206089</v>
      </c>
      <c r="CS182" s="100">
        <v>6379.240136177139</v>
      </c>
      <c r="CT182" s="100">
        <v>6973.3261576825116</v>
      </c>
      <c r="CU182" s="100">
        <v>6379.240136177139</v>
      </c>
      <c r="CV182" s="100">
        <v>6973.3261576825116</v>
      </c>
      <c r="CW182" s="100">
        <v>6676.2831469298253</v>
      </c>
      <c r="CX182" s="100">
        <v>6379.240136177139</v>
      </c>
      <c r="CY182" s="100">
        <v>6973.3261576825116</v>
      </c>
      <c r="CZ182" s="100">
        <v>6379.240136177139</v>
      </c>
      <c r="DA182" s="100">
        <v>6973.3261576825116</v>
      </c>
      <c r="DB182" s="100">
        <v>6676.2831469298253</v>
      </c>
      <c r="DC182" s="100">
        <v>6061.711400544953</v>
      </c>
      <c r="DD182" s="100">
        <v>7290.8548933146976</v>
      </c>
      <c r="DE182" s="100">
        <v>6379.240136177139</v>
      </c>
      <c r="DF182" s="100">
        <v>6973.3261576825116</v>
      </c>
      <c r="DG182" s="100">
        <v>6379.240136177139</v>
      </c>
      <c r="DH182" s="100">
        <v>6973.3261576825116</v>
      </c>
      <c r="DI182" s="100">
        <v>6676.2831469298253</v>
      </c>
      <c r="DJ182" s="100">
        <v>6379.240136177139</v>
      </c>
      <c r="DK182" s="100">
        <v>6973.3261576825116</v>
      </c>
      <c r="DL182" s="100">
        <v>6379.240136177139</v>
      </c>
      <c r="DM182" s="100">
        <v>6973.3261576825116</v>
      </c>
      <c r="DN182" s="100">
        <v>6676.2831469298253</v>
      </c>
      <c r="DO182" s="100">
        <v>5721.5020409390418</v>
      </c>
      <c r="DP182" s="100">
        <v>7631.0642529206089</v>
      </c>
      <c r="DQ182" s="100">
        <v>6379.240136177139</v>
      </c>
      <c r="DR182" s="100">
        <v>6973.3261576825116</v>
      </c>
      <c r="DS182" s="100">
        <v>6379.240136177139</v>
      </c>
      <c r="DT182" s="100">
        <v>6973.3261576825116</v>
      </c>
      <c r="DU182" s="100">
        <v>6676.2831469298253</v>
      </c>
      <c r="DV182" s="100">
        <v>6379.240136177139</v>
      </c>
      <c r="DW182" s="100">
        <v>6973.3261576825116</v>
      </c>
      <c r="DX182" s="100">
        <v>6379.240136177139</v>
      </c>
      <c r="DY182" s="100">
        <v>6973.3261576825116</v>
      </c>
      <c r="DZ182" s="100">
        <v>6676.2831469298253</v>
      </c>
      <c r="EA182" s="100">
        <v>5721.5020409390418</v>
      </c>
      <c r="EB182" s="100">
        <v>7631.0642529206089</v>
      </c>
      <c r="EC182" s="100">
        <v>6379.240136177139</v>
      </c>
      <c r="ED182" s="100">
        <v>6973.3261576825116</v>
      </c>
      <c r="EE182" s="100">
        <v>6379.240136177139</v>
      </c>
      <c r="EF182" s="100">
        <v>6973.3261576825116</v>
      </c>
      <c r="EG182" s="100">
        <v>6676.2831469298253</v>
      </c>
      <c r="EH182" s="100">
        <v>6379.240136177139</v>
      </c>
      <c r="EI182" s="100">
        <v>6973.3261576825116</v>
      </c>
      <c r="EJ182" s="100">
        <v>6379.240136177139</v>
      </c>
      <c r="EK182" s="100">
        <v>6973.3261576825116</v>
      </c>
      <c r="EL182" s="100">
        <v>6676.2831469298253</v>
      </c>
      <c r="EM182" s="100">
        <v>5721.5020409390418</v>
      </c>
      <c r="EN182" s="100">
        <v>7631.0642529206089</v>
      </c>
      <c r="EO182" s="100">
        <v>6379.240136177139</v>
      </c>
      <c r="EP182" s="100">
        <v>6973.3261576825116</v>
      </c>
      <c r="EQ182" s="100">
        <v>6379.240136177139</v>
      </c>
      <c r="ER182" s="100">
        <v>6973.3261576825116</v>
      </c>
      <c r="ES182" s="100">
        <v>6676.2831469298253</v>
      </c>
      <c r="ET182" s="100">
        <v>6379.240136177139</v>
      </c>
      <c r="EU182" s="100">
        <v>6973.3261576825116</v>
      </c>
      <c r="EV182" s="100">
        <v>6379.240136177139</v>
      </c>
      <c r="EW182" s="100">
        <v>6973.3261576825116</v>
      </c>
      <c r="EX182" s="100">
        <v>6676.2831469298253</v>
      </c>
      <c r="EY182" s="100">
        <v>6061.711400544953</v>
      </c>
      <c r="EZ182" s="100">
        <v>7290.8548933146976</v>
      </c>
      <c r="FA182" s="100">
        <v>6379.240136177139</v>
      </c>
      <c r="FB182" s="100">
        <v>6973.3261576825116</v>
      </c>
      <c r="FC182" s="100">
        <v>6379.240136177139</v>
      </c>
      <c r="FD182" s="100">
        <v>6973.3261576825116</v>
      </c>
      <c r="FE182" s="100">
        <v>6676.2831469298253</v>
      </c>
      <c r="FF182" s="100">
        <v>6379.240136177139</v>
      </c>
      <c r="FG182" s="100">
        <v>6973.3261576825116</v>
      </c>
      <c r="FH182" s="100">
        <v>6379.240136177139</v>
      </c>
      <c r="FI182" s="100">
        <v>6973.3261576825116</v>
      </c>
      <c r="FJ182" s="100">
        <v>6676.2831469298253</v>
      </c>
      <c r="FK182" s="100">
        <v>5721.5020409390418</v>
      </c>
      <c r="FL182" s="100">
        <v>7631.0642529206089</v>
      </c>
      <c r="FM182" s="100">
        <v>6379.240136177139</v>
      </c>
      <c r="FN182" s="100">
        <v>6973.3261576825116</v>
      </c>
      <c r="FO182" s="100">
        <v>6379.240136177139</v>
      </c>
      <c r="FP182" s="100">
        <v>6973.3261576825116</v>
      </c>
      <c r="FQ182" s="100">
        <v>6676.2831469298253</v>
      </c>
      <c r="FR182" s="100">
        <v>6379.240136177139</v>
      </c>
      <c r="FS182" s="100">
        <v>6973.3261576825116</v>
      </c>
      <c r="FT182" s="100">
        <v>6379.240136177139</v>
      </c>
      <c r="FU182" s="100">
        <v>6973.3261576825116</v>
      </c>
      <c r="FV182" s="100">
        <v>6676.2831469298253</v>
      </c>
      <c r="FW182" s="100">
        <v>5721.5020409390418</v>
      </c>
      <c r="FX182" s="100">
        <v>7631.0642529206089</v>
      </c>
      <c r="FY182" s="100">
        <v>6379.240136177139</v>
      </c>
      <c r="FZ182" s="100">
        <v>6973.3261576825116</v>
      </c>
      <c r="GA182" s="100">
        <v>6379.240136177139</v>
      </c>
      <c r="GB182" s="100">
        <v>6973.3261576825116</v>
      </c>
      <c r="GC182" s="100">
        <v>6676.2831469298253</v>
      </c>
      <c r="GD182" s="100">
        <v>6379.240136177139</v>
      </c>
      <c r="GE182" s="100">
        <v>6973.3261576825116</v>
      </c>
      <c r="GF182" s="100">
        <v>6379.240136177139</v>
      </c>
      <c r="GG182" s="100">
        <v>6973.3261576825116</v>
      </c>
      <c r="GH182" s="100">
        <v>6676.2831469298253</v>
      </c>
      <c r="GI182" s="100">
        <v>5721.5020409390418</v>
      </c>
      <c r="GJ182" s="100">
        <v>7631.0642529206089</v>
      </c>
      <c r="GK182" s="100">
        <v>6379.240136177139</v>
      </c>
      <c r="GL182" s="100">
        <v>6973.3261576825116</v>
      </c>
      <c r="GM182" s="100">
        <v>6379.240136177139</v>
      </c>
      <c r="GN182" s="100">
        <v>6973.3261576825116</v>
      </c>
      <c r="GO182" s="100">
        <v>6676.2831469298253</v>
      </c>
      <c r="GP182" s="100">
        <v>6379.240136177139</v>
      </c>
      <c r="GQ182" s="100">
        <v>6973.3261576825116</v>
      </c>
      <c r="GR182" s="100">
        <v>6379.240136177139</v>
      </c>
      <c r="GS182" s="100">
        <v>6973.3261576825116</v>
      </c>
      <c r="GT182" s="100">
        <v>6676.2831469298253</v>
      </c>
      <c r="GU182" s="100">
        <v>6061.711400544953</v>
      </c>
      <c r="GV182" s="100">
        <v>7290.8548933146976</v>
      </c>
      <c r="GW182" s="100">
        <v>6379.240136177139</v>
      </c>
      <c r="GX182" s="100">
        <v>6973.3261576825116</v>
      </c>
      <c r="GY182" s="100">
        <v>6379.240136177139</v>
      </c>
      <c r="GZ182" s="100">
        <v>6973.3261576825116</v>
      </c>
      <c r="HA182" s="100">
        <v>6676.2831469298253</v>
      </c>
      <c r="HB182" s="100">
        <v>6379.240136177139</v>
      </c>
      <c r="HC182" s="100">
        <v>6973.3261576825116</v>
      </c>
      <c r="HD182" s="100">
        <v>6379.240136177139</v>
      </c>
      <c r="HE182" s="100">
        <v>6973.3261576825116</v>
      </c>
      <c r="HF182" s="100">
        <v>6676.2831469298253</v>
      </c>
      <c r="HG182" s="100">
        <v>5721.5020409390418</v>
      </c>
      <c r="HH182" s="100">
        <v>7631.0642529206089</v>
      </c>
      <c r="HI182" s="100">
        <v>6379.240136177139</v>
      </c>
      <c r="HJ182" s="100">
        <v>6973.3261576825116</v>
      </c>
      <c r="HK182" s="100">
        <v>6379.240136177139</v>
      </c>
      <c r="HL182" s="100">
        <v>6973.3261576825116</v>
      </c>
      <c r="HM182" s="100">
        <v>6676.2831469298253</v>
      </c>
      <c r="HN182" s="100">
        <v>6379.240136177139</v>
      </c>
      <c r="HO182" s="100">
        <v>6973.3261576825116</v>
      </c>
      <c r="HP182" s="100">
        <v>6379.240136177139</v>
      </c>
      <c r="HQ182" s="100">
        <v>6973.3261576825116</v>
      </c>
      <c r="HR182" s="100">
        <v>6676.2831469298253</v>
      </c>
      <c r="HS182" s="100">
        <v>5721.5020409390418</v>
      </c>
      <c r="HT182" s="100">
        <v>7631.0642529206089</v>
      </c>
      <c r="HU182" s="100">
        <v>6379.240136177139</v>
      </c>
      <c r="HV182" s="100">
        <v>6973.3261576825116</v>
      </c>
      <c r="HW182" s="100">
        <v>6379.240136177139</v>
      </c>
      <c r="HX182" s="100">
        <v>6973.3261576825116</v>
      </c>
      <c r="HY182" s="100">
        <v>6676.2831469298253</v>
      </c>
      <c r="HZ182" s="100">
        <v>6379.240136177139</v>
      </c>
      <c r="IA182" s="100">
        <v>6973.3261576825116</v>
      </c>
      <c r="IB182" s="100">
        <v>6379.240136177139</v>
      </c>
      <c r="IC182" s="100">
        <v>6973.3261576825116</v>
      </c>
      <c r="ID182" s="100">
        <v>6522.7743750000009</v>
      </c>
      <c r="IE182" s="100">
        <v>5567.9932690092173</v>
      </c>
      <c r="IF182" s="100">
        <v>7477.5554809907844</v>
      </c>
      <c r="IG182" s="100">
        <v>6225.7313642473146</v>
      </c>
      <c r="IH182" s="100">
        <v>6819.8173857526872</v>
      </c>
      <c r="II182" s="100">
        <v>6225.7313642473146</v>
      </c>
      <c r="IJ182" s="100">
        <v>6819.8173857526872</v>
      </c>
      <c r="IK182" s="100">
        <v>6522.7743750000009</v>
      </c>
      <c r="IL182" s="100">
        <v>6225.7313642473146</v>
      </c>
      <c r="IM182" s="100">
        <v>6819.8173857526872</v>
      </c>
      <c r="IN182" s="100">
        <v>6225.7313642473146</v>
      </c>
      <c r="IO182" s="100">
        <v>6819.8173857526872</v>
      </c>
    </row>
    <row r="183" spans="1:249" s="67" customFormat="1" x14ac:dyDescent="0.2">
      <c r="A183" s="63"/>
      <c r="B183" s="64"/>
      <c r="C183" s="65"/>
      <c r="D183" s="66"/>
      <c r="E183" s="67" t="s">
        <v>179</v>
      </c>
      <c r="G183" s="67" t="s">
        <v>86</v>
      </c>
      <c r="I183" s="86">
        <v>0</v>
      </c>
      <c r="J183" s="67">
        <v>6093.8427806791733</v>
      </c>
      <c r="K183" s="67">
        <v>8191.8839238908731</v>
      </c>
      <c r="L183" s="67">
        <v>11177.316673646588</v>
      </c>
      <c r="M183" s="67">
        <v>13500.260445288748</v>
      </c>
      <c r="N183" s="67">
        <v>16250.804948411389</v>
      </c>
      <c r="O183" s="67">
        <v>18568.724684270233</v>
      </c>
      <c r="P183" s="67">
        <v>21314.224218127129</v>
      </c>
      <c r="Q183" s="67">
        <v>23842.13172745581</v>
      </c>
      <c r="R183" s="67">
        <v>26152.436636168415</v>
      </c>
      <c r="S183" s="67">
        <v>28890.28961443263</v>
      </c>
      <c r="T183" s="67">
        <v>31195.464944079471</v>
      </c>
      <c r="U183" s="67">
        <v>33928.166970031816</v>
      </c>
      <c r="V183" s="67">
        <v>38038.250530226775</v>
      </c>
      <c r="W183" s="67">
        <v>44334.671800283861</v>
      </c>
      <c r="X183" s="67">
        <v>52702.212563671579</v>
      </c>
      <c r="Y183" s="67">
        <v>59707.682208447783</v>
      </c>
      <c r="Z183" s="67">
        <v>67355.678095734998</v>
      </c>
      <c r="AA183" s="67">
        <v>74355.86666552219</v>
      </c>
      <c r="AB183" s="67">
        <v>81998.559473341273</v>
      </c>
      <c r="AC183" s="67">
        <v>89316.00351265716</v>
      </c>
      <c r="AD183" s="67">
        <v>96308.187666289276</v>
      </c>
      <c r="AE183" s="67">
        <v>103942.84270621929</v>
      </c>
      <c r="AF183" s="67">
        <v>110929.6348417853</v>
      </c>
      <c r="AG183" s="67">
        <v>118558.87539690727</v>
      </c>
      <c r="AH183" s="67">
        <v>126747.74930451617</v>
      </c>
      <c r="AI183" s="67">
        <v>136201.1687929944</v>
      </c>
      <c r="AJ183" s="67">
        <v>148278.56946892891</v>
      </c>
      <c r="AK183" s="67">
        <v>158631.24557037037</v>
      </c>
      <c r="AL183" s="67">
        <v>169798.35611102849</v>
      </c>
      <c r="AM183" s="67">
        <v>180145.48094766165</v>
      </c>
      <c r="AN183" s="67">
        <v>191307.01709324142</v>
      </c>
      <c r="AO183" s="67">
        <v>202057.1464586877</v>
      </c>
      <c r="AP183" s="67">
        <v>212395.85735804384</v>
      </c>
      <c r="AQ183" s="67">
        <v>223548.94450827461</v>
      </c>
      <c r="AR183" s="67">
        <v>233881.98752368698</v>
      </c>
      <c r="AS183" s="67">
        <v>245029.38317379088</v>
      </c>
      <c r="AT183" s="67">
        <v>254390.87051750324</v>
      </c>
      <c r="AU183" s="67">
        <v>260996.0261602391</v>
      </c>
      <c r="AV183" s="67">
        <v>269879.40033281426</v>
      </c>
      <c r="AW183" s="67">
        <v>277264.48330828891</v>
      </c>
      <c r="AX183" s="67">
        <v>285356.33212987025</v>
      </c>
      <c r="AY183" s="67">
        <v>292735.57982729335</v>
      </c>
      <c r="AZ183" s="67">
        <v>300821.5690571646</v>
      </c>
      <c r="BA183" s="67">
        <v>308549.77145758958</v>
      </c>
      <c r="BB183" s="67">
        <v>315920.17474473594</v>
      </c>
      <c r="BC183" s="67">
        <v>323997.28271262092</v>
      </c>
      <c r="BD183" s="67">
        <v>331361.72813612397</v>
      </c>
      <c r="BE183" s="67">
        <v>339432.85341593379</v>
      </c>
      <c r="BF183" s="67">
        <v>347843.00753060548</v>
      </c>
      <c r="BG183" s="67">
        <v>353904.71893115045</v>
      </c>
      <c r="BH183" s="67">
        <v>361195.57382446516</v>
      </c>
      <c r="BI183" s="67">
        <v>367574.81396064232</v>
      </c>
      <c r="BJ183" s="67">
        <v>374548.14011832484</v>
      </c>
      <c r="BK183" s="67">
        <v>380927.380254502</v>
      </c>
      <c r="BL183" s="67">
        <v>387900.70641218452</v>
      </c>
      <c r="BM183" s="67">
        <v>394576.98955911433</v>
      </c>
      <c r="BN183" s="67">
        <v>400956.22969529149</v>
      </c>
      <c r="BO183" s="67">
        <v>407929.55585297401</v>
      </c>
      <c r="BP183" s="67">
        <v>414308.79598915117</v>
      </c>
      <c r="BQ183" s="67">
        <v>421282.12214683369</v>
      </c>
      <c r="BR183" s="67">
        <v>427958.4052937635</v>
      </c>
      <c r="BS183" s="67">
        <v>433679.90733470256</v>
      </c>
      <c r="BT183" s="67">
        <v>441310.97158762318</v>
      </c>
      <c r="BU183" s="67">
        <v>447690.21172380034</v>
      </c>
      <c r="BV183" s="67">
        <v>454663.53788148286</v>
      </c>
      <c r="BW183" s="67">
        <v>461042.77801766002</v>
      </c>
      <c r="BX183" s="67">
        <v>468016.10417534254</v>
      </c>
      <c r="BY183" s="67">
        <v>474692.38732227235</v>
      </c>
      <c r="BZ183" s="67">
        <v>481071.62745844951</v>
      </c>
      <c r="CA183" s="67">
        <v>488044.95361613203</v>
      </c>
      <c r="CB183" s="67">
        <v>494424.19375230919</v>
      </c>
      <c r="CC183" s="67">
        <v>501397.51990999171</v>
      </c>
      <c r="CD183" s="67">
        <v>508073.80305692152</v>
      </c>
      <c r="CE183" s="67">
        <v>513795.30509786058</v>
      </c>
      <c r="CF183" s="67">
        <v>521426.3693507812</v>
      </c>
      <c r="CG183" s="67">
        <v>527805.60948695836</v>
      </c>
      <c r="CH183" s="67">
        <v>534778.93564464082</v>
      </c>
      <c r="CI183" s="67">
        <v>541158.17578081798</v>
      </c>
      <c r="CJ183" s="67">
        <v>548131.50193850044</v>
      </c>
      <c r="CK183" s="67">
        <v>554807.78508543025</v>
      </c>
      <c r="CL183" s="67">
        <v>561187.02522160742</v>
      </c>
      <c r="CM183" s="67">
        <v>568160.35137928987</v>
      </c>
      <c r="CN183" s="67">
        <v>574539.59151546704</v>
      </c>
      <c r="CO183" s="67">
        <v>581512.9176731495</v>
      </c>
      <c r="CP183" s="67">
        <v>588189.20082007931</v>
      </c>
      <c r="CQ183" s="67">
        <v>593910.70286101836</v>
      </c>
      <c r="CR183" s="67">
        <v>601541.76711393893</v>
      </c>
      <c r="CS183" s="67">
        <v>607921.00725011609</v>
      </c>
      <c r="CT183" s="67">
        <v>614894.33340779855</v>
      </c>
      <c r="CU183" s="67">
        <v>621273.57354397571</v>
      </c>
      <c r="CV183" s="67">
        <v>628246.89970165817</v>
      </c>
      <c r="CW183" s="67">
        <v>634923.18284858798</v>
      </c>
      <c r="CX183" s="67">
        <v>641302.42298476514</v>
      </c>
      <c r="CY183" s="67">
        <v>648275.7491424476</v>
      </c>
      <c r="CZ183" s="67">
        <v>654654.98927862477</v>
      </c>
      <c r="DA183" s="67">
        <v>661628.31543630722</v>
      </c>
      <c r="DB183" s="67">
        <v>668304.59858323704</v>
      </c>
      <c r="DC183" s="67">
        <v>674366.309983782</v>
      </c>
      <c r="DD183" s="67">
        <v>681657.16487709666</v>
      </c>
      <c r="DE183" s="67">
        <v>688036.40501327382</v>
      </c>
      <c r="DF183" s="67">
        <v>695009.73117095628</v>
      </c>
      <c r="DG183" s="67">
        <v>701388.97130713344</v>
      </c>
      <c r="DH183" s="67">
        <v>708362.2974648159</v>
      </c>
      <c r="DI183" s="67">
        <v>715038.58061174571</v>
      </c>
      <c r="DJ183" s="67">
        <v>721417.82074792287</v>
      </c>
      <c r="DK183" s="67">
        <v>728391.14690560533</v>
      </c>
      <c r="DL183" s="67">
        <v>734770.38704178249</v>
      </c>
      <c r="DM183" s="67">
        <v>741743.71319946495</v>
      </c>
      <c r="DN183" s="67">
        <v>748419.99634639476</v>
      </c>
      <c r="DO183" s="67">
        <v>754141.49838733382</v>
      </c>
      <c r="DP183" s="67">
        <v>761772.56264025439</v>
      </c>
      <c r="DQ183" s="67">
        <v>768151.80277643155</v>
      </c>
      <c r="DR183" s="67">
        <v>775125.12893411401</v>
      </c>
      <c r="DS183" s="67">
        <v>781504.36907029117</v>
      </c>
      <c r="DT183" s="67">
        <v>788477.69522797363</v>
      </c>
      <c r="DU183" s="67">
        <v>795153.97837490344</v>
      </c>
      <c r="DV183" s="67">
        <v>801533.2185110806</v>
      </c>
      <c r="DW183" s="67">
        <v>808506.54466876306</v>
      </c>
      <c r="DX183" s="67">
        <v>814885.78480494022</v>
      </c>
      <c r="DY183" s="67">
        <v>821859.11096262268</v>
      </c>
      <c r="DZ183" s="67">
        <v>828535.39410955249</v>
      </c>
      <c r="EA183" s="67">
        <v>834256.89615049155</v>
      </c>
      <c r="EB183" s="67">
        <v>841887.96040341211</v>
      </c>
      <c r="EC183" s="67">
        <v>848267.20053958928</v>
      </c>
      <c r="ED183" s="67">
        <v>855240.52669727174</v>
      </c>
      <c r="EE183" s="67">
        <v>861619.7668334489</v>
      </c>
      <c r="EF183" s="67">
        <v>868593.09299113136</v>
      </c>
      <c r="EG183" s="67">
        <v>875269.37613806117</v>
      </c>
      <c r="EH183" s="67">
        <v>881648.61627423833</v>
      </c>
      <c r="EI183" s="67">
        <v>888621.94243192079</v>
      </c>
      <c r="EJ183" s="67">
        <v>895001.18256809795</v>
      </c>
      <c r="EK183" s="67">
        <v>901974.50872578041</v>
      </c>
      <c r="EL183" s="67">
        <v>908650.79187271022</v>
      </c>
      <c r="EM183" s="67">
        <v>914372.29391364928</v>
      </c>
      <c r="EN183" s="67">
        <v>922003.35816656984</v>
      </c>
      <c r="EO183" s="67">
        <v>928382.59830274701</v>
      </c>
      <c r="EP183" s="67">
        <v>935355.92446042947</v>
      </c>
      <c r="EQ183" s="67">
        <v>941735.16459660663</v>
      </c>
      <c r="ER183" s="67">
        <v>948708.49075428909</v>
      </c>
      <c r="ES183" s="67">
        <v>955384.7739012189</v>
      </c>
      <c r="ET183" s="67">
        <v>961764.01403739606</v>
      </c>
      <c r="EU183" s="67">
        <v>968737.34019507852</v>
      </c>
      <c r="EV183" s="67">
        <v>975116.58033125568</v>
      </c>
      <c r="EW183" s="67">
        <v>982089.90648893814</v>
      </c>
      <c r="EX183" s="67">
        <v>988766.18963586795</v>
      </c>
      <c r="EY183" s="67">
        <v>994827.90103641292</v>
      </c>
      <c r="EZ183" s="67">
        <v>1002118.7559297276</v>
      </c>
      <c r="FA183" s="67">
        <v>1008497.9960659047</v>
      </c>
      <c r="FB183" s="67">
        <v>1015471.3222235872</v>
      </c>
      <c r="FC183" s="67">
        <v>1021850.5623597644</v>
      </c>
      <c r="FD183" s="67">
        <v>1028823.8885174468</v>
      </c>
      <c r="FE183" s="67">
        <v>1035500.1716643766</v>
      </c>
      <c r="FF183" s="67">
        <v>1041879.4118005538</v>
      </c>
      <c r="FG183" s="67">
        <v>1048852.7379582364</v>
      </c>
      <c r="FH183" s="67">
        <v>1055231.9780944134</v>
      </c>
      <c r="FI183" s="67">
        <v>1062205.304252096</v>
      </c>
      <c r="FJ183" s="67">
        <v>1068881.5873990259</v>
      </c>
      <c r="FK183" s="67">
        <v>1074603.0894399649</v>
      </c>
      <c r="FL183" s="67">
        <v>1082234.1536928855</v>
      </c>
      <c r="FM183" s="67">
        <v>1088613.3938290626</v>
      </c>
      <c r="FN183" s="67">
        <v>1095586.7199867452</v>
      </c>
      <c r="FO183" s="67">
        <v>1101965.9601229222</v>
      </c>
      <c r="FP183" s="67">
        <v>1108939.2862806048</v>
      </c>
      <c r="FQ183" s="67">
        <v>1115615.5694275347</v>
      </c>
      <c r="FR183" s="67">
        <v>1121994.8095637118</v>
      </c>
      <c r="FS183" s="67">
        <v>1128968.1357213943</v>
      </c>
      <c r="FT183" s="67">
        <v>1135347.3758575714</v>
      </c>
      <c r="FU183" s="67">
        <v>1142320.7020152539</v>
      </c>
      <c r="FV183" s="67">
        <v>1148996.9851621839</v>
      </c>
      <c r="FW183" s="67">
        <v>1154718.4872031228</v>
      </c>
      <c r="FX183" s="67">
        <v>1162349.5514560435</v>
      </c>
      <c r="FY183" s="67">
        <v>1168728.7915922205</v>
      </c>
      <c r="FZ183" s="67">
        <v>1175702.1177499031</v>
      </c>
      <c r="GA183" s="67">
        <v>1182081.3578860802</v>
      </c>
      <c r="GB183" s="67">
        <v>1189054.6840437627</v>
      </c>
      <c r="GC183" s="67">
        <v>1195730.9671906927</v>
      </c>
      <c r="GD183" s="67">
        <v>1202110.2073268697</v>
      </c>
      <c r="GE183" s="67">
        <v>1209083.5334845523</v>
      </c>
      <c r="GF183" s="67">
        <v>1215462.7736207293</v>
      </c>
      <c r="GG183" s="67">
        <v>1222436.0997784119</v>
      </c>
      <c r="GH183" s="67">
        <v>1229112.3829253418</v>
      </c>
      <c r="GI183" s="67">
        <v>1234833.8849662808</v>
      </c>
      <c r="GJ183" s="67">
        <v>1242464.9492192015</v>
      </c>
      <c r="GK183" s="67">
        <v>1248844.1893553785</v>
      </c>
      <c r="GL183" s="67">
        <v>1255817.5155130611</v>
      </c>
      <c r="GM183" s="67">
        <v>1262196.7556492381</v>
      </c>
      <c r="GN183" s="67">
        <v>1269170.0818069207</v>
      </c>
      <c r="GO183" s="67">
        <v>1275846.3649538506</v>
      </c>
      <c r="GP183" s="67">
        <v>1282225.6050900277</v>
      </c>
      <c r="GQ183" s="67">
        <v>1289198.9312477103</v>
      </c>
      <c r="GR183" s="67">
        <v>1295578.1713838873</v>
      </c>
      <c r="GS183" s="67">
        <v>1302551.4975415699</v>
      </c>
      <c r="GT183" s="67">
        <v>1309227.7806884998</v>
      </c>
      <c r="GU183" s="67">
        <v>1315289.4920890448</v>
      </c>
      <c r="GV183" s="67">
        <v>1322580.3469823594</v>
      </c>
      <c r="GW183" s="67">
        <v>1328959.5871185365</v>
      </c>
      <c r="GX183" s="67">
        <v>1335932.913276219</v>
      </c>
      <c r="GY183" s="67">
        <v>1342312.1534123961</v>
      </c>
      <c r="GZ183" s="67">
        <v>1349285.4795700787</v>
      </c>
      <c r="HA183" s="67">
        <v>1355961.7627170086</v>
      </c>
      <c r="HB183" s="67">
        <v>1362341.0028531856</v>
      </c>
      <c r="HC183" s="67">
        <v>1369314.3290108682</v>
      </c>
      <c r="HD183" s="67">
        <v>1375693.5691470453</v>
      </c>
      <c r="HE183" s="67">
        <v>1382666.8953047278</v>
      </c>
      <c r="HF183" s="67">
        <v>1389343.1784516578</v>
      </c>
      <c r="HG183" s="67">
        <v>1395064.6804925967</v>
      </c>
      <c r="HH183" s="67">
        <v>1402695.7447455174</v>
      </c>
      <c r="HI183" s="67">
        <v>1409074.9848816944</v>
      </c>
      <c r="HJ183" s="67">
        <v>1416048.311039377</v>
      </c>
      <c r="HK183" s="67">
        <v>1422427.5511755541</v>
      </c>
      <c r="HL183" s="67">
        <v>1429400.8773332366</v>
      </c>
      <c r="HM183" s="67">
        <v>1436077.1604801666</v>
      </c>
      <c r="HN183" s="67">
        <v>1442456.4006163436</v>
      </c>
      <c r="HO183" s="67">
        <v>1449429.7267740262</v>
      </c>
      <c r="HP183" s="67">
        <v>1455808.9669102032</v>
      </c>
      <c r="HQ183" s="67">
        <v>1462782.2930678858</v>
      </c>
      <c r="HR183" s="67">
        <v>1469458.5762148157</v>
      </c>
      <c r="HS183" s="67">
        <v>1475180.0782557547</v>
      </c>
      <c r="HT183" s="67">
        <v>1482811.1425086753</v>
      </c>
      <c r="HU183" s="67">
        <v>1489190.3826448524</v>
      </c>
      <c r="HV183" s="67">
        <v>1496163.708802535</v>
      </c>
      <c r="HW183" s="67">
        <v>1502542.948938712</v>
      </c>
      <c r="HX183" s="67">
        <v>1509516.2750963946</v>
      </c>
      <c r="HY183" s="67">
        <v>1516192.5582433245</v>
      </c>
      <c r="HZ183" s="67">
        <v>1522571.7983795016</v>
      </c>
      <c r="IA183" s="67">
        <v>1529545.1245371841</v>
      </c>
      <c r="IB183" s="67">
        <v>1535924.3646733612</v>
      </c>
      <c r="IC183" s="67">
        <v>1542897.6908310438</v>
      </c>
      <c r="ID183" s="67">
        <v>1549420.4652060438</v>
      </c>
      <c r="IE183" s="67">
        <v>1554988.4584750531</v>
      </c>
      <c r="IF183" s="67">
        <v>1562466.0139560439</v>
      </c>
      <c r="IG183" s="67">
        <v>1568691.7453202913</v>
      </c>
      <c r="IH183" s="67">
        <v>1575511.5627060439</v>
      </c>
      <c r="II183" s="67">
        <v>1581737.2940702913</v>
      </c>
      <c r="IJ183" s="67">
        <v>1588557.111456044</v>
      </c>
      <c r="IK183" s="67">
        <v>1595079.8858310441</v>
      </c>
      <c r="IL183" s="67">
        <v>1601305.6171952914</v>
      </c>
      <c r="IM183" s="67">
        <v>1608125.4345810441</v>
      </c>
      <c r="IN183" s="67">
        <v>1614351.1659452915</v>
      </c>
      <c r="IO183" s="67">
        <v>1621170.9833310442</v>
      </c>
    </row>
    <row r="184" spans="1:249" x14ac:dyDescent="0.2">
      <c r="D184" s="58"/>
    </row>
    <row r="185" spans="1:249" x14ac:dyDescent="0.2">
      <c r="D185" s="58"/>
    </row>
    <row r="186" spans="1:249" x14ac:dyDescent="0.2">
      <c r="D186" s="58"/>
    </row>
    <row r="187" spans="1:249" x14ac:dyDescent="0.2">
      <c r="D187" s="58"/>
    </row>
    <row r="188" spans="1:249" x14ac:dyDescent="0.2">
      <c r="D188" s="58"/>
    </row>
    <row r="189" spans="1:249" x14ac:dyDescent="0.2">
      <c r="D189" s="58"/>
    </row>
    <row r="190" spans="1:249" x14ac:dyDescent="0.2">
      <c r="D190" s="58"/>
    </row>
    <row r="191" spans="1:249" x14ac:dyDescent="0.2">
      <c r="D191" s="58"/>
    </row>
    <row r="192" spans="1:249" x14ac:dyDescent="0.2">
      <c r="D192" s="58"/>
    </row>
    <row r="193" spans="4:4" x14ac:dyDescent="0.2">
      <c r="D193" s="58"/>
    </row>
    <row r="194" spans="4:4" x14ac:dyDescent="0.2">
      <c r="D194" s="58"/>
    </row>
    <row r="195" spans="4:4" x14ac:dyDescent="0.2">
      <c r="D195" s="58"/>
    </row>
    <row r="196" spans="4:4" x14ac:dyDescent="0.2">
      <c r="D196" s="58"/>
    </row>
    <row r="197" spans="4:4" x14ac:dyDescent="0.2">
      <c r="D197" s="58"/>
    </row>
    <row r="198" spans="4:4" x14ac:dyDescent="0.2">
      <c r="D198" s="58"/>
    </row>
    <row r="199" spans="4:4" x14ac:dyDescent="0.2">
      <c r="D199" s="58"/>
    </row>
    <row r="200" spans="4:4" x14ac:dyDescent="0.2">
      <c r="D200" s="58"/>
    </row>
    <row r="201" spans="4:4" x14ac:dyDescent="0.2">
      <c r="D201" s="58"/>
    </row>
    <row r="202" spans="4:4" x14ac:dyDescent="0.2">
      <c r="D202" s="58"/>
    </row>
    <row r="203" spans="4:4" x14ac:dyDescent="0.2">
      <c r="D203" s="58"/>
    </row>
    <row r="204" spans="4:4" x14ac:dyDescent="0.2">
      <c r="D204" s="58"/>
    </row>
    <row r="205" spans="4:4" x14ac:dyDescent="0.2">
      <c r="D205" s="58"/>
    </row>
    <row r="206" spans="4:4" x14ac:dyDescent="0.2">
      <c r="D206" s="58"/>
    </row>
    <row r="207" spans="4:4" x14ac:dyDescent="0.2">
      <c r="D207" s="58"/>
    </row>
    <row r="208" spans="4:4" x14ac:dyDescent="0.2">
      <c r="D208" s="58"/>
    </row>
    <row r="209" spans="4:4" x14ac:dyDescent="0.2">
      <c r="D209" s="58"/>
    </row>
    <row r="210" spans="4:4" x14ac:dyDescent="0.2">
      <c r="D210" s="58"/>
    </row>
    <row r="211" spans="4:4" x14ac:dyDescent="0.2">
      <c r="D211" s="58"/>
    </row>
    <row r="212" spans="4:4" x14ac:dyDescent="0.2">
      <c r="D212" s="58"/>
    </row>
    <row r="213" spans="4:4" x14ac:dyDescent="0.2">
      <c r="D213" s="58"/>
    </row>
    <row r="214" spans="4:4" x14ac:dyDescent="0.2">
      <c r="D214" s="58"/>
    </row>
    <row r="215" spans="4:4" x14ac:dyDescent="0.2">
      <c r="D215" s="58"/>
    </row>
    <row r="216" spans="4:4" x14ac:dyDescent="0.2">
      <c r="D216" s="58"/>
    </row>
    <row r="217" spans="4:4" x14ac:dyDescent="0.2">
      <c r="D217" s="58"/>
    </row>
    <row r="218" spans="4:4" x14ac:dyDescent="0.2">
      <c r="D218" s="58"/>
    </row>
    <row r="219" spans="4:4" x14ac:dyDescent="0.2">
      <c r="D219" s="58"/>
    </row>
    <row r="220" spans="4:4" x14ac:dyDescent="0.2">
      <c r="D220" s="58"/>
    </row>
    <row r="221" spans="4:4" x14ac:dyDescent="0.2">
      <c r="D221" s="58"/>
    </row>
    <row r="222" spans="4:4" x14ac:dyDescent="0.2">
      <c r="D222" s="58"/>
    </row>
    <row r="223" spans="4:4" x14ac:dyDescent="0.2">
      <c r="D223" s="58"/>
    </row>
    <row r="224" spans="4:4" x14ac:dyDescent="0.2">
      <c r="D224" s="58"/>
    </row>
    <row r="225" spans="4:4" x14ac:dyDescent="0.2">
      <c r="D225" s="58"/>
    </row>
    <row r="226" spans="4:4" x14ac:dyDescent="0.2">
      <c r="D226" s="58"/>
    </row>
    <row r="227" spans="4:4" x14ac:dyDescent="0.2">
      <c r="D227" s="58"/>
    </row>
    <row r="228" spans="4:4" x14ac:dyDescent="0.2">
      <c r="D228" s="58"/>
    </row>
    <row r="229" spans="4:4" x14ac:dyDescent="0.2">
      <c r="D229" s="58"/>
    </row>
    <row r="230" spans="4:4" x14ac:dyDescent="0.2">
      <c r="D230" s="58"/>
    </row>
    <row r="231" spans="4:4" x14ac:dyDescent="0.2">
      <c r="D231" s="58"/>
    </row>
    <row r="232" spans="4:4" x14ac:dyDescent="0.2">
      <c r="D232" s="58"/>
    </row>
    <row r="233" spans="4:4" x14ac:dyDescent="0.2">
      <c r="D233" s="58"/>
    </row>
    <row r="234" spans="4:4" x14ac:dyDescent="0.2">
      <c r="D234" s="58"/>
    </row>
    <row r="235" spans="4:4" x14ac:dyDescent="0.2">
      <c r="D235" s="58"/>
    </row>
    <row r="236" spans="4:4" x14ac:dyDescent="0.2">
      <c r="D236" s="58"/>
    </row>
    <row r="237" spans="4:4" x14ac:dyDescent="0.2">
      <c r="D237" s="58"/>
    </row>
    <row r="238" spans="4:4" x14ac:dyDescent="0.2">
      <c r="D238" s="58"/>
    </row>
    <row r="239" spans="4:4" x14ac:dyDescent="0.2">
      <c r="D239" s="58"/>
    </row>
    <row r="240" spans="4:4" x14ac:dyDescent="0.2">
      <c r="D240" s="58"/>
    </row>
    <row r="241" spans="4:4" x14ac:dyDescent="0.2">
      <c r="D241" s="58"/>
    </row>
    <row r="242" spans="4:4" x14ac:dyDescent="0.2">
      <c r="D242" s="58"/>
    </row>
    <row r="243" spans="4:4" x14ac:dyDescent="0.2">
      <c r="D243" s="58"/>
    </row>
    <row r="244" spans="4:4" x14ac:dyDescent="0.2">
      <c r="D244" s="58"/>
    </row>
    <row r="245" spans="4:4" x14ac:dyDescent="0.2">
      <c r="D245" s="58"/>
    </row>
    <row r="246" spans="4:4" x14ac:dyDescent="0.2">
      <c r="D246" s="58"/>
    </row>
    <row r="247" spans="4:4" x14ac:dyDescent="0.2">
      <c r="D247" s="58"/>
    </row>
    <row r="248" spans="4:4" x14ac:dyDescent="0.2">
      <c r="D248" s="58"/>
    </row>
    <row r="249" spans="4:4" x14ac:dyDescent="0.2">
      <c r="D249" s="58"/>
    </row>
    <row r="250" spans="4:4" x14ac:dyDescent="0.2">
      <c r="D250" s="58"/>
    </row>
    <row r="251" spans="4:4" x14ac:dyDescent="0.2">
      <c r="D251" s="58"/>
    </row>
    <row r="252" spans="4:4" x14ac:dyDescent="0.2">
      <c r="D252" s="58"/>
    </row>
    <row r="253" spans="4:4" x14ac:dyDescent="0.2">
      <c r="D253" s="58"/>
    </row>
    <row r="254" spans="4:4" x14ac:dyDescent="0.2">
      <c r="D254" s="58"/>
    </row>
    <row r="255" spans="4:4" x14ac:dyDescent="0.2">
      <c r="D255" s="58"/>
    </row>
    <row r="256" spans="4:4" x14ac:dyDescent="0.2">
      <c r="D256" s="58"/>
    </row>
    <row r="257" spans="4:4" x14ac:dyDescent="0.2">
      <c r="D257" s="58"/>
    </row>
    <row r="258" spans="4:4" x14ac:dyDescent="0.2">
      <c r="D258" s="58"/>
    </row>
    <row r="259" spans="4:4" x14ac:dyDescent="0.2">
      <c r="D259" s="58"/>
    </row>
    <row r="260" spans="4:4" x14ac:dyDescent="0.2">
      <c r="D260" s="58"/>
    </row>
    <row r="261" spans="4:4" x14ac:dyDescent="0.2">
      <c r="D261" s="58"/>
    </row>
    <row r="262" spans="4:4" x14ac:dyDescent="0.2">
      <c r="D262" s="58"/>
    </row>
    <row r="263" spans="4:4" x14ac:dyDescent="0.2">
      <c r="D263" s="58"/>
    </row>
    <row r="264" spans="4:4" x14ac:dyDescent="0.2">
      <c r="D264" s="58"/>
    </row>
    <row r="265" spans="4:4" x14ac:dyDescent="0.2">
      <c r="D265" s="58"/>
    </row>
    <row r="266" spans="4:4" x14ac:dyDescent="0.2">
      <c r="D266" s="58"/>
    </row>
    <row r="267" spans="4:4" x14ac:dyDescent="0.2">
      <c r="D267" s="58"/>
    </row>
    <row r="268" spans="4:4" x14ac:dyDescent="0.2">
      <c r="D268" s="58"/>
    </row>
    <row r="269" spans="4:4" x14ac:dyDescent="0.2">
      <c r="D269" s="58"/>
    </row>
    <row r="270" spans="4:4" x14ac:dyDescent="0.2">
      <c r="D270" s="58"/>
    </row>
    <row r="271" spans="4:4" x14ac:dyDescent="0.2">
      <c r="D271" s="58"/>
    </row>
    <row r="272" spans="4:4" x14ac:dyDescent="0.2">
      <c r="D272" s="58"/>
    </row>
    <row r="273" spans="4:4" x14ac:dyDescent="0.2">
      <c r="D273" s="58"/>
    </row>
    <row r="274" spans="4:4" x14ac:dyDescent="0.2">
      <c r="D274" s="58"/>
    </row>
    <row r="275" spans="4:4" x14ac:dyDescent="0.2">
      <c r="D275" s="58"/>
    </row>
    <row r="276" spans="4:4" x14ac:dyDescent="0.2">
      <c r="D276" s="58"/>
    </row>
    <row r="277" spans="4:4" x14ac:dyDescent="0.2">
      <c r="D277" s="58"/>
    </row>
    <row r="278" spans="4:4" x14ac:dyDescent="0.2">
      <c r="D278" s="58"/>
    </row>
    <row r="279" spans="4:4" x14ac:dyDescent="0.2">
      <c r="D279" s="58"/>
    </row>
    <row r="280" spans="4:4" x14ac:dyDescent="0.2">
      <c r="D280" s="58"/>
    </row>
    <row r="281" spans="4:4" x14ac:dyDescent="0.2">
      <c r="D281" s="58"/>
    </row>
    <row r="282" spans="4:4" x14ac:dyDescent="0.2">
      <c r="D282" s="58"/>
    </row>
    <row r="283" spans="4:4" x14ac:dyDescent="0.2">
      <c r="D283" s="58"/>
    </row>
    <row r="284" spans="4:4" x14ac:dyDescent="0.2">
      <c r="D284" s="58"/>
    </row>
    <row r="285" spans="4:4" x14ac:dyDescent="0.2">
      <c r="D285" s="58"/>
    </row>
    <row r="286" spans="4:4" x14ac:dyDescent="0.2">
      <c r="D286" s="58"/>
    </row>
    <row r="287" spans="4:4" x14ac:dyDescent="0.2">
      <c r="D287" s="58"/>
    </row>
    <row r="288" spans="4:4" x14ac:dyDescent="0.2">
      <c r="D288" s="58"/>
    </row>
    <row r="289" spans="4:4" x14ac:dyDescent="0.2">
      <c r="D289" s="58"/>
    </row>
    <row r="290" spans="4:4" x14ac:dyDescent="0.2">
      <c r="D290" s="58"/>
    </row>
    <row r="291" spans="4:4" x14ac:dyDescent="0.2">
      <c r="D291" s="58"/>
    </row>
    <row r="292" spans="4:4" x14ac:dyDescent="0.2">
      <c r="D292" s="58"/>
    </row>
    <row r="293" spans="4:4" x14ac:dyDescent="0.2">
      <c r="D293" s="58"/>
    </row>
    <row r="294" spans="4:4" x14ac:dyDescent="0.2">
      <c r="D294" s="58"/>
    </row>
    <row r="295" spans="4:4" x14ac:dyDescent="0.2">
      <c r="D295" s="58"/>
    </row>
    <row r="296" spans="4:4" x14ac:dyDescent="0.2">
      <c r="D296" s="58"/>
    </row>
    <row r="297" spans="4:4" x14ac:dyDescent="0.2">
      <c r="D297" s="58"/>
    </row>
    <row r="298" spans="4:4" x14ac:dyDescent="0.2">
      <c r="D298" s="58"/>
    </row>
    <row r="299" spans="4:4" x14ac:dyDescent="0.2">
      <c r="D299" s="58"/>
    </row>
    <row r="300" spans="4:4" x14ac:dyDescent="0.2">
      <c r="D300" s="58"/>
    </row>
    <row r="301" spans="4:4" x14ac:dyDescent="0.2">
      <c r="D301" s="58"/>
    </row>
    <row r="302" spans="4:4" x14ac:dyDescent="0.2">
      <c r="D302" s="58"/>
    </row>
    <row r="303" spans="4:4" x14ac:dyDescent="0.2">
      <c r="D303" s="58"/>
    </row>
    <row r="304" spans="4:4" x14ac:dyDescent="0.2">
      <c r="D304" s="58"/>
    </row>
    <row r="305" spans="4:4" x14ac:dyDescent="0.2">
      <c r="D305" s="58"/>
    </row>
    <row r="306" spans="4:4" x14ac:dyDescent="0.2">
      <c r="D306" s="58"/>
    </row>
    <row r="307" spans="4:4" x14ac:dyDescent="0.2">
      <c r="D307" s="58"/>
    </row>
    <row r="308" spans="4:4" x14ac:dyDescent="0.2">
      <c r="D308" s="58"/>
    </row>
    <row r="309" spans="4:4" x14ac:dyDescent="0.2">
      <c r="D309" s="58"/>
    </row>
    <row r="310" spans="4:4" x14ac:dyDescent="0.2">
      <c r="D310" s="58"/>
    </row>
    <row r="311" spans="4:4" x14ac:dyDescent="0.2">
      <c r="D311" s="58"/>
    </row>
    <row r="312" spans="4:4" x14ac:dyDescent="0.2">
      <c r="D312" s="58"/>
    </row>
    <row r="313" spans="4:4" x14ac:dyDescent="0.2">
      <c r="D313" s="58"/>
    </row>
    <row r="314" spans="4:4" x14ac:dyDescent="0.2">
      <c r="D314" s="58"/>
    </row>
    <row r="315" spans="4:4" x14ac:dyDescent="0.2">
      <c r="D315" s="58"/>
    </row>
    <row r="316" spans="4:4" x14ac:dyDescent="0.2">
      <c r="D316" s="58"/>
    </row>
    <row r="317" spans="4:4" x14ac:dyDescent="0.2">
      <c r="D317" s="58"/>
    </row>
    <row r="318" spans="4:4" x14ac:dyDescent="0.2">
      <c r="D318" s="58"/>
    </row>
    <row r="319" spans="4:4" x14ac:dyDescent="0.2">
      <c r="D319" s="58"/>
    </row>
    <row r="320" spans="4:4" x14ac:dyDescent="0.2">
      <c r="D320" s="58"/>
    </row>
    <row r="321" spans="4:4" x14ac:dyDescent="0.2">
      <c r="D321" s="58"/>
    </row>
    <row r="322" spans="4:4" x14ac:dyDescent="0.2">
      <c r="D322" s="58"/>
    </row>
    <row r="323" spans="4:4" x14ac:dyDescent="0.2">
      <c r="D323" s="58"/>
    </row>
    <row r="324" spans="4:4" x14ac:dyDescent="0.2">
      <c r="D324" s="58"/>
    </row>
    <row r="325" spans="4:4" x14ac:dyDescent="0.2">
      <c r="D325" s="58"/>
    </row>
    <row r="326" spans="4:4" x14ac:dyDescent="0.2">
      <c r="D326" s="58"/>
    </row>
    <row r="327" spans="4:4" x14ac:dyDescent="0.2">
      <c r="D327" s="58"/>
    </row>
    <row r="328" spans="4:4" x14ac:dyDescent="0.2">
      <c r="D328" s="58"/>
    </row>
  </sheetData>
  <conditionalFormatting sqref="F2">
    <cfRule type="cellIs" dxfId="3" priority="1" operator="equal">
      <formula>FALSE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&amp;L&amp;"Arial,Bold"&amp;14PROJECT [project name]&amp;C&amp;"Arial,Bold"&amp;14Sheet: &amp;A&amp;R&amp;"Arial,Bold"&amp;14STRICTLY  CONFIDENTIAL</oddHeader>
    <oddFooter>&amp;L&amp;F ( Printed on &amp;D at &amp;T )&amp;RPage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B7AD-DCE8-43F3-BAEB-E880FAB08B99}">
  <sheetPr codeName="Sheet7">
    <tabColor rgb="FF92D050"/>
    <outlinePr summaryBelow="0" summaryRight="0"/>
  </sheetPr>
  <dimension ref="A1:IO93"/>
  <sheetViews>
    <sheetView showGridLines="0" defaultGridColor="0" colorId="22" zoomScale="120" zoomScaleNormal="120" workbookViewId="0">
      <pane xSplit="9" ySplit="6" topLeftCell="J8" activePane="bottomRight" state="frozen"/>
      <selection activeCell="H40" sqref="H40"/>
      <selection pane="topRight" activeCell="H40" sqref="H40"/>
      <selection pane="bottomLeft" activeCell="H40" sqref="H40"/>
      <selection pane="bottomRight"/>
    </sheetView>
  </sheetViews>
  <sheetFormatPr defaultColWidth="1.85546875" defaultRowHeight="12.75" x14ac:dyDescent="0.2"/>
  <cols>
    <col min="1" max="1" width="1.28515625" style="13" customWidth="1"/>
    <col min="2" max="2" width="1.28515625" style="7" customWidth="1"/>
    <col min="3" max="3" width="1.28515625" style="17" customWidth="1"/>
    <col min="4" max="4" width="3.140625" style="26" customWidth="1"/>
    <col min="5" max="5" width="22.140625" style="25" customWidth="1"/>
    <col min="6" max="6" width="9.85546875" style="25" customWidth="1"/>
    <col min="7" max="8" width="4" style="25" customWidth="1"/>
    <col min="9" max="9" width="2.7109375" style="25" customWidth="1"/>
    <col min="10" max="10" width="11.7109375" style="25" customWidth="1"/>
    <col min="11" max="11" width="8.85546875" style="25" bestFit="1" customWidth="1"/>
    <col min="12" max="12" width="8.7109375" style="25" bestFit="1" customWidth="1"/>
    <col min="13" max="13" width="8.5703125" style="25" bestFit="1" customWidth="1"/>
    <col min="14" max="14" width="9" style="25" bestFit="1" customWidth="1"/>
    <col min="15" max="16" width="8.5703125" style="25" bestFit="1" customWidth="1"/>
    <col min="17" max="17" width="8.85546875" style="25" bestFit="1" customWidth="1"/>
    <col min="18" max="18" width="9" style="25" bestFit="1" customWidth="1"/>
    <col min="19" max="19" width="8.5703125" style="25" bestFit="1" customWidth="1"/>
    <col min="20" max="20" width="8.7109375" style="25" bestFit="1" customWidth="1"/>
    <col min="21" max="21" width="9" style="25" bestFit="1" customWidth="1"/>
    <col min="22" max="22" width="8.5703125" style="25" bestFit="1" customWidth="1"/>
    <col min="23" max="23" width="8.85546875" style="25" bestFit="1" customWidth="1"/>
    <col min="24" max="24" width="8.7109375" style="25" bestFit="1" customWidth="1"/>
    <col min="25" max="25" width="8.5703125" style="25" bestFit="1" customWidth="1"/>
    <col min="26" max="26" width="9" style="25" bestFit="1" customWidth="1"/>
    <col min="27" max="28" width="8.5703125" style="25" bestFit="1" customWidth="1"/>
    <col min="29" max="29" width="8.85546875" style="25" bestFit="1" customWidth="1"/>
    <col min="30" max="30" width="9" style="25" bestFit="1" customWidth="1"/>
    <col min="31" max="31" width="8.5703125" style="25" bestFit="1" customWidth="1"/>
    <col min="32" max="32" width="8.7109375" style="25" bestFit="1" customWidth="1"/>
    <col min="33" max="33" width="9" style="25" bestFit="1" customWidth="1"/>
    <col min="34" max="34" width="8.5703125" style="25" bestFit="1" customWidth="1"/>
    <col min="35" max="35" width="8.85546875" style="25" bestFit="1" customWidth="1"/>
    <col min="36" max="36" width="8.7109375" style="25" bestFit="1" customWidth="1"/>
    <col min="37" max="37" width="8.5703125" style="25" bestFit="1" customWidth="1"/>
    <col min="38" max="38" width="9" style="25" bestFit="1" customWidth="1"/>
    <col min="39" max="40" width="8.5703125" style="25" bestFit="1" customWidth="1"/>
    <col min="41" max="41" width="8.85546875" style="25" bestFit="1" customWidth="1"/>
    <col min="42" max="42" width="9" style="25" bestFit="1" customWidth="1"/>
    <col min="43" max="43" width="8.5703125" style="25" bestFit="1" customWidth="1"/>
    <col min="44" max="44" width="8.7109375" style="25" bestFit="1" customWidth="1"/>
    <col min="45" max="45" width="9" style="25" bestFit="1" customWidth="1"/>
    <col min="46" max="46" width="8.5703125" style="25" bestFit="1" customWidth="1"/>
    <col min="47" max="47" width="8.85546875" style="25" bestFit="1" customWidth="1"/>
    <col min="48" max="48" width="8.7109375" style="25" bestFit="1" customWidth="1"/>
    <col min="49" max="49" width="8.5703125" style="25" bestFit="1" customWidth="1"/>
    <col min="50" max="50" width="9" style="25" bestFit="1" customWidth="1"/>
    <col min="51" max="52" width="8.5703125" style="25" bestFit="1" customWidth="1"/>
    <col min="53" max="53" width="8.85546875" style="25" bestFit="1" customWidth="1"/>
    <col min="54" max="54" width="9" style="25" bestFit="1" customWidth="1"/>
    <col min="55" max="55" width="8.5703125" style="25" bestFit="1" customWidth="1"/>
    <col min="56" max="56" width="8.7109375" style="25" bestFit="1" customWidth="1"/>
    <col min="57" max="57" width="9" style="25" bestFit="1" customWidth="1"/>
    <col min="58" max="58" width="8.5703125" style="25" bestFit="1" customWidth="1"/>
    <col min="59" max="59" width="8.85546875" style="25" bestFit="1" customWidth="1"/>
    <col min="60" max="60" width="8.7109375" style="25" bestFit="1" customWidth="1"/>
    <col min="61" max="61" width="8.5703125" style="25" bestFit="1" customWidth="1"/>
    <col min="62" max="62" width="9" style="25" bestFit="1" customWidth="1"/>
    <col min="63" max="64" width="8.5703125" style="25" bestFit="1" customWidth="1"/>
    <col min="65" max="65" width="8.85546875" style="25" bestFit="1" customWidth="1"/>
    <col min="66" max="66" width="9" style="25" bestFit="1" customWidth="1"/>
    <col min="67" max="67" width="8.5703125" style="25" bestFit="1" customWidth="1"/>
    <col min="68" max="249" width="10.140625" style="25" bestFit="1" customWidth="1"/>
    <col min="250" max="16384" width="1.85546875" style="25"/>
  </cols>
  <sheetData>
    <row r="1" spans="1:249" s="27" customFormat="1" ht="26.25" x14ac:dyDescent="0.2">
      <c r="A1" s="27" t="str">
        <f ca="1" xml:space="preserve"> RIGHT(CELL("filename", A1), LEN(CELL("filename", A1)) - SEARCH("]", CELL("filename", A1)))</f>
        <v>FinStats_Mon</v>
      </c>
      <c r="B1" s="7"/>
      <c r="C1" s="28"/>
      <c r="D1" s="3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</row>
    <row r="2" spans="1:249" s="27" customFormat="1" ht="15.6" customHeight="1" x14ac:dyDescent="0.2">
      <c r="B2" s="7"/>
      <c r="C2" s="28"/>
      <c r="D2" s="35"/>
      <c r="E2" s="20" t="s">
        <v>163</v>
      </c>
      <c r="F2" s="114" t="b">
        <f>Checks!$F$8</f>
        <v>1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</row>
    <row r="3" spans="1:249" s="29" customFormat="1" x14ac:dyDescent="0.2">
      <c r="C3" s="30"/>
      <c r="D3" s="31"/>
      <c r="E3" s="32" t="s">
        <v>150</v>
      </c>
      <c r="F3" s="20"/>
      <c r="G3" s="20"/>
      <c r="H3" s="33"/>
      <c r="J3" s="111" cm="1">
        <f t="array" ref="J3:IO3">_xlfn.ANCHORARRAY(Time!J$39)</f>
        <v>0</v>
      </c>
      <c r="K3" s="111">
        <v>0</v>
      </c>
      <c r="L3" s="111">
        <v>0</v>
      </c>
      <c r="M3" s="111">
        <v>0</v>
      </c>
      <c r="N3" s="111">
        <v>0</v>
      </c>
      <c r="O3" s="111">
        <v>0</v>
      </c>
      <c r="P3" s="111">
        <v>0</v>
      </c>
      <c r="Q3" s="111">
        <v>0</v>
      </c>
      <c r="R3" s="111">
        <v>0</v>
      </c>
      <c r="S3" s="111">
        <v>0</v>
      </c>
      <c r="T3" s="111">
        <v>0</v>
      </c>
      <c r="U3" s="111">
        <v>2024</v>
      </c>
      <c r="V3" s="111">
        <v>0</v>
      </c>
      <c r="W3" s="111">
        <v>0</v>
      </c>
      <c r="X3" s="111">
        <v>0</v>
      </c>
      <c r="Y3" s="111">
        <v>0</v>
      </c>
      <c r="Z3" s="111">
        <v>0</v>
      </c>
      <c r="AA3" s="111">
        <v>0</v>
      </c>
      <c r="AB3" s="111">
        <v>0</v>
      </c>
      <c r="AC3" s="111">
        <v>0</v>
      </c>
      <c r="AD3" s="111">
        <v>0</v>
      </c>
      <c r="AE3" s="111">
        <v>0</v>
      </c>
      <c r="AF3" s="111">
        <v>0</v>
      </c>
      <c r="AG3" s="111">
        <v>2025</v>
      </c>
      <c r="AH3" s="111">
        <v>0</v>
      </c>
      <c r="AI3" s="111">
        <v>0</v>
      </c>
      <c r="AJ3" s="111">
        <v>0</v>
      </c>
      <c r="AK3" s="111">
        <v>0</v>
      </c>
      <c r="AL3" s="111">
        <v>0</v>
      </c>
      <c r="AM3" s="111">
        <v>0</v>
      </c>
      <c r="AN3" s="111">
        <v>0</v>
      </c>
      <c r="AO3" s="111">
        <v>0</v>
      </c>
      <c r="AP3" s="111">
        <v>0</v>
      </c>
      <c r="AQ3" s="111">
        <v>0</v>
      </c>
      <c r="AR3" s="111">
        <v>0</v>
      </c>
      <c r="AS3" s="111">
        <v>2026</v>
      </c>
      <c r="AT3" s="111">
        <v>0</v>
      </c>
      <c r="AU3" s="111">
        <v>0</v>
      </c>
      <c r="AV3" s="111">
        <v>0</v>
      </c>
      <c r="AW3" s="111">
        <v>0</v>
      </c>
      <c r="AX3" s="111">
        <v>0</v>
      </c>
      <c r="AY3" s="111">
        <v>0</v>
      </c>
      <c r="AZ3" s="111">
        <v>0</v>
      </c>
      <c r="BA3" s="111">
        <v>0</v>
      </c>
      <c r="BB3" s="111">
        <v>0</v>
      </c>
      <c r="BC3" s="111">
        <v>0</v>
      </c>
      <c r="BD3" s="111">
        <v>0</v>
      </c>
      <c r="BE3" s="111">
        <v>2027</v>
      </c>
      <c r="BF3" s="111">
        <v>0</v>
      </c>
      <c r="BG3" s="111">
        <v>0</v>
      </c>
      <c r="BH3" s="111">
        <v>0</v>
      </c>
      <c r="BI3" s="111">
        <v>0</v>
      </c>
      <c r="BJ3" s="111">
        <v>0</v>
      </c>
      <c r="BK3" s="111">
        <v>0</v>
      </c>
      <c r="BL3" s="111">
        <v>0</v>
      </c>
      <c r="BM3" s="111">
        <v>0</v>
      </c>
      <c r="BN3" s="111">
        <v>0</v>
      </c>
      <c r="BO3" s="111">
        <v>0</v>
      </c>
      <c r="BP3" s="111">
        <v>0</v>
      </c>
      <c r="BQ3" s="111">
        <v>2028</v>
      </c>
      <c r="BR3" s="111">
        <v>0</v>
      </c>
      <c r="BS3" s="111">
        <v>0</v>
      </c>
      <c r="BT3" s="111">
        <v>0</v>
      </c>
      <c r="BU3" s="111">
        <v>0</v>
      </c>
      <c r="BV3" s="111">
        <v>0</v>
      </c>
      <c r="BW3" s="111">
        <v>0</v>
      </c>
      <c r="BX3" s="111">
        <v>0</v>
      </c>
      <c r="BY3" s="111">
        <v>0</v>
      </c>
      <c r="BZ3" s="111">
        <v>0</v>
      </c>
      <c r="CA3" s="111">
        <v>0</v>
      </c>
      <c r="CB3" s="111">
        <v>0</v>
      </c>
      <c r="CC3" s="111">
        <v>2029</v>
      </c>
      <c r="CD3" s="111">
        <v>0</v>
      </c>
      <c r="CE3" s="111">
        <v>0</v>
      </c>
      <c r="CF3" s="111">
        <v>0</v>
      </c>
      <c r="CG3" s="111">
        <v>0</v>
      </c>
      <c r="CH3" s="111">
        <v>0</v>
      </c>
      <c r="CI3" s="111">
        <v>0</v>
      </c>
      <c r="CJ3" s="111">
        <v>0</v>
      </c>
      <c r="CK3" s="111">
        <v>0</v>
      </c>
      <c r="CL3" s="111">
        <v>0</v>
      </c>
      <c r="CM3" s="111">
        <v>0</v>
      </c>
      <c r="CN3" s="111">
        <v>0</v>
      </c>
      <c r="CO3" s="111">
        <v>2030</v>
      </c>
      <c r="CP3" s="111">
        <v>0</v>
      </c>
      <c r="CQ3" s="111">
        <v>0</v>
      </c>
      <c r="CR3" s="111">
        <v>0</v>
      </c>
      <c r="CS3" s="111">
        <v>0</v>
      </c>
      <c r="CT3" s="111">
        <v>0</v>
      </c>
      <c r="CU3" s="111">
        <v>0</v>
      </c>
      <c r="CV3" s="111">
        <v>0</v>
      </c>
      <c r="CW3" s="111">
        <v>0</v>
      </c>
      <c r="CX3" s="111">
        <v>0</v>
      </c>
      <c r="CY3" s="111">
        <v>0</v>
      </c>
      <c r="CZ3" s="111">
        <v>0</v>
      </c>
      <c r="DA3" s="111">
        <v>2031</v>
      </c>
      <c r="DB3" s="111">
        <v>0</v>
      </c>
      <c r="DC3" s="111">
        <v>0</v>
      </c>
      <c r="DD3" s="111">
        <v>0</v>
      </c>
      <c r="DE3" s="111">
        <v>0</v>
      </c>
      <c r="DF3" s="111">
        <v>0</v>
      </c>
      <c r="DG3" s="111">
        <v>0</v>
      </c>
      <c r="DH3" s="111">
        <v>0</v>
      </c>
      <c r="DI3" s="111">
        <v>0</v>
      </c>
      <c r="DJ3" s="111">
        <v>0</v>
      </c>
      <c r="DK3" s="111">
        <v>0</v>
      </c>
      <c r="DL3" s="111">
        <v>0</v>
      </c>
      <c r="DM3" s="111">
        <v>2032</v>
      </c>
      <c r="DN3" s="111">
        <v>0</v>
      </c>
      <c r="DO3" s="111">
        <v>0</v>
      </c>
      <c r="DP3" s="111">
        <v>0</v>
      </c>
      <c r="DQ3" s="111">
        <v>0</v>
      </c>
      <c r="DR3" s="111">
        <v>0</v>
      </c>
      <c r="DS3" s="111">
        <v>0</v>
      </c>
      <c r="DT3" s="111">
        <v>0</v>
      </c>
      <c r="DU3" s="111">
        <v>0</v>
      </c>
      <c r="DV3" s="111">
        <v>0</v>
      </c>
      <c r="DW3" s="111">
        <v>0</v>
      </c>
      <c r="DX3" s="111">
        <v>0</v>
      </c>
      <c r="DY3" s="111">
        <v>2033</v>
      </c>
      <c r="DZ3" s="111">
        <v>0</v>
      </c>
      <c r="EA3" s="111">
        <v>0</v>
      </c>
      <c r="EB3" s="111">
        <v>0</v>
      </c>
      <c r="EC3" s="111">
        <v>0</v>
      </c>
      <c r="ED3" s="111">
        <v>0</v>
      </c>
      <c r="EE3" s="111">
        <v>0</v>
      </c>
      <c r="EF3" s="111">
        <v>0</v>
      </c>
      <c r="EG3" s="111">
        <v>0</v>
      </c>
      <c r="EH3" s="111">
        <v>0</v>
      </c>
      <c r="EI3" s="111">
        <v>0</v>
      </c>
      <c r="EJ3" s="111">
        <v>0</v>
      </c>
      <c r="EK3" s="111">
        <v>2034</v>
      </c>
      <c r="EL3" s="111">
        <v>0</v>
      </c>
      <c r="EM3" s="111">
        <v>0</v>
      </c>
      <c r="EN3" s="111">
        <v>0</v>
      </c>
      <c r="EO3" s="111">
        <v>0</v>
      </c>
      <c r="EP3" s="111">
        <v>0</v>
      </c>
      <c r="EQ3" s="111">
        <v>0</v>
      </c>
      <c r="ER3" s="111">
        <v>0</v>
      </c>
      <c r="ES3" s="111">
        <v>0</v>
      </c>
      <c r="ET3" s="111">
        <v>0</v>
      </c>
      <c r="EU3" s="111">
        <v>0</v>
      </c>
      <c r="EV3" s="111">
        <v>0</v>
      </c>
      <c r="EW3" s="111">
        <v>2035</v>
      </c>
      <c r="EX3" s="111">
        <v>0</v>
      </c>
      <c r="EY3" s="111">
        <v>0</v>
      </c>
      <c r="EZ3" s="111">
        <v>0</v>
      </c>
      <c r="FA3" s="111">
        <v>0</v>
      </c>
      <c r="FB3" s="111">
        <v>0</v>
      </c>
      <c r="FC3" s="111">
        <v>0</v>
      </c>
      <c r="FD3" s="111">
        <v>0</v>
      </c>
      <c r="FE3" s="111">
        <v>0</v>
      </c>
      <c r="FF3" s="111">
        <v>0</v>
      </c>
      <c r="FG3" s="111">
        <v>0</v>
      </c>
      <c r="FH3" s="111">
        <v>0</v>
      </c>
      <c r="FI3" s="111">
        <v>2036</v>
      </c>
      <c r="FJ3" s="111">
        <v>0</v>
      </c>
      <c r="FK3" s="111">
        <v>0</v>
      </c>
      <c r="FL3" s="111">
        <v>0</v>
      </c>
      <c r="FM3" s="111">
        <v>0</v>
      </c>
      <c r="FN3" s="111">
        <v>0</v>
      </c>
      <c r="FO3" s="111">
        <v>0</v>
      </c>
      <c r="FP3" s="111">
        <v>0</v>
      </c>
      <c r="FQ3" s="111">
        <v>0</v>
      </c>
      <c r="FR3" s="111">
        <v>0</v>
      </c>
      <c r="FS3" s="111">
        <v>0</v>
      </c>
      <c r="FT3" s="111">
        <v>0</v>
      </c>
      <c r="FU3" s="111">
        <v>2037</v>
      </c>
      <c r="FV3" s="111">
        <v>0</v>
      </c>
      <c r="FW3" s="111">
        <v>0</v>
      </c>
      <c r="FX3" s="111">
        <v>0</v>
      </c>
      <c r="FY3" s="111">
        <v>0</v>
      </c>
      <c r="FZ3" s="111">
        <v>0</v>
      </c>
      <c r="GA3" s="111">
        <v>0</v>
      </c>
      <c r="GB3" s="111">
        <v>0</v>
      </c>
      <c r="GC3" s="111">
        <v>0</v>
      </c>
      <c r="GD3" s="111">
        <v>0</v>
      </c>
      <c r="GE3" s="111">
        <v>0</v>
      </c>
      <c r="GF3" s="111">
        <v>0</v>
      </c>
      <c r="GG3" s="111">
        <v>2038</v>
      </c>
      <c r="GH3" s="111">
        <v>0</v>
      </c>
      <c r="GI3" s="111">
        <v>0</v>
      </c>
      <c r="GJ3" s="111">
        <v>0</v>
      </c>
      <c r="GK3" s="111">
        <v>0</v>
      </c>
      <c r="GL3" s="111">
        <v>0</v>
      </c>
      <c r="GM3" s="111">
        <v>0</v>
      </c>
      <c r="GN3" s="111">
        <v>0</v>
      </c>
      <c r="GO3" s="111">
        <v>0</v>
      </c>
      <c r="GP3" s="111">
        <v>0</v>
      </c>
      <c r="GQ3" s="111">
        <v>0</v>
      </c>
      <c r="GR3" s="111">
        <v>0</v>
      </c>
      <c r="GS3" s="111">
        <v>2039</v>
      </c>
      <c r="GT3" s="111">
        <v>0</v>
      </c>
      <c r="GU3" s="111">
        <v>0</v>
      </c>
      <c r="GV3" s="111">
        <v>0</v>
      </c>
      <c r="GW3" s="111">
        <v>0</v>
      </c>
      <c r="GX3" s="111">
        <v>0</v>
      </c>
      <c r="GY3" s="111">
        <v>0</v>
      </c>
      <c r="GZ3" s="111">
        <v>0</v>
      </c>
      <c r="HA3" s="111">
        <v>0</v>
      </c>
      <c r="HB3" s="111">
        <v>0</v>
      </c>
      <c r="HC3" s="111">
        <v>0</v>
      </c>
      <c r="HD3" s="111">
        <v>0</v>
      </c>
      <c r="HE3" s="111">
        <v>2040</v>
      </c>
      <c r="HF3" s="111">
        <v>0</v>
      </c>
      <c r="HG3" s="111">
        <v>0</v>
      </c>
      <c r="HH3" s="111">
        <v>0</v>
      </c>
      <c r="HI3" s="111">
        <v>0</v>
      </c>
      <c r="HJ3" s="111">
        <v>0</v>
      </c>
      <c r="HK3" s="111">
        <v>0</v>
      </c>
      <c r="HL3" s="111">
        <v>0</v>
      </c>
      <c r="HM3" s="111">
        <v>0</v>
      </c>
      <c r="HN3" s="111">
        <v>0</v>
      </c>
      <c r="HO3" s="111">
        <v>0</v>
      </c>
      <c r="HP3" s="111">
        <v>0</v>
      </c>
      <c r="HQ3" s="111">
        <v>2041</v>
      </c>
      <c r="HR3" s="111">
        <v>0</v>
      </c>
      <c r="HS3" s="111">
        <v>0</v>
      </c>
      <c r="HT3" s="111">
        <v>0</v>
      </c>
      <c r="HU3" s="111">
        <v>0</v>
      </c>
      <c r="HV3" s="111">
        <v>0</v>
      </c>
      <c r="HW3" s="111">
        <v>0</v>
      </c>
      <c r="HX3" s="111">
        <v>0</v>
      </c>
      <c r="HY3" s="111">
        <v>0</v>
      </c>
      <c r="HZ3" s="111">
        <v>0</v>
      </c>
      <c r="IA3" s="111">
        <v>0</v>
      </c>
      <c r="IB3" s="111">
        <v>0</v>
      </c>
      <c r="IC3" s="111">
        <v>2042</v>
      </c>
      <c r="ID3" s="111">
        <v>0</v>
      </c>
      <c r="IE3" s="111">
        <v>0</v>
      </c>
      <c r="IF3" s="111">
        <v>0</v>
      </c>
      <c r="IG3" s="111">
        <v>0</v>
      </c>
      <c r="IH3" s="111">
        <v>0</v>
      </c>
      <c r="II3" s="111">
        <v>0</v>
      </c>
      <c r="IJ3" s="111">
        <v>0</v>
      </c>
      <c r="IK3" s="111">
        <v>0</v>
      </c>
      <c r="IL3" s="111">
        <v>0</v>
      </c>
      <c r="IM3" s="111">
        <v>0</v>
      </c>
      <c r="IN3" s="111">
        <v>0</v>
      </c>
      <c r="IO3" s="111">
        <v>2043</v>
      </c>
    </row>
    <row r="4" spans="1:249" s="29" customFormat="1" x14ac:dyDescent="0.2">
      <c r="C4" s="30"/>
      <c r="D4" s="31"/>
      <c r="E4" s="32" t="s">
        <v>145</v>
      </c>
      <c r="F4" s="20"/>
      <c r="G4" s="20"/>
      <c r="H4" s="33"/>
      <c r="J4" s="111" cm="1">
        <f t="array" ref="J4:IO4">_xlfn.ANCHORARRAY(Time!J$27)</f>
        <v>2024</v>
      </c>
      <c r="K4" s="111">
        <v>2024</v>
      </c>
      <c r="L4" s="111">
        <v>2024</v>
      </c>
      <c r="M4" s="111">
        <v>2024</v>
      </c>
      <c r="N4" s="111">
        <v>2024</v>
      </c>
      <c r="O4" s="111">
        <v>2024</v>
      </c>
      <c r="P4" s="111">
        <v>2024</v>
      </c>
      <c r="Q4" s="111">
        <v>2024</v>
      </c>
      <c r="R4" s="111">
        <v>2024</v>
      </c>
      <c r="S4" s="111">
        <v>2024</v>
      </c>
      <c r="T4" s="111">
        <v>2024</v>
      </c>
      <c r="U4" s="111">
        <v>2024</v>
      </c>
      <c r="V4" s="111">
        <v>2025</v>
      </c>
      <c r="W4" s="111">
        <v>2025</v>
      </c>
      <c r="X4" s="111">
        <v>2025</v>
      </c>
      <c r="Y4" s="111">
        <v>2025</v>
      </c>
      <c r="Z4" s="111">
        <v>2025</v>
      </c>
      <c r="AA4" s="111">
        <v>2025</v>
      </c>
      <c r="AB4" s="111">
        <v>2025</v>
      </c>
      <c r="AC4" s="111">
        <v>2025</v>
      </c>
      <c r="AD4" s="111">
        <v>2025</v>
      </c>
      <c r="AE4" s="111">
        <v>2025</v>
      </c>
      <c r="AF4" s="111">
        <v>2025</v>
      </c>
      <c r="AG4" s="111">
        <v>2025</v>
      </c>
      <c r="AH4" s="111">
        <v>2026</v>
      </c>
      <c r="AI4" s="111">
        <v>2026</v>
      </c>
      <c r="AJ4" s="111">
        <v>2026</v>
      </c>
      <c r="AK4" s="111">
        <v>2026</v>
      </c>
      <c r="AL4" s="111">
        <v>2026</v>
      </c>
      <c r="AM4" s="111">
        <v>2026</v>
      </c>
      <c r="AN4" s="111">
        <v>2026</v>
      </c>
      <c r="AO4" s="111">
        <v>2026</v>
      </c>
      <c r="AP4" s="111">
        <v>2026</v>
      </c>
      <c r="AQ4" s="111">
        <v>2026</v>
      </c>
      <c r="AR4" s="111">
        <v>2026</v>
      </c>
      <c r="AS4" s="111">
        <v>2026</v>
      </c>
      <c r="AT4" s="111">
        <v>2027</v>
      </c>
      <c r="AU4" s="111">
        <v>2027</v>
      </c>
      <c r="AV4" s="111">
        <v>2027</v>
      </c>
      <c r="AW4" s="111">
        <v>2027</v>
      </c>
      <c r="AX4" s="111">
        <v>2027</v>
      </c>
      <c r="AY4" s="111">
        <v>2027</v>
      </c>
      <c r="AZ4" s="111">
        <v>2027</v>
      </c>
      <c r="BA4" s="111">
        <v>2027</v>
      </c>
      <c r="BB4" s="111">
        <v>2027</v>
      </c>
      <c r="BC4" s="111">
        <v>2027</v>
      </c>
      <c r="BD4" s="111">
        <v>2027</v>
      </c>
      <c r="BE4" s="111">
        <v>2027</v>
      </c>
      <c r="BF4" s="111">
        <v>2028</v>
      </c>
      <c r="BG4" s="111">
        <v>2028</v>
      </c>
      <c r="BH4" s="111">
        <v>2028</v>
      </c>
      <c r="BI4" s="111">
        <v>2028</v>
      </c>
      <c r="BJ4" s="111">
        <v>2028</v>
      </c>
      <c r="BK4" s="111">
        <v>2028</v>
      </c>
      <c r="BL4" s="111">
        <v>2028</v>
      </c>
      <c r="BM4" s="111">
        <v>2028</v>
      </c>
      <c r="BN4" s="111">
        <v>2028</v>
      </c>
      <c r="BO4" s="111">
        <v>2028</v>
      </c>
      <c r="BP4" s="111">
        <v>2028</v>
      </c>
      <c r="BQ4" s="111">
        <v>2028</v>
      </c>
      <c r="BR4" s="111">
        <v>2029</v>
      </c>
      <c r="BS4" s="111">
        <v>2029</v>
      </c>
      <c r="BT4" s="111">
        <v>2029</v>
      </c>
      <c r="BU4" s="111">
        <v>2029</v>
      </c>
      <c r="BV4" s="111">
        <v>2029</v>
      </c>
      <c r="BW4" s="111">
        <v>2029</v>
      </c>
      <c r="BX4" s="111">
        <v>2029</v>
      </c>
      <c r="BY4" s="111">
        <v>2029</v>
      </c>
      <c r="BZ4" s="111">
        <v>2029</v>
      </c>
      <c r="CA4" s="111">
        <v>2029</v>
      </c>
      <c r="CB4" s="111">
        <v>2029</v>
      </c>
      <c r="CC4" s="111">
        <v>2029</v>
      </c>
      <c r="CD4" s="111">
        <v>2030</v>
      </c>
      <c r="CE4" s="111">
        <v>2030</v>
      </c>
      <c r="CF4" s="111">
        <v>2030</v>
      </c>
      <c r="CG4" s="111">
        <v>2030</v>
      </c>
      <c r="CH4" s="111">
        <v>2030</v>
      </c>
      <c r="CI4" s="111">
        <v>2030</v>
      </c>
      <c r="CJ4" s="111">
        <v>2030</v>
      </c>
      <c r="CK4" s="111">
        <v>2030</v>
      </c>
      <c r="CL4" s="111">
        <v>2030</v>
      </c>
      <c r="CM4" s="111">
        <v>2030</v>
      </c>
      <c r="CN4" s="111">
        <v>2030</v>
      </c>
      <c r="CO4" s="111">
        <v>2030</v>
      </c>
      <c r="CP4" s="111">
        <v>2031</v>
      </c>
      <c r="CQ4" s="111">
        <v>2031</v>
      </c>
      <c r="CR4" s="111">
        <v>2031</v>
      </c>
      <c r="CS4" s="111">
        <v>2031</v>
      </c>
      <c r="CT4" s="111">
        <v>2031</v>
      </c>
      <c r="CU4" s="111">
        <v>2031</v>
      </c>
      <c r="CV4" s="111">
        <v>2031</v>
      </c>
      <c r="CW4" s="111">
        <v>2031</v>
      </c>
      <c r="CX4" s="111">
        <v>2031</v>
      </c>
      <c r="CY4" s="111">
        <v>2031</v>
      </c>
      <c r="CZ4" s="111">
        <v>2031</v>
      </c>
      <c r="DA4" s="111">
        <v>2031</v>
      </c>
      <c r="DB4" s="111">
        <v>2032</v>
      </c>
      <c r="DC4" s="111">
        <v>2032</v>
      </c>
      <c r="DD4" s="111">
        <v>2032</v>
      </c>
      <c r="DE4" s="111">
        <v>2032</v>
      </c>
      <c r="DF4" s="111">
        <v>2032</v>
      </c>
      <c r="DG4" s="111">
        <v>2032</v>
      </c>
      <c r="DH4" s="111">
        <v>2032</v>
      </c>
      <c r="DI4" s="111">
        <v>2032</v>
      </c>
      <c r="DJ4" s="111">
        <v>2032</v>
      </c>
      <c r="DK4" s="111">
        <v>2032</v>
      </c>
      <c r="DL4" s="111">
        <v>2032</v>
      </c>
      <c r="DM4" s="111">
        <v>2032</v>
      </c>
      <c r="DN4" s="111">
        <v>2033</v>
      </c>
      <c r="DO4" s="111">
        <v>2033</v>
      </c>
      <c r="DP4" s="111">
        <v>2033</v>
      </c>
      <c r="DQ4" s="111">
        <v>2033</v>
      </c>
      <c r="DR4" s="111">
        <v>2033</v>
      </c>
      <c r="DS4" s="111">
        <v>2033</v>
      </c>
      <c r="DT4" s="111">
        <v>2033</v>
      </c>
      <c r="DU4" s="111">
        <v>2033</v>
      </c>
      <c r="DV4" s="111">
        <v>2033</v>
      </c>
      <c r="DW4" s="111">
        <v>2033</v>
      </c>
      <c r="DX4" s="111">
        <v>2033</v>
      </c>
      <c r="DY4" s="111">
        <v>2033</v>
      </c>
      <c r="DZ4" s="111">
        <v>2034</v>
      </c>
      <c r="EA4" s="111">
        <v>2034</v>
      </c>
      <c r="EB4" s="111">
        <v>2034</v>
      </c>
      <c r="EC4" s="111">
        <v>2034</v>
      </c>
      <c r="ED4" s="111">
        <v>2034</v>
      </c>
      <c r="EE4" s="111">
        <v>2034</v>
      </c>
      <c r="EF4" s="111">
        <v>2034</v>
      </c>
      <c r="EG4" s="111">
        <v>2034</v>
      </c>
      <c r="EH4" s="111">
        <v>2034</v>
      </c>
      <c r="EI4" s="111">
        <v>2034</v>
      </c>
      <c r="EJ4" s="111">
        <v>2034</v>
      </c>
      <c r="EK4" s="111">
        <v>2034</v>
      </c>
      <c r="EL4" s="111">
        <v>2035</v>
      </c>
      <c r="EM4" s="111">
        <v>2035</v>
      </c>
      <c r="EN4" s="111">
        <v>2035</v>
      </c>
      <c r="EO4" s="111">
        <v>2035</v>
      </c>
      <c r="EP4" s="111">
        <v>2035</v>
      </c>
      <c r="EQ4" s="111">
        <v>2035</v>
      </c>
      <c r="ER4" s="111">
        <v>2035</v>
      </c>
      <c r="ES4" s="111">
        <v>2035</v>
      </c>
      <c r="ET4" s="111">
        <v>2035</v>
      </c>
      <c r="EU4" s="111">
        <v>2035</v>
      </c>
      <c r="EV4" s="111">
        <v>2035</v>
      </c>
      <c r="EW4" s="111">
        <v>2035</v>
      </c>
      <c r="EX4" s="111">
        <v>2036</v>
      </c>
      <c r="EY4" s="111">
        <v>2036</v>
      </c>
      <c r="EZ4" s="111">
        <v>2036</v>
      </c>
      <c r="FA4" s="111">
        <v>2036</v>
      </c>
      <c r="FB4" s="111">
        <v>2036</v>
      </c>
      <c r="FC4" s="111">
        <v>2036</v>
      </c>
      <c r="FD4" s="111">
        <v>2036</v>
      </c>
      <c r="FE4" s="111">
        <v>2036</v>
      </c>
      <c r="FF4" s="111">
        <v>2036</v>
      </c>
      <c r="FG4" s="111">
        <v>2036</v>
      </c>
      <c r="FH4" s="111">
        <v>2036</v>
      </c>
      <c r="FI4" s="111">
        <v>2036</v>
      </c>
      <c r="FJ4" s="111">
        <v>2037</v>
      </c>
      <c r="FK4" s="111">
        <v>2037</v>
      </c>
      <c r="FL4" s="111">
        <v>2037</v>
      </c>
      <c r="FM4" s="111">
        <v>2037</v>
      </c>
      <c r="FN4" s="111">
        <v>2037</v>
      </c>
      <c r="FO4" s="111">
        <v>2037</v>
      </c>
      <c r="FP4" s="111">
        <v>2037</v>
      </c>
      <c r="FQ4" s="111">
        <v>2037</v>
      </c>
      <c r="FR4" s="111">
        <v>2037</v>
      </c>
      <c r="FS4" s="111">
        <v>2037</v>
      </c>
      <c r="FT4" s="111">
        <v>2037</v>
      </c>
      <c r="FU4" s="111">
        <v>2037</v>
      </c>
      <c r="FV4" s="111">
        <v>2038</v>
      </c>
      <c r="FW4" s="111">
        <v>2038</v>
      </c>
      <c r="FX4" s="111">
        <v>2038</v>
      </c>
      <c r="FY4" s="111">
        <v>2038</v>
      </c>
      <c r="FZ4" s="111">
        <v>2038</v>
      </c>
      <c r="GA4" s="111">
        <v>2038</v>
      </c>
      <c r="GB4" s="111">
        <v>2038</v>
      </c>
      <c r="GC4" s="111">
        <v>2038</v>
      </c>
      <c r="GD4" s="111">
        <v>2038</v>
      </c>
      <c r="GE4" s="111">
        <v>2038</v>
      </c>
      <c r="GF4" s="111">
        <v>2038</v>
      </c>
      <c r="GG4" s="111">
        <v>2038</v>
      </c>
      <c r="GH4" s="111">
        <v>2039</v>
      </c>
      <c r="GI4" s="111">
        <v>2039</v>
      </c>
      <c r="GJ4" s="111">
        <v>2039</v>
      </c>
      <c r="GK4" s="111">
        <v>2039</v>
      </c>
      <c r="GL4" s="111">
        <v>2039</v>
      </c>
      <c r="GM4" s="111">
        <v>2039</v>
      </c>
      <c r="GN4" s="111">
        <v>2039</v>
      </c>
      <c r="GO4" s="111">
        <v>2039</v>
      </c>
      <c r="GP4" s="111">
        <v>2039</v>
      </c>
      <c r="GQ4" s="111">
        <v>2039</v>
      </c>
      <c r="GR4" s="111">
        <v>2039</v>
      </c>
      <c r="GS4" s="111">
        <v>2039</v>
      </c>
      <c r="GT4" s="111">
        <v>2040</v>
      </c>
      <c r="GU4" s="111">
        <v>2040</v>
      </c>
      <c r="GV4" s="111">
        <v>2040</v>
      </c>
      <c r="GW4" s="111">
        <v>2040</v>
      </c>
      <c r="GX4" s="111">
        <v>2040</v>
      </c>
      <c r="GY4" s="111">
        <v>2040</v>
      </c>
      <c r="GZ4" s="111">
        <v>2040</v>
      </c>
      <c r="HA4" s="111">
        <v>2040</v>
      </c>
      <c r="HB4" s="111">
        <v>2040</v>
      </c>
      <c r="HC4" s="111">
        <v>2040</v>
      </c>
      <c r="HD4" s="111">
        <v>2040</v>
      </c>
      <c r="HE4" s="111">
        <v>2040</v>
      </c>
      <c r="HF4" s="111">
        <v>2041</v>
      </c>
      <c r="HG4" s="111">
        <v>2041</v>
      </c>
      <c r="HH4" s="111">
        <v>2041</v>
      </c>
      <c r="HI4" s="111">
        <v>2041</v>
      </c>
      <c r="HJ4" s="111">
        <v>2041</v>
      </c>
      <c r="HK4" s="111">
        <v>2041</v>
      </c>
      <c r="HL4" s="111">
        <v>2041</v>
      </c>
      <c r="HM4" s="111">
        <v>2041</v>
      </c>
      <c r="HN4" s="111">
        <v>2041</v>
      </c>
      <c r="HO4" s="111">
        <v>2041</v>
      </c>
      <c r="HP4" s="111">
        <v>2041</v>
      </c>
      <c r="HQ4" s="111">
        <v>2041</v>
      </c>
      <c r="HR4" s="111">
        <v>2042</v>
      </c>
      <c r="HS4" s="111">
        <v>2042</v>
      </c>
      <c r="HT4" s="111">
        <v>2042</v>
      </c>
      <c r="HU4" s="111">
        <v>2042</v>
      </c>
      <c r="HV4" s="111">
        <v>2042</v>
      </c>
      <c r="HW4" s="111">
        <v>2042</v>
      </c>
      <c r="HX4" s="111">
        <v>2042</v>
      </c>
      <c r="HY4" s="111">
        <v>2042</v>
      </c>
      <c r="HZ4" s="111">
        <v>2042</v>
      </c>
      <c r="IA4" s="111">
        <v>2042</v>
      </c>
      <c r="IB4" s="111">
        <v>2042</v>
      </c>
      <c r="IC4" s="111">
        <v>2042</v>
      </c>
      <c r="ID4" s="111">
        <v>2043</v>
      </c>
      <c r="IE4" s="111">
        <v>2043</v>
      </c>
      <c r="IF4" s="111">
        <v>2043</v>
      </c>
      <c r="IG4" s="111">
        <v>2043</v>
      </c>
      <c r="IH4" s="111">
        <v>2043</v>
      </c>
      <c r="II4" s="111">
        <v>2043</v>
      </c>
      <c r="IJ4" s="111">
        <v>2043</v>
      </c>
      <c r="IK4" s="111">
        <v>2043</v>
      </c>
      <c r="IL4" s="111">
        <v>2043</v>
      </c>
      <c r="IM4" s="111">
        <v>2043</v>
      </c>
      <c r="IN4" s="111">
        <v>2043</v>
      </c>
      <c r="IO4" s="111">
        <v>2043</v>
      </c>
    </row>
    <row r="5" spans="1:249" s="40" customFormat="1" x14ac:dyDescent="0.2">
      <c r="A5" s="36"/>
      <c r="B5" s="37"/>
      <c r="C5" s="38"/>
      <c r="D5" s="39"/>
      <c r="E5" s="49" t="s">
        <v>144</v>
      </c>
      <c r="F5" s="20"/>
      <c r="G5" s="20"/>
      <c r="J5" s="104" cm="1">
        <f t="array" ref="J5:IO5">_xlfn.ANCHORARRAY(Time!J$21)</f>
        <v>45292</v>
      </c>
      <c r="K5" s="104">
        <v>45323</v>
      </c>
      <c r="L5" s="104">
        <v>45352</v>
      </c>
      <c r="M5" s="104">
        <v>45383</v>
      </c>
      <c r="N5" s="104">
        <v>45413</v>
      </c>
      <c r="O5" s="104">
        <v>45444</v>
      </c>
      <c r="P5" s="104">
        <v>45474</v>
      </c>
      <c r="Q5" s="104">
        <v>45505</v>
      </c>
      <c r="R5" s="104">
        <v>45536</v>
      </c>
      <c r="S5" s="104">
        <v>45566</v>
      </c>
      <c r="T5" s="104">
        <v>45597</v>
      </c>
      <c r="U5" s="104">
        <v>45627</v>
      </c>
      <c r="V5" s="104">
        <v>45658</v>
      </c>
      <c r="W5" s="104">
        <v>45689</v>
      </c>
      <c r="X5" s="104">
        <v>45717</v>
      </c>
      <c r="Y5" s="104">
        <v>45748</v>
      </c>
      <c r="Z5" s="104">
        <v>45778</v>
      </c>
      <c r="AA5" s="104">
        <v>45809</v>
      </c>
      <c r="AB5" s="104">
        <v>45839</v>
      </c>
      <c r="AC5" s="104">
        <v>45870</v>
      </c>
      <c r="AD5" s="104">
        <v>45901</v>
      </c>
      <c r="AE5" s="104">
        <v>45931</v>
      </c>
      <c r="AF5" s="104">
        <v>45962</v>
      </c>
      <c r="AG5" s="104">
        <v>45992</v>
      </c>
      <c r="AH5" s="104">
        <v>46023</v>
      </c>
      <c r="AI5" s="104">
        <v>46054</v>
      </c>
      <c r="AJ5" s="104">
        <v>46082</v>
      </c>
      <c r="AK5" s="104">
        <v>46113</v>
      </c>
      <c r="AL5" s="104">
        <v>46143</v>
      </c>
      <c r="AM5" s="104">
        <v>46174</v>
      </c>
      <c r="AN5" s="104">
        <v>46204</v>
      </c>
      <c r="AO5" s="104">
        <v>46235</v>
      </c>
      <c r="AP5" s="104">
        <v>46266</v>
      </c>
      <c r="AQ5" s="104">
        <v>46296</v>
      </c>
      <c r="AR5" s="104">
        <v>46327</v>
      </c>
      <c r="AS5" s="104">
        <v>46357</v>
      </c>
      <c r="AT5" s="104">
        <v>46388</v>
      </c>
      <c r="AU5" s="104">
        <v>46419</v>
      </c>
      <c r="AV5" s="104">
        <v>46447</v>
      </c>
      <c r="AW5" s="104">
        <v>46478</v>
      </c>
      <c r="AX5" s="104">
        <v>46508</v>
      </c>
      <c r="AY5" s="104">
        <v>46539</v>
      </c>
      <c r="AZ5" s="104">
        <v>46569</v>
      </c>
      <c r="BA5" s="104">
        <v>46600</v>
      </c>
      <c r="BB5" s="104">
        <v>46631</v>
      </c>
      <c r="BC5" s="104">
        <v>46661</v>
      </c>
      <c r="BD5" s="104">
        <v>46692</v>
      </c>
      <c r="BE5" s="104">
        <v>46722</v>
      </c>
      <c r="BF5" s="104">
        <v>46753</v>
      </c>
      <c r="BG5" s="104">
        <v>46784</v>
      </c>
      <c r="BH5" s="104">
        <v>46813</v>
      </c>
      <c r="BI5" s="104">
        <v>46844</v>
      </c>
      <c r="BJ5" s="104">
        <v>46874</v>
      </c>
      <c r="BK5" s="104">
        <v>46905</v>
      </c>
      <c r="BL5" s="104">
        <v>46935</v>
      </c>
      <c r="BM5" s="104">
        <v>46966</v>
      </c>
      <c r="BN5" s="104">
        <v>46997</v>
      </c>
      <c r="BO5" s="104">
        <v>47027</v>
      </c>
      <c r="BP5" s="104">
        <v>47058</v>
      </c>
      <c r="BQ5" s="104">
        <v>47088</v>
      </c>
      <c r="BR5" s="104">
        <v>47119</v>
      </c>
      <c r="BS5" s="104">
        <v>47150</v>
      </c>
      <c r="BT5" s="104">
        <v>47178</v>
      </c>
      <c r="BU5" s="104">
        <v>47209</v>
      </c>
      <c r="BV5" s="104">
        <v>47239</v>
      </c>
      <c r="BW5" s="104">
        <v>47270</v>
      </c>
      <c r="BX5" s="104">
        <v>47300</v>
      </c>
      <c r="BY5" s="104">
        <v>47331</v>
      </c>
      <c r="BZ5" s="104">
        <v>47362</v>
      </c>
      <c r="CA5" s="104">
        <v>47392</v>
      </c>
      <c r="CB5" s="104">
        <v>47423</v>
      </c>
      <c r="CC5" s="104">
        <v>47453</v>
      </c>
      <c r="CD5" s="104">
        <v>47484</v>
      </c>
      <c r="CE5" s="104">
        <v>47515</v>
      </c>
      <c r="CF5" s="104">
        <v>47543</v>
      </c>
      <c r="CG5" s="104">
        <v>47574</v>
      </c>
      <c r="CH5" s="104">
        <v>47604</v>
      </c>
      <c r="CI5" s="104">
        <v>47635</v>
      </c>
      <c r="CJ5" s="104">
        <v>47665</v>
      </c>
      <c r="CK5" s="104">
        <v>47696</v>
      </c>
      <c r="CL5" s="104">
        <v>47727</v>
      </c>
      <c r="CM5" s="104">
        <v>47757</v>
      </c>
      <c r="CN5" s="104">
        <v>47788</v>
      </c>
      <c r="CO5" s="104">
        <v>47818</v>
      </c>
      <c r="CP5" s="104">
        <v>47849</v>
      </c>
      <c r="CQ5" s="104">
        <v>47880</v>
      </c>
      <c r="CR5" s="104">
        <v>47908</v>
      </c>
      <c r="CS5" s="104">
        <v>47939</v>
      </c>
      <c r="CT5" s="104">
        <v>47969</v>
      </c>
      <c r="CU5" s="104">
        <v>48000</v>
      </c>
      <c r="CV5" s="104">
        <v>48030</v>
      </c>
      <c r="CW5" s="104">
        <v>48061</v>
      </c>
      <c r="CX5" s="104">
        <v>48092</v>
      </c>
      <c r="CY5" s="104">
        <v>48122</v>
      </c>
      <c r="CZ5" s="104">
        <v>48153</v>
      </c>
      <c r="DA5" s="104">
        <v>48183</v>
      </c>
      <c r="DB5" s="104">
        <v>48214</v>
      </c>
      <c r="DC5" s="104">
        <v>48245</v>
      </c>
      <c r="DD5" s="104">
        <v>48274</v>
      </c>
      <c r="DE5" s="104">
        <v>48305</v>
      </c>
      <c r="DF5" s="104">
        <v>48335</v>
      </c>
      <c r="DG5" s="104">
        <v>48366</v>
      </c>
      <c r="DH5" s="104">
        <v>48396</v>
      </c>
      <c r="DI5" s="104">
        <v>48427</v>
      </c>
      <c r="DJ5" s="104">
        <v>48458</v>
      </c>
      <c r="DK5" s="104">
        <v>48488</v>
      </c>
      <c r="DL5" s="104">
        <v>48519</v>
      </c>
      <c r="DM5" s="104">
        <v>48549</v>
      </c>
      <c r="DN5" s="104">
        <v>48580</v>
      </c>
      <c r="DO5" s="104">
        <v>48611</v>
      </c>
      <c r="DP5" s="104">
        <v>48639</v>
      </c>
      <c r="DQ5" s="104">
        <v>48670</v>
      </c>
      <c r="DR5" s="104">
        <v>48700</v>
      </c>
      <c r="DS5" s="104">
        <v>48731</v>
      </c>
      <c r="DT5" s="104">
        <v>48761</v>
      </c>
      <c r="DU5" s="104">
        <v>48792</v>
      </c>
      <c r="DV5" s="104">
        <v>48823</v>
      </c>
      <c r="DW5" s="104">
        <v>48853</v>
      </c>
      <c r="DX5" s="104">
        <v>48884</v>
      </c>
      <c r="DY5" s="104">
        <v>48914</v>
      </c>
      <c r="DZ5" s="104">
        <v>48945</v>
      </c>
      <c r="EA5" s="104">
        <v>48976</v>
      </c>
      <c r="EB5" s="104">
        <v>49004</v>
      </c>
      <c r="EC5" s="104">
        <v>49035</v>
      </c>
      <c r="ED5" s="104">
        <v>49065</v>
      </c>
      <c r="EE5" s="104">
        <v>49096</v>
      </c>
      <c r="EF5" s="104">
        <v>49126</v>
      </c>
      <c r="EG5" s="104">
        <v>49157</v>
      </c>
      <c r="EH5" s="104">
        <v>49188</v>
      </c>
      <c r="EI5" s="104">
        <v>49218</v>
      </c>
      <c r="EJ5" s="104">
        <v>49249</v>
      </c>
      <c r="EK5" s="104">
        <v>49279</v>
      </c>
      <c r="EL5" s="104">
        <v>49310</v>
      </c>
      <c r="EM5" s="104">
        <v>49341</v>
      </c>
      <c r="EN5" s="104">
        <v>49369</v>
      </c>
      <c r="EO5" s="104">
        <v>49400</v>
      </c>
      <c r="EP5" s="104">
        <v>49430</v>
      </c>
      <c r="EQ5" s="104">
        <v>49461</v>
      </c>
      <c r="ER5" s="104">
        <v>49491</v>
      </c>
      <c r="ES5" s="104">
        <v>49522</v>
      </c>
      <c r="ET5" s="104">
        <v>49553</v>
      </c>
      <c r="EU5" s="104">
        <v>49583</v>
      </c>
      <c r="EV5" s="104">
        <v>49614</v>
      </c>
      <c r="EW5" s="104">
        <v>49644</v>
      </c>
      <c r="EX5" s="104">
        <v>49675</v>
      </c>
      <c r="EY5" s="104">
        <v>49706</v>
      </c>
      <c r="EZ5" s="104">
        <v>49735</v>
      </c>
      <c r="FA5" s="104">
        <v>49766</v>
      </c>
      <c r="FB5" s="104">
        <v>49796</v>
      </c>
      <c r="FC5" s="104">
        <v>49827</v>
      </c>
      <c r="FD5" s="104">
        <v>49857</v>
      </c>
      <c r="FE5" s="104">
        <v>49888</v>
      </c>
      <c r="FF5" s="104">
        <v>49919</v>
      </c>
      <c r="FG5" s="104">
        <v>49949</v>
      </c>
      <c r="FH5" s="104">
        <v>49980</v>
      </c>
      <c r="FI5" s="104">
        <v>50010</v>
      </c>
      <c r="FJ5" s="104">
        <v>50041</v>
      </c>
      <c r="FK5" s="104">
        <v>50072</v>
      </c>
      <c r="FL5" s="104">
        <v>50100</v>
      </c>
      <c r="FM5" s="104">
        <v>50131</v>
      </c>
      <c r="FN5" s="104">
        <v>50161</v>
      </c>
      <c r="FO5" s="104">
        <v>50192</v>
      </c>
      <c r="FP5" s="104">
        <v>50222</v>
      </c>
      <c r="FQ5" s="104">
        <v>50253</v>
      </c>
      <c r="FR5" s="104">
        <v>50284</v>
      </c>
      <c r="FS5" s="104">
        <v>50314</v>
      </c>
      <c r="FT5" s="104">
        <v>50345</v>
      </c>
      <c r="FU5" s="104">
        <v>50375</v>
      </c>
      <c r="FV5" s="104">
        <v>50406</v>
      </c>
      <c r="FW5" s="104">
        <v>50437</v>
      </c>
      <c r="FX5" s="104">
        <v>50465</v>
      </c>
      <c r="FY5" s="104">
        <v>50496</v>
      </c>
      <c r="FZ5" s="104">
        <v>50526</v>
      </c>
      <c r="GA5" s="104">
        <v>50557</v>
      </c>
      <c r="GB5" s="104">
        <v>50587</v>
      </c>
      <c r="GC5" s="104">
        <v>50618</v>
      </c>
      <c r="GD5" s="104">
        <v>50649</v>
      </c>
      <c r="GE5" s="104">
        <v>50679</v>
      </c>
      <c r="GF5" s="104">
        <v>50710</v>
      </c>
      <c r="GG5" s="104">
        <v>50740</v>
      </c>
      <c r="GH5" s="104">
        <v>50771</v>
      </c>
      <c r="GI5" s="104">
        <v>50802</v>
      </c>
      <c r="GJ5" s="104">
        <v>50830</v>
      </c>
      <c r="GK5" s="104">
        <v>50861</v>
      </c>
      <c r="GL5" s="104">
        <v>50891</v>
      </c>
      <c r="GM5" s="104">
        <v>50922</v>
      </c>
      <c r="GN5" s="104">
        <v>50952</v>
      </c>
      <c r="GO5" s="104">
        <v>50983</v>
      </c>
      <c r="GP5" s="104">
        <v>51014</v>
      </c>
      <c r="GQ5" s="104">
        <v>51044</v>
      </c>
      <c r="GR5" s="104">
        <v>51075</v>
      </c>
      <c r="GS5" s="104">
        <v>51105</v>
      </c>
      <c r="GT5" s="104">
        <v>51136</v>
      </c>
      <c r="GU5" s="104">
        <v>51167</v>
      </c>
      <c r="GV5" s="104">
        <v>51196</v>
      </c>
      <c r="GW5" s="104">
        <v>51227</v>
      </c>
      <c r="GX5" s="104">
        <v>51257</v>
      </c>
      <c r="GY5" s="104">
        <v>51288</v>
      </c>
      <c r="GZ5" s="104">
        <v>51318</v>
      </c>
      <c r="HA5" s="104">
        <v>51349</v>
      </c>
      <c r="HB5" s="104">
        <v>51380</v>
      </c>
      <c r="HC5" s="104">
        <v>51410</v>
      </c>
      <c r="HD5" s="104">
        <v>51441</v>
      </c>
      <c r="HE5" s="104">
        <v>51471</v>
      </c>
      <c r="HF5" s="104">
        <v>51502</v>
      </c>
      <c r="HG5" s="104">
        <v>51533</v>
      </c>
      <c r="HH5" s="104">
        <v>51561</v>
      </c>
      <c r="HI5" s="104">
        <v>51592</v>
      </c>
      <c r="HJ5" s="104">
        <v>51622</v>
      </c>
      <c r="HK5" s="104">
        <v>51653</v>
      </c>
      <c r="HL5" s="104">
        <v>51683</v>
      </c>
      <c r="HM5" s="104">
        <v>51714</v>
      </c>
      <c r="HN5" s="104">
        <v>51745</v>
      </c>
      <c r="HO5" s="104">
        <v>51775</v>
      </c>
      <c r="HP5" s="104">
        <v>51806</v>
      </c>
      <c r="HQ5" s="104">
        <v>51836</v>
      </c>
      <c r="HR5" s="104">
        <v>51867</v>
      </c>
      <c r="HS5" s="104">
        <v>51898</v>
      </c>
      <c r="HT5" s="104">
        <v>51926</v>
      </c>
      <c r="HU5" s="104">
        <v>51957</v>
      </c>
      <c r="HV5" s="104">
        <v>51987</v>
      </c>
      <c r="HW5" s="104">
        <v>52018</v>
      </c>
      <c r="HX5" s="104">
        <v>52048</v>
      </c>
      <c r="HY5" s="104">
        <v>52079</v>
      </c>
      <c r="HZ5" s="104">
        <v>52110</v>
      </c>
      <c r="IA5" s="104">
        <v>52140</v>
      </c>
      <c r="IB5" s="104">
        <v>52171</v>
      </c>
      <c r="IC5" s="104">
        <v>52201</v>
      </c>
      <c r="ID5" s="104">
        <v>52232</v>
      </c>
      <c r="IE5" s="104">
        <v>52263</v>
      </c>
      <c r="IF5" s="104">
        <v>52291</v>
      </c>
      <c r="IG5" s="104">
        <v>52322</v>
      </c>
      <c r="IH5" s="104">
        <v>52352</v>
      </c>
      <c r="II5" s="104">
        <v>52383</v>
      </c>
      <c r="IJ5" s="104">
        <v>52413</v>
      </c>
      <c r="IK5" s="104">
        <v>52444</v>
      </c>
      <c r="IL5" s="104">
        <v>52475</v>
      </c>
      <c r="IM5" s="104">
        <v>52505</v>
      </c>
      <c r="IN5" s="104">
        <v>52536</v>
      </c>
      <c r="IO5" s="104">
        <v>52566</v>
      </c>
    </row>
    <row r="6" spans="1:249" s="32" customFormat="1" x14ac:dyDescent="0.2">
      <c r="A6" s="29"/>
      <c r="B6" s="29"/>
      <c r="C6" s="34"/>
      <c r="D6" s="33"/>
      <c r="E6" s="49" t="s">
        <v>14</v>
      </c>
      <c r="F6" s="31"/>
      <c r="G6" s="29"/>
      <c r="H6" s="31"/>
      <c r="J6" s="32" cm="1">
        <f t="array" ref="J6:IO6">_xlfn.ANCHORARRAY( Time!J$12)</f>
        <v>1</v>
      </c>
      <c r="K6" s="32">
        <v>2</v>
      </c>
      <c r="L6" s="32">
        <v>3</v>
      </c>
      <c r="M6" s="32">
        <v>4</v>
      </c>
      <c r="N6" s="32">
        <v>5</v>
      </c>
      <c r="O6" s="32">
        <v>6</v>
      </c>
      <c r="P6" s="32">
        <v>7</v>
      </c>
      <c r="Q6" s="32">
        <v>8</v>
      </c>
      <c r="R6" s="32">
        <v>9</v>
      </c>
      <c r="S6" s="32">
        <v>10</v>
      </c>
      <c r="T6" s="32">
        <v>11</v>
      </c>
      <c r="U6" s="32">
        <v>12</v>
      </c>
      <c r="V6" s="32">
        <v>13</v>
      </c>
      <c r="W6" s="32">
        <v>14</v>
      </c>
      <c r="X6" s="32">
        <v>15</v>
      </c>
      <c r="Y6" s="32">
        <v>16</v>
      </c>
      <c r="Z6" s="32">
        <v>17</v>
      </c>
      <c r="AA6" s="32">
        <v>18</v>
      </c>
      <c r="AB6" s="32">
        <v>19</v>
      </c>
      <c r="AC6" s="32">
        <v>20</v>
      </c>
      <c r="AD6" s="32">
        <v>21</v>
      </c>
      <c r="AE6" s="32">
        <v>22</v>
      </c>
      <c r="AF6" s="32">
        <v>23</v>
      </c>
      <c r="AG6" s="32">
        <v>24</v>
      </c>
      <c r="AH6" s="32">
        <v>25</v>
      </c>
      <c r="AI6" s="32">
        <v>26</v>
      </c>
      <c r="AJ6" s="32">
        <v>27</v>
      </c>
      <c r="AK6" s="32">
        <v>28</v>
      </c>
      <c r="AL6" s="32">
        <v>29</v>
      </c>
      <c r="AM6" s="32">
        <v>30</v>
      </c>
      <c r="AN6" s="32">
        <v>31</v>
      </c>
      <c r="AO6" s="32">
        <v>32</v>
      </c>
      <c r="AP6" s="32">
        <v>33</v>
      </c>
      <c r="AQ6" s="32">
        <v>34</v>
      </c>
      <c r="AR6" s="32">
        <v>35</v>
      </c>
      <c r="AS6" s="32">
        <v>36</v>
      </c>
      <c r="AT6" s="32">
        <v>37</v>
      </c>
      <c r="AU6" s="32">
        <v>38</v>
      </c>
      <c r="AV6" s="32">
        <v>39</v>
      </c>
      <c r="AW6" s="32">
        <v>40</v>
      </c>
      <c r="AX6" s="32">
        <v>41</v>
      </c>
      <c r="AY6" s="32">
        <v>42</v>
      </c>
      <c r="AZ6" s="32">
        <v>43</v>
      </c>
      <c r="BA6" s="32">
        <v>44</v>
      </c>
      <c r="BB6" s="32">
        <v>45</v>
      </c>
      <c r="BC6" s="32">
        <v>46</v>
      </c>
      <c r="BD6" s="32">
        <v>47</v>
      </c>
      <c r="BE6" s="32">
        <v>48</v>
      </c>
      <c r="BF6" s="32">
        <v>49</v>
      </c>
      <c r="BG6" s="32">
        <v>50</v>
      </c>
      <c r="BH6" s="32">
        <v>51</v>
      </c>
      <c r="BI6" s="32">
        <v>52</v>
      </c>
      <c r="BJ6" s="32">
        <v>53</v>
      </c>
      <c r="BK6" s="32">
        <v>54</v>
      </c>
      <c r="BL6" s="32">
        <v>55</v>
      </c>
      <c r="BM6" s="32">
        <v>56</v>
      </c>
      <c r="BN6" s="32">
        <v>57</v>
      </c>
      <c r="BO6" s="32">
        <v>58</v>
      </c>
      <c r="BP6" s="32">
        <v>59</v>
      </c>
      <c r="BQ6" s="32">
        <v>60</v>
      </c>
      <c r="BR6" s="32">
        <v>61</v>
      </c>
      <c r="BS6" s="32">
        <v>62</v>
      </c>
      <c r="BT6" s="32">
        <v>63</v>
      </c>
      <c r="BU6" s="32">
        <v>64</v>
      </c>
      <c r="BV6" s="32">
        <v>65</v>
      </c>
      <c r="BW6" s="32">
        <v>66</v>
      </c>
      <c r="BX6" s="32">
        <v>67</v>
      </c>
      <c r="BY6" s="32">
        <v>68</v>
      </c>
      <c r="BZ6" s="32">
        <v>69</v>
      </c>
      <c r="CA6" s="32">
        <v>70</v>
      </c>
      <c r="CB6" s="32">
        <v>71</v>
      </c>
      <c r="CC6" s="32">
        <v>72</v>
      </c>
      <c r="CD6" s="32">
        <v>73</v>
      </c>
      <c r="CE6" s="32">
        <v>74</v>
      </c>
      <c r="CF6" s="32">
        <v>75</v>
      </c>
      <c r="CG6" s="32">
        <v>76</v>
      </c>
      <c r="CH6" s="32">
        <v>77</v>
      </c>
      <c r="CI6" s="32">
        <v>78</v>
      </c>
      <c r="CJ6" s="32">
        <v>79</v>
      </c>
      <c r="CK6" s="32">
        <v>80</v>
      </c>
      <c r="CL6" s="32">
        <v>81</v>
      </c>
      <c r="CM6" s="32">
        <v>82</v>
      </c>
      <c r="CN6" s="32">
        <v>83</v>
      </c>
      <c r="CO6" s="32">
        <v>84</v>
      </c>
      <c r="CP6" s="32">
        <v>85</v>
      </c>
      <c r="CQ6" s="32">
        <v>86</v>
      </c>
      <c r="CR6" s="32">
        <v>87</v>
      </c>
      <c r="CS6" s="32">
        <v>88</v>
      </c>
      <c r="CT6" s="32">
        <v>89</v>
      </c>
      <c r="CU6" s="32">
        <v>90</v>
      </c>
      <c r="CV6" s="32">
        <v>91</v>
      </c>
      <c r="CW6" s="32">
        <v>92</v>
      </c>
      <c r="CX6" s="32">
        <v>93</v>
      </c>
      <c r="CY6" s="32">
        <v>94</v>
      </c>
      <c r="CZ6" s="32">
        <v>95</v>
      </c>
      <c r="DA6" s="32">
        <v>96</v>
      </c>
      <c r="DB6" s="32">
        <v>97</v>
      </c>
      <c r="DC6" s="32">
        <v>98</v>
      </c>
      <c r="DD6" s="32">
        <v>99</v>
      </c>
      <c r="DE6" s="32">
        <v>100</v>
      </c>
      <c r="DF6" s="32">
        <v>101</v>
      </c>
      <c r="DG6" s="32">
        <v>102</v>
      </c>
      <c r="DH6" s="32">
        <v>103</v>
      </c>
      <c r="DI6" s="32">
        <v>104</v>
      </c>
      <c r="DJ6" s="32">
        <v>105</v>
      </c>
      <c r="DK6" s="32">
        <v>106</v>
      </c>
      <c r="DL6" s="32">
        <v>107</v>
      </c>
      <c r="DM6" s="32">
        <v>108</v>
      </c>
      <c r="DN6" s="32">
        <v>109</v>
      </c>
      <c r="DO6" s="32">
        <v>110</v>
      </c>
      <c r="DP6" s="32">
        <v>111</v>
      </c>
      <c r="DQ6" s="32">
        <v>112</v>
      </c>
      <c r="DR6" s="32">
        <v>113</v>
      </c>
      <c r="DS6" s="32">
        <v>114</v>
      </c>
      <c r="DT6" s="32">
        <v>115</v>
      </c>
      <c r="DU6" s="32">
        <v>116</v>
      </c>
      <c r="DV6" s="32">
        <v>117</v>
      </c>
      <c r="DW6" s="32">
        <v>118</v>
      </c>
      <c r="DX6" s="32">
        <v>119</v>
      </c>
      <c r="DY6" s="32">
        <v>120</v>
      </c>
      <c r="DZ6" s="32">
        <v>121</v>
      </c>
      <c r="EA6" s="32">
        <v>122</v>
      </c>
      <c r="EB6" s="32">
        <v>123</v>
      </c>
      <c r="EC6" s="32">
        <v>124</v>
      </c>
      <c r="ED6" s="32">
        <v>125</v>
      </c>
      <c r="EE6" s="32">
        <v>126</v>
      </c>
      <c r="EF6" s="32">
        <v>127</v>
      </c>
      <c r="EG6" s="32">
        <v>128</v>
      </c>
      <c r="EH6" s="32">
        <v>129</v>
      </c>
      <c r="EI6" s="32">
        <v>130</v>
      </c>
      <c r="EJ6" s="32">
        <v>131</v>
      </c>
      <c r="EK6" s="32">
        <v>132</v>
      </c>
      <c r="EL6" s="32">
        <v>133</v>
      </c>
      <c r="EM6" s="32">
        <v>134</v>
      </c>
      <c r="EN6" s="32">
        <v>135</v>
      </c>
      <c r="EO6" s="32">
        <v>136</v>
      </c>
      <c r="EP6" s="32">
        <v>137</v>
      </c>
      <c r="EQ6" s="32">
        <v>138</v>
      </c>
      <c r="ER6" s="32">
        <v>139</v>
      </c>
      <c r="ES6" s="32">
        <v>140</v>
      </c>
      <c r="ET6" s="32">
        <v>141</v>
      </c>
      <c r="EU6" s="32">
        <v>142</v>
      </c>
      <c r="EV6" s="32">
        <v>143</v>
      </c>
      <c r="EW6" s="32">
        <v>144</v>
      </c>
      <c r="EX6" s="32">
        <v>145</v>
      </c>
      <c r="EY6" s="32">
        <v>146</v>
      </c>
      <c r="EZ6" s="32">
        <v>147</v>
      </c>
      <c r="FA6" s="32">
        <v>148</v>
      </c>
      <c r="FB6" s="32">
        <v>149</v>
      </c>
      <c r="FC6" s="32">
        <v>150</v>
      </c>
      <c r="FD6" s="32">
        <v>151</v>
      </c>
      <c r="FE6" s="32">
        <v>152</v>
      </c>
      <c r="FF6" s="32">
        <v>153</v>
      </c>
      <c r="FG6" s="32">
        <v>154</v>
      </c>
      <c r="FH6" s="32">
        <v>155</v>
      </c>
      <c r="FI6" s="32">
        <v>156</v>
      </c>
      <c r="FJ6" s="32">
        <v>157</v>
      </c>
      <c r="FK6" s="32">
        <v>158</v>
      </c>
      <c r="FL6" s="32">
        <v>159</v>
      </c>
      <c r="FM6" s="32">
        <v>160</v>
      </c>
      <c r="FN6" s="32">
        <v>161</v>
      </c>
      <c r="FO6" s="32">
        <v>162</v>
      </c>
      <c r="FP6" s="32">
        <v>163</v>
      </c>
      <c r="FQ6" s="32">
        <v>164</v>
      </c>
      <c r="FR6" s="32">
        <v>165</v>
      </c>
      <c r="FS6" s="32">
        <v>166</v>
      </c>
      <c r="FT6" s="32">
        <v>167</v>
      </c>
      <c r="FU6" s="32">
        <v>168</v>
      </c>
      <c r="FV6" s="32">
        <v>169</v>
      </c>
      <c r="FW6" s="32">
        <v>170</v>
      </c>
      <c r="FX6" s="32">
        <v>171</v>
      </c>
      <c r="FY6" s="32">
        <v>172</v>
      </c>
      <c r="FZ6" s="32">
        <v>173</v>
      </c>
      <c r="GA6" s="32">
        <v>174</v>
      </c>
      <c r="GB6" s="32">
        <v>175</v>
      </c>
      <c r="GC6" s="32">
        <v>176</v>
      </c>
      <c r="GD6" s="32">
        <v>177</v>
      </c>
      <c r="GE6" s="32">
        <v>178</v>
      </c>
      <c r="GF6" s="32">
        <v>179</v>
      </c>
      <c r="GG6" s="32">
        <v>180</v>
      </c>
      <c r="GH6" s="32">
        <v>181</v>
      </c>
      <c r="GI6" s="32">
        <v>182</v>
      </c>
      <c r="GJ6" s="32">
        <v>183</v>
      </c>
      <c r="GK6" s="32">
        <v>184</v>
      </c>
      <c r="GL6" s="32">
        <v>185</v>
      </c>
      <c r="GM6" s="32">
        <v>186</v>
      </c>
      <c r="GN6" s="32">
        <v>187</v>
      </c>
      <c r="GO6" s="32">
        <v>188</v>
      </c>
      <c r="GP6" s="32">
        <v>189</v>
      </c>
      <c r="GQ6" s="32">
        <v>190</v>
      </c>
      <c r="GR6" s="32">
        <v>191</v>
      </c>
      <c r="GS6" s="32">
        <v>192</v>
      </c>
      <c r="GT6" s="32">
        <v>193</v>
      </c>
      <c r="GU6" s="32">
        <v>194</v>
      </c>
      <c r="GV6" s="32">
        <v>195</v>
      </c>
      <c r="GW6" s="32">
        <v>196</v>
      </c>
      <c r="GX6" s="32">
        <v>197</v>
      </c>
      <c r="GY6" s="32">
        <v>198</v>
      </c>
      <c r="GZ6" s="32">
        <v>199</v>
      </c>
      <c r="HA6" s="32">
        <v>200</v>
      </c>
      <c r="HB6" s="32">
        <v>201</v>
      </c>
      <c r="HC6" s="32">
        <v>202</v>
      </c>
      <c r="HD6" s="32">
        <v>203</v>
      </c>
      <c r="HE6" s="32">
        <v>204</v>
      </c>
      <c r="HF6" s="32">
        <v>205</v>
      </c>
      <c r="HG6" s="32">
        <v>206</v>
      </c>
      <c r="HH6" s="32">
        <v>207</v>
      </c>
      <c r="HI6" s="32">
        <v>208</v>
      </c>
      <c r="HJ6" s="32">
        <v>209</v>
      </c>
      <c r="HK6" s="32">
        <v>210</v>
      </c>
      <c r="HL6" s="32">
        <v>211</v>
      </c>
      <c r="HM6" s="32">
        <v>212</v>
      </c>
      <c r="HN6" s="32">
        <v>213</v>
      </c>
      <c r="HO6" s="32">
        <v>214</v>
      </c>
      <c r="HP6" s="32">
        <v>215</v>
      </c>
      <c r="HQ6" s="32">
        <v>216</v>
      </c>
      <c r="HR6" s="32">
        <v>217</v>
      </c>
      <c r="HS6" s="32">
        <v>218</v>
      </c>
      <c r="HT6" s="32">
        <v>219</v>
      </c>
      <c r="HU6" s="32">
        <v>220</v>
      </c>
      <c r="HV6" s="32">
        <v>221</v>
      </c>
      <c r="HW6" s="32">
        <v>222</v>
      </c>
      <c r="HX6" s="32">
        <v>223</v>
      </c>
      <c r="HY6" s="32">
        <v>224</v>
      </c>
      <c r="HZ6" s="32">
        <v>225</v>
      </c>
      <c r="IA6" s="32">
        <v>226</v>
      </c>
      <c r="IB6" s="32">
        <v>227</v>
      </c>
      <c r="IC6" s="32">
        <v>228</v>
      </c>
      <c r="ID6" s="32">
        <v>229</v>
      </c>
      <c r="IE6" s="32">
        <v>230</v>
      </c>
      <c r="IF6" s="32">
        <v>231</v>
      </c>
      <c r="IG6" s="32">
        <v>232</v>
      </c>
      <c r="IH6" s="32">
        <v>233</v>
      </c>
      <c r="II6" s="32">
        <v>234</v>
      </c>
      <c r="IJ6" s="32">
        <v>235</v>
      </c>
      <c r="IK6" s="32">
        <v>236</v>
      </c>
      <c r="IL6" s="32">
        <v>237</v>
      </c>
      <c r="IM6" s="32">
        <v>238</v>
      </c>
      <c r="IN6" s="32">
        <v>239</v>
      </c>
      <c r="IO6" s="32">
        <v>240</v>
      </c>
    </row>
    <row r="7" spans="1:249" x14ac:dyDescent="0.2">
      <c r="G7" s="50"/>
    </row>
    <row r="8" spans="1:249" s="54" customFormat="1" x14ac:dyDescent="0.2">
      <c r="A8" s="51" t="s">
        <v>107</v>
      </c>
      <c r="B8" s="51"/>
      <c r="C8" s="52"/>
      <c r="D8" s="53"/>
    </row>
    <row r="10" spans="1:249" x14ac:dyDescent="0.2">
      <c r="E10" s="25" t="s">
        <v>83</v>
      </c>
      <c r="J10" s="25" cm="1">
        <f t="array" ref="J10:IO10">_xlfn.ANCHORARRAY(Calcs!J$30)</f>
        <v>20000</v>
      </c>
      <c r="K10" s="25">
        <v>20000</v>
      </c>
      <c r="L10" s="25">
        <v>20000</v>
      </c>
      <c r="M10" s="25">
        <v>20000</v>
      </c>
      <c r="N10" s="25">
        <v>20000</v>
      </c>
      <c r="O10" s="25">
        <v>20000</v>
      </c>
      <c r="P10" s="25">
        <v>20000</v>
      </c>
      <c r="Q10" s="25">
        <v>20000</v>
      </c>
      <c r="R10" s="25">
        <v>20000</v>
      </c>
      <c r="S10" s="25">
        <v>20000</v>
      </c>
      <c r="T10" s="25">
        <v>20000</v>
      </c>
      <c r="U10" s="25">
        <v>20000</v>
      </c>
      <c r="V10" s="25">
        <v>30000</v>
      </c>
      <c r="W10" s="25">
        <v>30000</v>
      </c>
      <c r="X10" s="25">
        <v>30000</v>
      </c>
      <c r="Y10" s="25">
        <v>30000</v>
      </c>
      <c r="Z10" s="25">
        <v>30000</v>
      </c>
      <c r="AA10" s="25">
        <v>30000</v>
      </c>
      <c r="AB10" s="25">
        <v>30000</v>
      </c>
      <c r="AC10" s="25">
        <v>30000</v>
      </c>
      <c r="AD10" s="25">
        <v>30000</v>
      </c>
      <c r="AE10" s="25">
        <v>30000</v>
      </c>
      <c r="AF10" s="25">
        <v>30000</v>
      </c>
      <c r="AG10" s="25">
        <v>30000</v>
      </c>
      <c r="AH10" s="25">
        <v>38000</v>
      </c>
      <c r="AI10" s="25">
        <v>38000</v>
      </c>
      <c r="AJ10" s="25">
        <v>38000</v>
      </c>
      <c r="AK10" s="25">
        <v>38000</v>
      </c>
      <c r="AL10" s="25">
        <v>38000</v>
      </c>
      <c r="AM10" s="25">
        <v>38000</v>
      </c>
      <c r="AN10" s="25">
        <v>38000</v>
      </c>
      <c r="AO10" s="25">
        <v>38000</v>
      </c>
      <c r="AP10" s="25">
        <v>38000</v>
      </c>
      <c r="AQ10" s="25">
        <v>38000</v>
      </c>
      <c r="AR10" s="25">
        <v>38000</v>
      </c>
      <c r="AS10" s="25">
        <v>38000</v>
      </c>
      <c r="AT10" s="25">
        <v>33000</v>
      </c>
      <c r="AU10" s="25">
        <v>33000</v>
      </c>
      <c r="AV10" s="25">
        <v>33000</v>
      </c>
      <c r="AW10" s="25">
        <v>33000</v>
      </c>
      <c r="AX10" s="25">
        <v>33000</v>
      </c>
      <c r="AY10" s="25">
        <v>33000</v>
      </c>
      <c r="AZ10" s="25">
        <v>33000</v>
      </c>
      <c r="BA10" s="25">
        <v>33000</v>
      </c>
      <c r="BB10" s="25">
        <v>33000</v>
      </c>
      <c r="BC10" s="25">
        <v>33000</v>
      </c>
      <c r="BD10" s="25">
        <v>33000</v>
      </c>
      <c r="BE10" s="25">
        <v>33000</v>
      </c>
      <c r="BF10" s="25">
        <v>27625</v>
      </c>
      <c r="BG10" s="25">
        <v>27625</v>
      </c>
      <c r="BH10" s="25">
        <v>27625</v>
      </c>
      <c r="BI10" s="25">
        <v>27625</v>
      </c>
      <c r="BJ10" s="25">
        <v>27625</v>
      </c>
      <c r="BK10" s="25">
        <v>27625</v>
      </c>
      <c r="BL10" s="25">
        <v>27625</v>
      </c>
      <c r="BM10" s="25">
        <v>27625</v>
      </c>
      <c r="BN10" s="25">
        <v>27625</v>
      </c>
      <c r="BO10" s="25">
        <v>27625</v>
      </c>
      <c r="BP10" s="25">
        <v>27625</v>
      </c>
      <c r="BQ10" s="25">
        <v>27625</v>
      </c>
      <c r="BR10" s="25">
        <v>27625</v>
      </c>
      <c r="BS10" s="25">
        <v>27625</v>
      </c>
      <c r="BT10" s="25">
        <v>27625</v>
      </c>
      <c r="BU10" s="25">
        <v>27625</v>
      </c>
      <c r="BV10" s="25">
        <v>27625</v>
      </c>
      <c r="BW10" s="25">
        <v>27625</v>
      </c>
      <c r="BX10" s="25">
        <v>27625</v>
      </c>
      <c r="BY10" s="25">
        <v>27625</v>
      </c>
      <c r="BZ10" s="25">
        <v>27625</v>
      </c>
      <c r="CA10" s="25">
        <v>27625</v>
      </c>
      <c r="CB10" s="25">
        <v>27625</v>
      </c>
      <c r="CC10" s="25">
        <v>27625</v>
      </c>
      <c r="CD10" s="25">
        <v>27625</v>
      </c>
      <c r="CE10" s="25">
        <v>27625</v>
      </c>
      <c r="CF10" s="25">
        <v>27625</v>
      </c>
      <c r="CG10" s="25">
        <v>27625</v>
      </c>
      <c r="CH10" s="25">
        <v>27625</v>
      </c>
      <c r="CI10" s="25">
        <v>27625</v>
      </c>
      <c r="CJ10" s="25">
        <v>27625</v>
      </c>
      <c r="CK10" s="25">
        <v>27625</v>
      </c>
      <c r="CL10" s="25">
        <v>27625</v>
      </c>
      <c r="CM10" s="25">
        <v>27625</v>
      </c>
      <c r="CN10" s="25">
        <v>27625</v>
      </c>
      <c r="CO10" s="25">
        <v>27625</v>
      </c>
      <c r="CP10" s="25">
        <v>27625</v>
      </c>
      <c r="CQ10" s="25">
        <v>27625</v>
      </c>
      <c r="CR10" s="25">
        <v>27625</v>
      </c>
      <c r="CS10" s="25">
        <v>27625</v>
      </c>
      <c r="CT10" s="25">
        <v>27625</v>
      </c>
      <c r="CU10" s="25">
        <v>27625</v>
      </c>
      <c r="CV10" s="25">
        <v>27625</v>
      </c>
      <c r="CW10" s="25">
        <v>27625</v>
      </c>
      <c r="CX10" s="25">
        <v>27625</v>
      </c>
      <c r="CY10" s="25">
        <v>27625</v>
      </c>
      <c r="CZ10" s="25">
        <v>27625</v>
      </c>
      <c r="DA10" s="25">
        <v>27625</v>
      </c>
      <c r="DB10" s="25">
        <v>27625</v>
      </c>
      <c r="DC10" s="25">
        <v>27625</v>
      </c>
      <c r="DD10" s="25">
        <v>27625</v>
      </c>
      <c r="DE10" s="25">
        <v>27625</v>
      </c>
      <c r="DF10" s="25">
        <v>27625</v>
      </c>
      <c r="DG10" s="25">
        <v>27625</v>
      </c>
      <c r="DH10" s="25">
        <v>27625</v>
      </c>
      <c r="DI10" s="25">
        <v>27625</v>
      </c>
      <c r="DJ10" s="25">
        <v>27625</v>
      </c>
      <c r="DK10" s="25">
        <v>27625</v>
      </c>
      <c r="DL10" s="25">
        <v>27625</v>
      </c>
      <c r="DM10" s="25">
        <v>27625</v>
      </c>
      <c r="DN10" s="25">
        <v>27625</v>
      </c>
      <c r="DO10" s="25">
        <v>27625</v>
      </c>
      <c r="DP10" s="25">
        <v>27625</v>
      </c>
      <c r="DQ10" s="25">
        <v>27625</v>
      </c>
      <c r="DR10" s="25">
        <v>27625</v>
      </c>
      <c r="DS10" s="25">
        <v>27625</v>
      </c>
      <c r="DT10" s="25">
        <v>27625</v>
      </c>
      <c r="DU10" s="25">
        <v>27625</v>
      </c>
      <c r="DV10" s="25">
        <v>27625</v>
      </c>
      <c r="DW10" s="25">
        <v>27625</v>
      </c>
      <c r="DX10" s="25">
        <v>27625</v>
      </c>
      <c r="DY10" s="25">
        <v>27625</v>
      </c>
      <c r="DZ10" s="25">
        <v>27625</v>
      </c>
      <c r="EA10" s="25">
        <v>27625</v>
      </c>
      <c r="EB10" s="25">
        <v>27625</v>
      </c>
      <c r="EC10" s="25">
        <v>27625</v>
      </c>
      <c r="ED10" s="25">
        <v>27625</v>
      </c>
      <c r="EE10" s="25">
        <v>27625</v>
      </c>
      <c r="EF10" s="25">
        <v>27625</v>
      </c>
      <c r="EG10" s="25">
        <v>27625</v>
      </c>
      <c r="EH10" s="25">
        <v>27625</v>
      </c>
      <c r="EI10" s="25">
        <v>27625</v>
      </c>
      <c r="EJ10" s="25">
        <v>27625</v>
      </c>
      <c r="EK10" s="25">
        <v>27625</v>
      </c>
      <c r="EL10" s="25">
        <v>27625</v>
      </c>
      <c r="EM10" s="25">
        <v>27625</v>
      </c>
      <c r="EN10" s="25">
        <v>27625</v>
      </c>
      <c r="EO10" s="25">
        <v>27625</v>
      </c>
      <c r="EP10" s="25">
        <v>27625</v>
      </c>
      <c r="EQ10" s="25">
        <v>27625</v>
      </c>
      <c r="ER10" s="25">
        <v>27625</v>
      </c>
      <c r="ES10" s="25">
        <v>27625</v>
      </c>
      <c r="ET10" s="25">
        <v>27625</v>
      </c>
      <c r="EU10" s="25">
        <v>27625</v>
      </c>
      <c r="EV10" s="25">
        <v>27625</v>
      </c>
      <c r="EW10" s="25">
        <v>27625</v>
      </c>
      <c r="EX10" s="25">
        <v>27625</v>
      </c>
      <c r="EY10" s="25">
        <v>27625</v>
      </c>
      <c r="EZ10" s="25">
        <v>27625</v>
      </c>
      <c r="FA10" s="25">
        <v>27625</v>
      </c>
      <c r="FB10" s="25">
        <v>27625</v>
      </c>
      <c r="FC10" s="25">
        <v>27625</v>
      </c>
      <c r="FD10" s="25">
        <v>27625</v>
      </c>
      <c r="FE10" s="25">
        <v>27625</v>
      </c>
      <c r="FF10" s="25">
        <v>27625</v>
      </c>
      <c r="FG10" s="25">
        <v>27625</v>
      </c>
      <c r="FH10" s="25">
        <v>27625</v>
      </c>
      <c r="FI10" s="25">
        <v>27625</v>
      </c>
      <c r="FJ10" s="25">
        <v>27625</v>
      </c>
      <c r="FK10" s="25">
        <v>27625</v>
      </c>
      <c r="FL10" s="25">
        <v>27625</v>
      </c>
      <c r="FM10" s="25">
        <v>27625</v>
      </c>
      <c r="FN10" s="25">
        <v>27625</v>
      </c>
      <c r="FO10" s="25">
        <v>27625</v>
      </c>
      <c r="FP10" s="25">
        <v>27625</v>
      </c>
      <c r="FQ10" s="25">
        <v>27625</v>
      </c>
      <c r="FR10" s="25">
        <v>27625</v>
      </c>
      <c r="FS10" s="25">
        <v>27625</v>
      </c>
      <c r="FT10" s="25">
        <v>27625</v>
      </c>
      <c r="FU10" s="25">
        <v>27625</v>
      </c>
      <c r="FV10" s="25">
        <v>27625</v>
      </c>
      <c r="FW10" s="25">
        <v>27625</v>
      </c>
      <c r="FX10" s="25">
        <v>27625</v>
      </c>
      <c r="FY10" s="25">
        <v>27625</v>
      </c>
      <c r="FZ10" s="25">
        <v>27625</v>
      </c>
      <c r="GA10" s="25">
        <v>27625</v>
      </c>
      <c r="GB10" s="25">
        <v>27625</v>
      </c>
      <c r="GC10" s="25">
        <v>27625</v>
      </c>
      <c r="GD10" s="25">
        <v>27625</v>
      </c>
      <c r="GE10" s="25">
        <v>27625</v>
      </c>
      <c r="GF10" s="25">
        <v>27625</v>
      </c>
      <c r="GG10" s="25">
        <v>27625</v>
      </c>
      <c r="GH10" s="25">
        <v>27625</v>
      </c>
      <c r="GI10" s="25">
        <v>27625</v>
      </c>
      <c r="GJ10" s="25">
        <v>27625</v>
      </c>
      <c r="GK10" s="25">
        <v>27625</v>
      </c>
      <c r="GL10" s="25">
        <v>27625</v>
      </c>
      <c r="GM10" s="25">
        <v>27625</v>
      </c>
      <c r="GN10" s="25">
        <v>27625</v>
      </c>
      <c r="GO10" s="25">
        <v>27625</v>
      </c>
      <c r="GP10" s="25">
        <v>27625</v>
      </c>
      <c r="GQ10" s="25">
        <v>27625</v>
      </c>
      <c r="GR10" s="25">
        <v>27625</v>
      </c>
      <c r="GS10" s="25">
        <v>27625</v>
      </c>
      <c r="GT10" s="25">
        <v>27625</v>
      </c>
      <c r="GU10" s="25">
        <v>27625</v>
      </c>
      <c r="GV10" s="25">
        <v>27625</v>
      </c>
      <c r="GW10" s="25">
        <v>27625</v>
      </c>
      <c r="GX10" s="25">
        <v>27625</v>
      </c>
      <c r="GY10" s="25">
        <v>27625</v>
      </c>
      <c r="GZ10" s="25">
        <v>27625</v>
      </c>
      <c r="HA10" s="25">
        <v>27625</v>
      </c>
      <c r="HB10" s="25">
        <v>27625</v>
      </c>
      <c r="HC10" s="25">
        <v>27625</v>
      </c>
      <c r="HD10" s="25">
        <v>27625</v>
      </c>
      <c r="HE10" s="25">
        <v>27625</v>
      </c>
      <c r="HF10" s="25">
        <v>27625</v>
      </c>
      <c r="HG10" s="25">
        <v>27625</v>
      </c>
      <c r="HH10" s="25">
        <v>27625</v>
      </c>
      <c r="HI10" s="25">
        <v>27625</v>
      </c>
      <c r="HJ10" s="25">
        <v>27625</v>
      </c>
      <c r="HK10" s="25">
        <v>27625</v>
      </c>
      <c r="HL10" s="25">
        <v>27625</v>
      </c>
      <c r="HM10" s="25">
        <v>27625</v>
      </c>
      <c r="HN10" s="25">
        <v>27625</v>
      </c>
      <c r="HO10" s="25">
        <v>27625</v>
      </c>
      <c r="HP10" s="25">
        <v>27625</v>
      </c>
      <c r="HQ10" s="25">
        <v>27625</v>
      </c>
      <c r="HR10" s="25">
        <v>27625</v>
      </c>
      <c r="HS10" s="25">
        <v>27625</v>
      </c>
      <c r="HT10" s="25">
        <v>27625</v>
      </c>
      <c r="HU10" s="25">
        <v>27625</v>
      </c>
      <c r="HV10" s="25">
        <v>27625</v>
      </c>
      <c r="HW10" s="25">
        <v>27625</v>
      </c>
      <c r="HX10" s="25">
        <v>27625</v>
      </c>
      <c r="HY10" s="25">
        <v>27625</v>
      </c>
      <c r="HZ10" s="25">
        <v>27625</v>
      </c>
      <c r="IA10" s="25">
        <v>27625</v>
      </c>
      <c r="IB10" s="25">
        <v>27625</v>
      </c>
      <c r="IC10" s="25">
        <v>27625</v>
      </c>
      <c r="ID10" s="25">
        <v>27625</v>
      </c>
      <c r="IE10" s="25">
        <v>27625</v>
      </c>
      <c r="IF10" s="25">
        <v>27625</v>
      </c>
      <c r="IG10" s="25">
        <v>27625</v>
      </c>
      <c r="IH10" s="25">
        <v>27625</v>
      </c>
      <c r="II10" s="25">
        <v>27625</v>
      </c>
      <c r="IJ10" s="25">
        <v>27625</v>
      </c>
      <c r="IK10" s="25">
        <v>27625</v>
      </c>
      <c r="IL10" s="25">
        <v>27625</v>
      </c>
      <c r="IM10" s="25">
        <v>27625</v>
      </c>
      <c r="IN10" s="25">
        <v>27625</v>
      </c>
      <c r="IO10" s="25">
        <v>27625</v>
      </c>
    </row>
    <row r="11" spans="1:249" s="13" customFormat="1" ht="15.75" thickBot="1" x14ac:dyDescent="0.25">
      <c r="B11" s="7"/>
      <c r="C11" s="75"/>
      <c r="D11" s="74"/>
      <c r="E11" s="83" t="s">
        <v>84</v>
      </c>
      <c r="F11" s="83"/>
      <c r="G11" s="83"/>
      <c r="H11" s="83"/>
      <c r="I11" s="83"/>
      <c r="J11" s="254" cm="1">
        <f t="array" ref="J11:IO11">BXF.SumColumnsλ(_xlfn.ANCHORARRAY(J10))</f>
        <v>20000</v>
      </c>
      <c r="K11" s="83">
        <v>20000</v>
      </c>
      <c r="L11" s="83">
        <v>20000</v>
      </c>
      <c r="M11" s="83">
        <v>20000</v>
      </c>
      <c r="N11" s="83">
        <v>20000</v>
      </c>
      <c r="O11" s="83">
        <v>20000</v>
      </c>
      <c r="P11" s="83">
        <v>20000</v>
      </c>
      <c r="Q11" s="83">
        <v>20000</v>
      </c>
      <c r="R11" s="83">
        <v>20000</v>
      </c>
      <c r="S11" s="83">
        <v>20000</v>
      </c>
      <c r="T11" s="83">
        <v>20000</v>
      </c>
      <c r="U11" s="83">
        <v>20000</v>
      </c>
      <c r="V11" s="83">
        <v>30000</v>
      </c>
      <c r="W11" s="83">
        <v>30000</v>
      </c>
      <c r="X11" s="83">
        <v>30000</v>
      </c>
      <c r="Y11" s="83">
        <v>30000</v>
      </c>
      <c r="Z11" s="83">
        <v>30000</v>
      </c>
      <c r="AA11" s="83">
        <v>30000</v>
      </c>
      <c r="AB11" s="83">
        <v>30000</v>
      </c>
      <c r="AC11" s="83">
        <v>30000</v>
      </c>
      <c r="AD11" s="83">
        <v>30000</v>
      </c>
      <c r="AE11" s="83">
        <v>30000</v>
      </c>
      <c r="AF11" s="83">
        <v>30000</v>
      </c>
      <c r="AG11" s="83">
        <v>30000</v>
      </c>
      <c r="AH11" s="83">
        <v>38000</v>
      </c>
      <c r="AI11" s="83">
        <v>38000</v>
      </c>
      <c r="AJ11" s="83">
        <v>38000</v>
      </c>
      <c r="AK11" s="83">
        <v>38000</v>
      </c>
      <c r="AL11" s="83">
        <v>38000</v>
      </c>
      <c r="AM11" s="83">
        <v>38000</v>
      </c>
      <c r="AN11" s="83">
        <v>38000</v>
      </c>
      <c r="AO11" s="83">
        <v>38000</v>
      </c>
      <c r="AP11" s="83">
        <v>38000</v>
      </c>
      <c r="AQ11" s="83">
        <v>38000</v>
      </c>
      <c r="AR11" s="83">
        <v>38000</v>
      </c>
      <c r="AS11" s="83">
        <v>38000</v>
      </c>
      <c r="AT11" s="83">
        <v>33000</v>
      </c>
      <c r="AU11" s="83">
        <v>33000</v>
      </c>
      <c r="AV11" s="83">
        <v>33000</v>
      </c>
      <c r="AW11" s="83">
        <v>33000</v>
      </c>
      <c r="AX11" s="83">
        <v>33000</v>
      </c>
      <c r="AY11" s="83">
        <v>33000</v>
      </c>
      <c r="AZ11" s="83">
        <v>33000</v>
      </c>
      <c r="BA11" s="83">
        <v>33000</v>
      </c>
      <c r="BB11" s="83">
        <v>33000</v>
      </c>
      <c r="BC11" s="83">
        <v>33000</v>
      </c>
      <c r="BD11" s="83">
        <v>33000</v>
      </c>
      <c r="BE11" s="83">
        <v>33000</v>
      </c>
      <c r="BF11" s="83">
        <v>27625</v>
      </c>
      <c r="BG11" s="83">
        <v>27625</v>
      </c>
      <c r="BH11" s="83">
        <v>27625</v>
      </c>
      <c r="BI11" s="83">
        <v>27625</v>
      </c>
      <c r="BJ11" s="83">
        <v>27625</v>
      </c>
      <c r="BK11" s="83">
        <v>27625</v>
      </c>
      <c r="BL11" s="83">
        <v>27625</v>
      </c>
      <c r="BM11" s="83">
        <v>27625</v>
      </c>
      <c r="BN11" s="83">
        <v>27625</v>
      </c>
      <c r="BO11" s="83">
        <v>27625</v>
      </c>
      <c r="BP11" s="83">
        <v>27625</v>
      </c>
      <c r="BQ11" s="83">
        <v>27625</v>
      </c>
      <c r="BR11" s="83">
        <v>27625</v>
      </c>
      <c r="BS11" s="83">
        <v>27625</v>
      </c>
      <c r="BT11" s="83">
        <v>27625</v>
      </c>
      <c r="BU11" s="83">
        <v>27625</v>
      </c>
      <c r="BV11" s="83">
        <v>27625</v>
      </c>
      <c r="BW11" s="83">
        <v>27625</v>
      </c>
      <c r="BX11" s="83">
        <v>27625</v>
      </c>
      <c r="BY11" s="83">
        <v>27625</v>
      </c>
      <c r="BZ11" s="83">
        <v>27625</v>
      </c>
      <c r="CA11" s="83">
        <v>27625</v>
      </c>
      <c r="CB11" s="83">
        <v>27625</v>
      </c>
      <c r="CC11" s="83">
        <v>27625</v>
      </c>
      <c r="CD11" s="83">
        <v>27625</v>
      </c>
      <c r="CE11" s="83">
        <v>27625</v>
      </c>
      <c r="CF11" s="83">
        <v>27625</v>
      </c>
      <c r="CG11" s="83">
        <v>27625</v>
      </c>
      <c r="CH11" s="83">
        <v>27625</v>
      </c>
      <c r="CI11" s="83">
        <v>27625</v>
      </c>
      <c r="CJ11" s="83">
        <v>27625</v>
      </c>
      <c r="CK11" s="83">
        <v>27625</v>
      </c>
      <c r="CL11" s="83">
        <v>27625</v>
      </c>
      <c r="CM11" s="83">
        <v>27625</v>
      </c>
      <c r="CN11" s="83">
        <v>27625</v>
      </c>
      <c r="CO11" s="83">
        <v>27625</v>
      </c>
      <c r="CP11" s="83">
        <v>27625</v>
      </c>
      <c r="CQ11" s="83">
        <v>27625</v>
      </c>
      <c r="CR11" s="83">
        <v>27625</v>
      </c>
      <c r="CS11" s="83">
        <v>27625</v>
      </c>
      <c r="CT11" s="83">
        <v>27625</v>
      </c>
      <c r="CU11" s="83">
        <v>27625</v>
      </c>
      <c r="CV11" s="83">
        <v>27625</v>
      </c>
      <c r="CW11" s="83">
        <v>27625</v>
      </c>
      <c r="CX11" s="83">
        <v>27625</v>
      </c>
      <c r="CY11" s="83">
        <v>27625</v>
      </c>
      <c r="CZ11" s="83">
        <v>27625</v>
      </c>
      <c r="DA11" s="83">
        <v>27625</v>
      </c>
      <c r="DB11" s="83">
        <v>27625</v>
      </c>
      <c r="DC11" s="83">
        <v>27625</v>
      </c>
      <c r="DD11" s="83">
        <v>27625</v>
      </c>
      <c r="DE11" s="83">
        <v>27625</v>
      </c>
      <c r="DF11" s="83">
        <v>27625</v>
      </c>
      <c r="DG11" s="83">
        <v>27625</v>
      </c>
      <c r="DH11" s="83">
        <v>27625</v>
      </c>
      <c r="DI11" s="83">
        <v>27625</v>
      </c>
      <c r="DJ11" s="83">
        <v>27625</v>
      </c>
      <c r="DK11" s="83">
        <v>27625</v>
      </c>
      <c r="DL11" s="83">
        <v>27625</v>
      </c>
      <c r="DM11" s="83">
        <v>27625</v>
      </c>
      <c r="DN11" s="83">
        <v>27625</v>
      </c>
      <c r="DO11" s="83">
        <v>27625</v>
      </c>
      <c r="DP11" s="83">
        <v>27625</v>
      </c>
      <c r="DQ11" s="83">
        <v>27625</v>
      </c>
      <c r="DR11" s="83">
        <v>27625</v>
      </c>
      <c r="DS11" s="83">
        <v>27625</v>
      </c>
      <c r="DT11" s="83">
        <v>27625</v>
      </c>
      <c r="DU11" s="83">
        <v>27625</v>
      </c>
      <c r="DV11" s="83">
        <v>27625</v>
      </c>
      <c r="DW11" s="83">
        <v>27625</v>
      </c>
      <c r="DX11" s="83">
        <v>27625</v>
      </c>
      <c r="DY11" s="83">
        <v>27625</v>
      </c>
      <c r="DZ11" s="83">
        <v>27625</v>
      </c>
      <c r="EA11" s="83">
        <v>27625</v>
      </c>
      <c r="EB11" s="83">
        <v>27625</v>
      </c>
      <c r="EC11" s="83">
        <v>27625</v>
      </c>
      <c r="ED11" s="83">
        <v>27625</v>
      </c>
      <c r="EE11" s="83">
        <v>27625</v>
      </c>
      <c r="EF11" s="83">
        <v>27625</v>
      </c>
      <c r="EG11" s="83">
        <v>27625</v>
      </c>
      <c r="EH11" s="83">
        <v>27625</v>
      </c>
      <c r="EI11" s="83">
        <v>27625</v>
      </c>
      <c r="EJ11" s="83">
        <v>27625</v>
      </c>
      <c r="EK11" s="83">
        <v>27625</v>
      </c>
      <c r="EL11" s="83">
        <v>27625</v>
      </c>
      <c r="EM11" s="83">
        <v>27625</v>
      </c>
      <c r="EN11" s="83">
        <v>27625</v>
      </c>
      <c r="EO11" s="83">
        <v>27625</v>
      </c>
      <c r="EP11" s="83">
        <v>27625</v>
      </c>
      <c r="EQ11" s="83">
        <v>27625</v>
      </c>
      <c r="ER11" s="83">
        <v>27625</v>
      </c>
      <c r="ES11" s="83">
        <v>27625</v>
      </c>
      <c r="ET11" s="83">
        <v>27625</v>
      </c>
      <c r="EU11" s="83">
        <v>27625</v>
      </c>
      <c r="EV11" s="83">
        <v>27625</v>
      </c>
      <c r="EW11" s="83">
        <v>27625</v>
      </c>
      <c r="EX11" s="83">
        <v>27625</v>
      </c>
      <c r="EY11" s="83">
        <v>27625</v>
      </c>
      <c r="EZ11" s="83">
        <v>27625</v>
      </c>
      <c r="FA11" s="83">
        <v>27625</v>
      </c>
      <c r="FB11" s="83">
        <v>27625</v>
      </c>
      <c r="FC11" s="83">
        <v>27625</v>
      </c>
      <c r="FD11" s="83">
        <v>27625</v>
      </c>
      <c r="FE11" s="83">
        <v>27625</v>
      </c>
      <c r="FF11" s="83">
        <v>27625</v>
      </c>
      <c r="FG11" s="83">
        <v>27625</v>
      </c>
      <c r="FH11" s="83">
        <v>27625</v>
      </c>
      <c r="FI11" s="83">
        <v>27625</v>
      </c>
      <c r="FJ11" s="83">
        <v>27625</v>
      </c>
      <c r="FK11" s="83">
        <v>27625</v>
      </c>
      <c r="FL11" s="83">
        <v>27625</v>
      </c>
      <c r="FM11" s="83">
        <v>27625</v>
      </c>
      <c r="FN11" s="83">
        <v>27625</v>
      </c>
      <c r="FO11" s="83">
        <v>27625</v>
      </c>
      <c r="FP11" s="83">
        <v>27625</v>
      </c>
      <c r="FQ11" s="83">
        <v>27625</v>
      </c>
      <c r="FR11" s="83">
        <v>27625</v>
      </c>
      <c r="FS11" s="83">
        <v>27625</v>
      </c>
      <c r="FT11" s="83">
        <v>27625</v>
      </c>
      <c r="FU11" s="83">
        <v>27625</v>
      </c>
      <c r="FV11" s="83">
        <v>27625</v>
      </c>
      <c r="FW11" s="83">
        <v>27625</v>
      </c>
      <c r="FX11" s="83">
        <v>27625</v>
      </c>
      <c r="FY11" s="83">
        <v>27625</v>
      </c>
      <c r="FZ11" s="83">
        <v>27625</v>
      </c>
      <c r="GA11" s="83">
        <v>27625</v>
      </c>
      <c r="GB11" s="83">
        <v>27625</v>
      </c>
      <c r="GC11" s="83">
        <v>27625</v>
      </c>
      <c r="GD11" s="83">
        <v>27625</v>
      </c>
      <c r="GE11" s="83">
        <v>27625</v>
      </c>
      <c r="GF11" s="83">
        <v>27625</v>
      </c>
      <c r="GG11" s="83">
        <v>27625</v>
      </c>
      <c r="GH11" s="83">
        <v>27625</v>
      </c>
      <c r="GI11" s="83">
        <v>27625</v>
      </c>
      <c r="GJ11" s="83">
        <v>27625</v>
      </c>
      <c r="GK11" s="83">
        <v>27625</v>
      </c>
      <c r="GL11" s="83">
        <v>27625</v>
      </c>
      <c r="GM11" s="83">
        <v>27625</v>
      </c>
      <c r="GN11" s="83">
        <v>27625</v>
      </c>
      <c r="GO11" s="83">
        <v>27625</v>
      </c>
      <c r="GP11" s="83">
        <v>27625</v>
      </c>
      <c r="GQ11" s="83">
        <v>27625</v>
      </c>
      <c r="GR11" s="83">
        <v>27625</v>
      </c>
      <c r="GS11" s="83">
        <v>27625</v>
      </c>
      <c r="GT11" s="83">
        <v>27625</v>
      </c>
      <c r="GU11" s="83">
        <v>27625</v>
      </c>
      <c r="GV11" s="83">
        <v>27625</v>
      </c>
      <c r="GW11" s="83">
        <v>27625</v>
      </c>
      <c r="GX11" s="83">
        <v>27625</v>
      </c>
      <c r="GY11" s="83">
        <v>27625</v>
      </c>
      <c r="GZ11" s="83">
        <v>27625</v>
      </c>
      <c r="HA11" s="83">
        <v>27625</v>
      </c>
      <c r="HB11" s="83">
        <v>27625</v>
      </c>
      <c r="HC11" s="83">
        <v>27625</v>
      </c>
      <c r="HD11" s="83">
        <v>27625</v>
      </c>
      <c r="HE11" s="83">
        <v>27625</v>
      </c>
      <c r="HF11" s="83">
        <v>27625</v>
      </c>
      <c r="HG11" s="83">
        <v>27625</v>
      </c>
      <c r="HH11" s="83">
        <v>27625</v>
      </c>
      <c r="HI11" s="83">
        <v>27625</v>
      </c>
      <c r="HJ11" s="83">
        <v>27625</v>
      </c>
      <c r="HK11" s="83">
        <v>27625</v>
      </c>
      <c r="HL11" s="83">
        <v>27625</v>
      </c>
      <c r="HM11" s="83">
        <v>27625</v>
      </c>
      <c r="HN11" s="83">
        <v>27625</v>
      </c>
      <c r="HO11" s="83">
        <v>27625</v>
      </c>
      <c r="HP11" s="83">
        <v>27625</v>
      </c>
      <c r="HQ11" s="83">
        <v>27625</v>
      </c>
      <c r="HR11" s="83">
        <v>27625</v>
      </c>
      <c r="HS11" s="83">
        <v>27625</v>
      </c>
      <c r="HT11" s="83">
        <v>27625</v>
      </c>
      <c r="HU11" s="83">
        <v>27625</v>
      </c>
      <c r="HV11" s="83">
        <v>27625</v>
      </c>
      <c r="HW11" s="83">
        <v>27625</v>
      </c>
      <c r="HX11" s="83">
        <v>27625</v>
      </c>
      <c r="HY11" s="83">
        <v>27625</v>
      </c>
      <c r="HZ11" s="83">
        <v>27625</v>
      </c>
      <c r="IA11" s="83">
        <v>27625</v>
      </c>
      <c r="IB11" s="83">
        <v>27625</v>
      </c>
      <c r="IC11" s="83">
        <v>27625</v>
      </c>
      <c r="ID11" s="83">
        <v>27625</v>
      </c>
      <c r="IE11" s="83">
        <v>27625</v>
      </c>
      <c r="IF11" s="83">
        <v>27625</v>
      </c>
      <c r="IG11" s="83">
        <v>27625</v>
      </c>
      <c r="IH11" s="83">
        <v>27625</v>
      </c>
      <c r="II11" s="83">
        <v>27625</v>
      </c>
      <c r="IJ11" s="83">
        <v>27625</v>
      </c>
      <c r="IK11" s="83">
        <v>27625</v>
      </c>
      <c r="IL11" s="83">
        <v>27625</v>
      </c>
      <c r="IM11" s="83">
        <v>27625</v>
      </c>
      <c r="IN11" s="83">
        <v>27625</v>
      </c>
      <c r="IO11" s="83">
        <v>27625</v>
      </c>
    </row>
    <row r="13" spans="1:249" x14ac:dyDescent="0.2">
      <c r="E13" s="25" t="s">
        <v>11</v>
      </c>
      <c r="J13" s="25" cm="1">
        <f t="array" ref="J13:IO13">_xlfn.ANCHORARRAY(Calcs!J$38)</f>
        <v>-5000</v>
      </c>
      <c r="K13" s="25">
        <v>-5000</v>
      </c>
      <c r="L13" s="25">
        <v>-5000</v>
      </c>
      <c r="M13" s="25">
        <v>-5000</v>
      </c>
      <c r="N13" s="25">
        <v>-5000</v>
      </c>
      <c r="O13" s="25">
        <v>-5000</v>
      </c>
      <c r="P13" s="25">
        <v>-5000</v>
      </c>
      <c r="Q13" s="25">
        <v>-5000</v>
      </c>
      <c r="R13" s="25">
        <v>-5000</v>
      </c>
      <c r="S13" s="25">
        <v>-5000</v>
      </c>
      <c r="T13" s="25">
        <v>-5000</v>
      </c>
      <c r="U13" s="25">
        <v>-5000</v>
      </c>
      <c r="V13" s="25">
        <v>-7500</v>
      </c>
      <c r="W13" s="25">
        <v>-7500</v>
      </c>
      <c r="X13" s="25">
        <v>-7500</v>
      </c>
      <c r="Y13" s="25">
        <v>-7500</v>
      </c>
      <c r="Z13" s="25">
        <v>-7500</v>
      </c>
      <c r="AA13" s="25">
        <v>-7500</v>
      </c>
      <c r="AB13" s="25">
        <v>-7500</v>
      </c>
      <c r="AC13" s="25">
        <v>-7500</v>
      </c>
      <c r="AD13" s="25">
        <v>-7500</v>
      </c>
      <c r="AE13" s="25">
        <v>-7500</v>
      </c>
      <c r="AF13" s="25">
        <v>-7500</v>
      </c>
      <c r="AG13" s="25">
        <v>-7500</v>
      </c>
      <c r="AH13" s="25">
        <v>-10000</v>
      </c>
      <c r="AI13" s="25">
        <v>-10000</v>
      </c>
      <c r="AJ13" s="25">
        <v>-10000</v>
      </c>
      <c r="AK13" s="25">
        <v>-10000</v>
      </c>
      <c r="AL13" s="25">
        <v>-10000</v>
      </c>
      <c r="AM13" s="25">
        <v>-10000</v>
      </c>
      <c r="AN13" s="25">
        <v>-10000</v>
      </c>
      <c r="AO13" s="25">
        <v>-10000</v>
      </c>
      <c r="AP13" s="25">
        <v>-10000</v>
      </c>
      <c r="AQ13" s="25">
        <v>-10000</v>
      </c>
      <c r="AR13" s="25">
        <v>-10000</v>
      </c>
      <c r="AS13" s="25">
        <v>-10000</v>
      </c>
      <c r="AT13" s="25">
        <v>-9166.6666666666661</v>
      </c>
      <c r="AU13" s="25">
        <v>-9166.6666666666661</v>
      </c>
      <c r="AV13" s="25">
        <v>-9166.6666666666661</v>
      </c>
      <c r="AW13" s="25">
        <v>-9166.6666666666661</v>
      </c>
      <c r="AX13" s="25">
        <v>-9166.6666666666661</v>
      </c>
      <c r="AY13" s="25">
        <v>-9166.6666666666661</v>
      </c>
      <c r="AZ13" s="25">
        <v>-9166.6666666666661</v>
      </c>
      <c r="BA13" s="25">
        <v>-9166.6666666666661</v>
      </c>
      <c r="BB13" s="25">
        <v>-9166.6666666666661</v>
      </c>
      <c r="BC13" s="25">
        <v>-9166.6666666666661</v>
      </c>
      <c r="BD13" s="25">
        <v>-9166.6666666666661</v>
      </c>
      <c r="BE13" s="25">
        <v>-9166.6666666666661</v>
      </c>
      <c r="BF13" s="25">
        <v>-8125</v>
      </c>
      <c r="BG13" s="25">
        <v>-8125</v>
      </c>
      <c r="BH13" s="25">
        <v>-8125</v>
      </c>
      <c r="BI13" s="25">
        <v>-8125</v>
      </c>
      <c r="BJ13" s="25">
        <v>-8125</v>
      </c>
      <c r="BK13" s="25">
        <v>-8125</v>
      </c>
      <c r="BL13" s="25">
        <v>-8125</v>
      </c>
      <c r="BM13" s="25">
        <v>-8125</v>
      </c>
      <c r="BN13" s="25">
        <v>-8125</v>
      </c>
      <c r="BO13" s="25">
        <v>-8125</v>
      </c>
      <c r="BP13" s="25">
        <v>-8125</v>
      </c>
      <c r="BQ13" s="25">
        <v>-8125</v>
      </c>
      <c r="BR13" s="25">
        <v>-8125</v>
      </c>
      <c r="BS13" s="25">
        <v>-8125</v>
      </c>
      <c r="BT13" s="25">
        <v>-8125</v>
      </c>
      <c r="BU13" s="25">
        <v>-8125</v>
      </c>
      <c r="BV13" s="25">
        <v>-8125</v>
      </c>
      <c r="BW13" s="25">
        <v>-8125</v>
      </c>
      <c r="BX13" s="25">
        <v>-8125</v>
      </c>
      <c r="BY13" s="25">
        <v>-8125</v>
      </c>
      <c r="BZ13" s="25">
        <v>-8125</v>
      </c>
      <c r="CA13" s="25">
        <v>-8125</v>
      </c>
      <c r="CB13" s="25">
        <v>-8125</v>
      </c>
      <c r="CC13" s="25">
        <v>-8125</v>
      </c>
      <c r="CD13" s="25">
        <v>-8125</v>
      </c>
      <c r="CE13" s="25">
        <v>-8125</v>
      </c>
      <c r="CF13" s="25">
        <v>-8125</v>
      </c>
      <c r="CG13" s="25">
        <v>-8125</v>
      </c>
      <c r="CH13" s="25">
        <v>-8125</v>
      </c>
      <c r="CI13" s="25">
        <v>-8125</v>
      </c>
      <c r="CJ13" s="25">
        <v>-8125</v>
      </c>
      <c r="CK13" s="25">
        <v>-8125</v>
      </c>
      <c r="CL13" s="25">
        <v>-8125</v>
      </c>
      <c r="CM13" s="25">
        <v>-8125</v>
      </c>
      <c r="CN13" s="25">
        <v>-8125</v>
      </c>
      <c r="CO13" s="25">
        <v>-8125</v>
      </c>
      <c r="CP13" s="25">
        <v>-8125</v>
      </c>
      <c r="CQ13" s="25">
        <v>-8125</v>
      </c>
      <c r="CR13" s="25">
        <v>-8125</v>
      </c>
      <c r="CS13" s="25">
        <v>-8125</v>
      </c>
      <c r="CT13" s="25">
        <v>-8125</v>
      </c>
      <c r="CU13" s="25">
        <v>-8125</v>
      </c>
      <c r="CV13" s="25">
        <v>-8125</v>
      </c>
      <c r="CW13" s="25">
        <v>-8125</v>
      </c>
      <c r="CX13" s="25">
        <v>-8125</v>
      </c>
      <c r="CY13" s="25">
        <v>-8125</v>
      </c>
      <c r="CZ13" s="25">
        <v>-8125</v>
      </c>
      <c r="DA13" s="25">
        <v>-8125</v>
      </c>
      <c r="DB13" s="25">
        <v>-8125</v>
      </c>
      <c r="DC13" s="25">
        <v>-8125</v>
      </c>
      <c r="DD13" s="25">
        <v>-8125</v>
      </c>
      <c r="DE13" s="25">
        <v>-8125</v>
      </c>
      <c r="DF13" s="25">
        <v>-8125</v>
      </c>
      <c r="DG13" s="25">
        <v>-8125</v>
      </c>
      <c r="DH13" s="25">
        <v>-8125</v>
      </c>
      <c r="DI13" s="25">
        <v>-8125</v>
      </c>
      <c r="DJ13" s="25">
        <v>-8125</v>
      </c>
      <c r="DK13" s="25">
        <v>-8125</v>
      </c>
      <c r="DL13" s="25">
        <v>-8125</v>
      </c>
      <c r="DM13" s="25">
        <v>-8125</v>
      </c>
      <c r="DN13" s="25">
        <v>-8125</v>
      </c>
      <c r="DO13" s="25">
        <v>-8125</v>
      </c>
      <c r="DP13" s="25">
        <v>-8125</v>
      </c>
      <c r="DQ13" s="25">
        <v>-8125</v>
      </c>
      <c r="DR13" s="25">
        <v>-8125</v>
      </c>
      <c r="DS13" s="25">
        <v>-8125</v>
      </c>
      <c r="DT13" s="25">
        <v>-8125</v>
      </c>
      <c r="DU13" s="25">
        <v>-8125</v>
      </c>
      <c r="DV13" s="25">
        <v>-8125</v>
      </c>
      <c r="DW13" s="25">
        <v>-8125</v>
      </c>
      <c r="DX13" s="25">
        <v>-8125</v>
      </c>
      <c r="DY13" s="25">
        <v>-8125</v>
      </c>
      <c r="DZ13" s="25">
        <v>-8125</v>
      </c>
      <c r="EA13" s="25">
        <v>-8125</v>
      </c>
      <c r="EB13" s="25">
        <v>-8125</v>
      </c>
      <c r="EC13" s="25">
        <v>-8125</v>
      </c>
      <c r="ED13" s="25">
        <v>-8125</v>
      </c>
      <c r="EE13" s="25">
        <v>-8125</v>
      </c>
      <c r="EF13" s="25">
        <v>-8125</v>
      </c>
      <c r="EG13" s="25">
        <v>-8125</v>
      </c>
      <c r="EH13" s="25">
        <v>-8125</v>
      </c>
      <c r="EI13" s="25">
        <v>-8125</v>
      </c>
      <c r="EJ13" s="25">
        <v>-8125</v>
      </c>
      <c r="EK13" s="25">
        <v>-8125</v>
      </c>
      <c r="EL13" s="25">
        <v>-8125</v>
      </c>
      <c r="EM13" s="25">
        <v>-8125</v>
      </c>
      <c r="EN13" s="25">
        <v>-8125</v>
      </c>
      <c r="EO13" s="25">
        <v>-8125</v>
      </c>
      <c r="EP13" s="25">
        <v>-8125</v>
      </c>
      <c r="EQ13" s="25">
        <v>-8125</v>
      </c>
      <c r="ER13" s="25">
        <v>-8125</v>
      </c>
      <c r="ES13" s="25">
        <v>-8125</v>
      </c>
      <c r="ET13" s="25">
        <v>-8125</v>
      </c>
      <c r="EU13" s="25">
        <v>-8125</v>
      </c>
      <c r="EV13" s="25">
        <v>-8125</v>
      </c>
      <c r="EW13" s="25">
        <v>-8125</v>
      </c>
      <c r="EX13" s="25">
        <v>-8125</v>
      </c>
      <c r="EY13" s="25">
        <v>-8125</v>
      </c>
      <c r="EZ13" s="25">
        <v>-8125</v>
      </c>
      <c r="FA13" s="25">
        <v>-8125</v>
      </c>
      <c r="FB13" s="25">
        <v>-8125</v>
      </c>
      <c r="FC13" s="25">
        <v>-8125</v>
      </c>
      <c r="FD13" s="25">
        <v>-8125</v>
      </c>
      <c r="FE13" s="25">
        <v>-8125</v>
      </c>
      <c r="FF13" s="25">
        <v>-8125</v>
      </c>
      <c r="FG13" s="25">
        <v>-8125</v>
      </c>
      <c r="FH13" s="25">
        <v>-8125</v>
      </c>
      <c r="FI13" s="25">
        <v>-8125</v>
      </c>
      <c r="FJ13" s="25">
        <v>-8125</v>
      </c>
      <c r="FK13" s="25">
        <v>-8125</v>
      </c>
      <c r="FL13" s="25">
        <v>-8125</v>
      </c>
      <c r="FM13" s="25">
        <v>-8125</v>
      </c>
      <c r="FN13" s="25">
        <v>-8125</v>
      </c>
      <c r="FO13" s="25">
        <v>-8125</v>
      </c>
      <c r="FP13" s="25">
        <v>-8125</v>
      </c>
      <c r="FQ13" s="25">
        <v>-8125</v>
      </c>
      <c r="FR13" s="25">
        <v>-8125</v>
      </c>
      <c r="FS13" s="25">
        <v>-8125</v>
      </c>
      <c r="FT13" s="25">
        <v>-8125</v>
      </c>
      <c r="FU13" s="25">
        <v>-8125</v>
      </c>
      <c r="FV13" s="25">
        <v>-8125</v>
      </c>
      <c r="FW13" s="25">
        <v>-8125</v>
      </c>
      <c r="FX13" s="25">
        <v>-8125</v>
      </c>
      <c r="FY13" s="25">
        <v>-8125</v>
      </c>
      <c r="FZ13" s="25">
        <v>-8125</v>
      </c>
      <c r="GA13" s="25">
        <v>-8125</v>
      </c>
      <c r="GB13" s="25">
        <v>-8125</v>
      </c>
      <c r="GC13" s="25">
        <v>-8125</v>
      </c>
      <c r="GD13" s="25">
        <v>-8125</v>
      </c>
      <c r="GE13" s="25">
        <v>-8125</v>
      </c>
      <c r="GF13" s="25">
        <v>-8125</v>
      </c>
      <c r="GG13" s="25">
        <v>-8125</v>
      </c>
      <c r="GH13" s="25">
        <v>-8125</v>
      </c>
      <c r="GI13" s="25">
        <v>-8125</v>
      </c>
      <c r="GJ13" s="25">
        <v>-8125</v>
      </c>
      <c r="GK13" s="25">
        <v>-8125</v>
      </c>
      <c r="GL13" s="25">
        <v>-8125</v>
      </c>
      <c r="GM13" s="25">
        <v>-8125</v>
      </c>
      <c r="GN13" s="25">
        <v>-8125</v>
      </c>
      <c r="GO13" s="25">
        <v>-8125</v>
      </c>
      <c r="GP13" s="25">
        <v>-8125</v>
      </c>
      <c r="GQ13" s="25">
        <v>-8125</v>
      </c>
      <c r="GR13" s="25">
        <v>-8125</v>
      </c>
      <c r="GS13" s="25">
        <v>-8125</v>
      </c>
      <c r="GT13" s="25">
        <v>-8125</v>
      </c>
      <c r="GU13" s="25">
        <v>-8125</v>
      </c>
      <c r="GV13" s="25">
        <v>-8125</v>
      </c>
      <c r="GW13" s="25">
        <v>-8125</v>
      </c>
      <c r="GX13" s="25">
        <v>-8125</v>
      </c>
      <c r="GY13" s="25">
        <v>-8125</v>
      </c>
      <c r="GZ13" s="25">
        <v>-8125</v>
      </c>
      <c r="HA13" s="25">
        <v>-8125</v>
      </c>
      <c r="HB13" s="25">
        <v>-8125</v>
      </c>
      <c r="HC13" s="25">
        <v>-8125</v>
      </c>
      <c r="HD13" s="25">
        <v>-8125</v>
      </c>
      <c r="HE13" s="25">
        <v>-8125</v>
      </c>
      <c r="HF13" s="25">
        <v>-8125</v>
      </c>
      <c r="HG13" s="25">
        <v>-8125</v>
      </c>
      <c r="HH13" s="25">
        <v>-8125</v>
      </c>
      <c r="HI13" s="25">
        <v>-8125</v>
      </c>
      <c r="HJ13" s="25">
        <v>-8125</v>
      </c>
      <c r="HK13" s="25">
        <v>-8125</v>
      </c>
      <c r="HL13" s="25">
        <v>-8125</v>
      </c>
      <c r="HM13" s="25">
        <v>-8125</v>
      </c>
      <c r="HN13" s="25">
        <v>-8125</v>
      </c>
      <c r="HO13" s="25">
        <v>-8125</v>
      </c>
      <c r="HP13" s="25">
        <v>-8125</v>
      </c>
      <c r="HQ13" s="25">
        <v>-8125</v>
      </c>
      <c r="HR13" s="25">
        <v>-8125</v>
      </c>
      <c r="HS13" s="25">
        <v>-8125</v>
      </c>
      <c r="HT13" s="25">
        <v>-8125</v>
      </c>
      <c r="HU13" s="25">
        <v>-8125</v>
      </c>
      <c r="HV13" s="25">
        <v>-8125</v>
      </c>
      <c r="HW13" s="25">
        <v>-8125</v>
      </c>
      <c r="HX13" s="25">
        <v>-8125</v>
      </c>
      <c r="HY13" s="25">
        <v>-8125</v>
      </c>
      <c r="HZ13" s="25">
        <v>-8125</v>
      </c>
      <c r="IA13" s="25">
        <v>-8125</v>
      </c>
      <c r="IB13" s="25">
        <v>-8125</v>
      </c>
      <c r="IC13" s="25">
        <v>-8125</v>
      </c>
      <c r="ID13" s="25">
        <v>-8125</v>
      </c>
      <c r="IE13" s="25">
        <v>-8125</v>
      </c>
      <c r="IF13" s="25">
        <v>-8125</v>
      </c>
      <c r="IG13" s="25">
        <v>-8125</v>
      </c>
      <c r="IH13" s="25">
        <v>-8125</v>
      </c>
      <c r="II13" s="25">
        <v>-8125</v>
      </c>
      <c r="IJ13" s="25">
        <v>-8125</v>
      </c>
      <c r="IK13" s="25">
        <v>-8125</v>
      </c>
      <c r="IL13" s="25">
        <v>-8125</v>
      </c>
      <c r="IM13" s="25">
        <v>-8125</v>
      </c>
      <c r="IN13" s="25">
        <v>-8125</v>
      </c>
      <c r="IO13" s="25">
        <v>-8125</v>
      </c>
    </row>
    <row r="14" spans="1:249" s="13" customFormat="1" ht="13.5" thickBot="1" x14ac:dyDescent="0.25">
      <c r="B14" s="7"/>
      <c r="C14" s="75"/>
      <c r="D14" s="74"/>
      <c r="E14" s="83" t="s">
        <v>82</v>
      </c>
      <c r="F14" s="83"/>
      <c r="G14" s="83"/>
      <c r="H14" s="83"/>
      <c r="I14" s="83"/>
      <c r="J14" s="83" cm="1">
        <f t="array" ref="J14:IO14">_xlfn.ANCHORARRAY(J11) +_xlfn.ANCHORARRAY( J13)</f>
        <v>15000</v>
      </c>
      <c r="K14" s="83">
        <v>15000</v>
      </c>
      <c r="L14" s="83">
        <v>15000</v>
      </c>
      <c r="M14" s="83">
        <v>15000</v>
      </c>
      <c r="N14" s="83">
        <v>15000</v>
      </c>
      <c r="O14" s="83">
        <v>15000</v>
      </c>
      <c r="P14" s="83">
        <v>15000</v>
      </c>
      <c r="Q14" s="83">
        <v>15000</v>
      </c>
      <c r="R14" s="83">
        <v>15000</v>
      </c>
      <c r="S14" s="83">
        <v>15000</v>
      </c>
      <c r="T14" s="83">
        <v>15000</v>
      </c>
      <c r="U14" s="83">
        <v>15000</v>
      </c>
      <c r="V14" s="83">
        <v>22500</v>
      </c>
      <c r="W14" s="83">
        <v>22500</v>
      </c>
      <c r="X14" s="83">
        <v>22500</v>
      </c>
      <c r="Y14" s="83">
        <v>22500</v>
      </c>
      <c r="Z14" s="83">
        <v>22500</v>
      </c>
      <c r="AA14" s="83">
        <v>22500</v>
      </c>
      <c r="AB14" s="83">
        <v>22500</v>
      </c>
      <c r="AC14" s="83">
        <v>22500</v>
      </c>
      <c r="AD14" s="83">
        <v>22500</v>
      </c>
      <c r="AE14" s="83">
        <v>22500</v>
      </c>
      <c r="AF14" s="83">
        <v>22500</v>
      </c>
      <c r="AG14" s="83">
        <v>22500</v>
      </c>
      <c r="AH14" s="83">
        <v>28000</v>
      </c>
      <c r="AI14" s="83">
        <v>28000</v>
      </c>
      <c r="AJ14" s="83">
        <v>28000</v>
      </c>
      <c r="AK14" s="83">
        <v>28000</v>
      </c>
      <c r="AL14" s="83">
        <v>28000</v>
      </c>
      <c r="AM14" s="83">
        <v>28000</v>
      </c>
      <c r="AN14" s="83">
        <v>28000</v>
      </c>
      <c r="AO14" s="83">
        <v>28000</v>
      </c>
      <c r="AP14" s="83">
        <v>28000</v>
      </c>
      <c r="AQ14" s="83">
        <v>28000</v>
      </c>
      <c r="AR14" s="83">
        <v>28000</v>
      </c>
      <c r="AS14" s="83">
        <v>28000</v>
      </c>
      <c r="AT14" s="83">
        <v>23833.333333333336</v>
      </c>
      <c r="AU14" s="83">
        <v>23833.333333333336</v>
      </c>
      <c r="AV14" s="83">
        <v>23833.333333333336</v>
      </c>
      <c r="AW14" s="83">
        <v>23833.333333333336</v>
      </c>
      <c r="AX14" s="83">
        <v>23833.333333333336</v>
      </c>
      <c r="AY14" s="83">
        <v>23833.333333333336</v>
      </c>
      <c r="AZ14" s="83">
        <v>23833.333333333336</v>
      </c>
      <c r="BA14" s="83">
        <v>23833.333333333336</v>
      </c>
      <c r="BB14" s="83">
        <v>23833.333333333336</v>
      </c>
      <c r="BC14" s="83">
        <v>23833.333333333336</v>
      </c>
      <c r="BD14" s="83">
        <v>23833.333333333336</v>
      </c>
      <c r="BE14" s="83">
        <v>23833.333333333336</v>
      </c>
      <c r="BF14" s="83">
        <v>19500</v>
      </c>
      <c r="BG14" s="83">
        <v>19500</v>
      </c>
      <c r="BH14" s="83">
        <v>19500</v>
      </c>
      <c r="BI14" s="83">
        <v>19500</v>
      </c>
      <c r="BJ14" s="83">
        <v>19500</v>
      </c>
      <c r="BK14" s="83">
        <v>19500</v>
      </c>
      <c r="BL14" s="83">
        <v>19500</v>
      </c>
      <c r="BM14" s="83">
        <v>19500</v>
      </c>
      <c r="BN14" s="83">
        <v>19500</v>
      </c>
      <c r="BO14" s="83">
        <v>19500</v>
      </c>
      <c r="BP14" s="83">
        <v>19500</v>
      </c>
      <c r="BQ14" s="83">
        <v>19500</v>
      </c>
      <c r="BR14" s="83">
        <v>19500</v>
      </c>
      <c r="BS14" s="83">
        <v>19500</v>
      </c>
      <c r="BT14" s="83">
        <v>19500</v>
      </c>
      <c r="BU14" s="83">
        <v>19500</v>
      </c>
      <c r="BV14" s="83">
        <v>19500</v>
      </c>
      <c r="BW14" s="83">
        <v>19500</v>
      </c>
      <c r="BX14" s="83">
        <v>19500</v>
      </c>
      <c r="BY14" s="83">
        <v>19500</v>
      </c>
      <c r="BZ14" s="83">
        <v>19500</v>
      </c>
      <c r="CA14" s="83">
        <v>19500</v>
      </c>
      <c r="CB14" s="83">
        <v>19500</v>
      </c>
      <c r="CC14" s="83">
        <v>19500</v>
      </c>
      <c r="CD14" s="83">
        <v>19500</v>
      </c>
      <c r="CE14" s="83">
        <v>19500</v>
      </c>
      <c r="CF14" s="83">
        <v>19500</v>
      </c>
      <c r="CG14" s="83">
        <v>19500</v>
      </c>
      <c r="CH14" s="83">
        <v>19500</v>
      </c>
      <c r="CI14" s="83">
        <v>19500</v>
      </c>
      <c r="CJ14" s="83">
        <v>19500</v>
      </c>
      <c r="CK14" s="83">
        <v>19500</v>
      </c>
      <c r="CL14" s="83">
        <v>19500</v>
      </c>
      <c r="CM14" s="83">
        <v>19500</v>
      </c>
      <c r="CN14" s="83">
        <v>19500</v>
      </c>
      <c r="CO14" s="83">
        <v>19500</v>
      </c>
      <c r="CP14" s="83">
        <v>19500</v>
      </c>
      <c r="CQ14" s="83">
        <v>19500</v>
      </c>
      <c r="CR14" s="83">
        <v>19500</v>
      </c>
      <c r="CS14" s="83">
        <v>19500</v>
      </c>
      <c r="CT14" s="83">
        <v>19500</v>
      </c>
      <c r="CU14" s="83">
        <v>19500</v>
      </c>
      <c r="CV14" s="83">
        <v>19500</v>
      </c>
      <c r="CW14" s="83">
        <v>19500</v>
      </c>
      <c r="CX14" s="83">
        <v>19500</v>
      </c>
      <c r="CY14" s="83">
        <v>19500</v>
      </c>
      <c r="CZ14" s="83">
        <v>19500</v>
      </c>
      <c r="DA14" s="83">
        <v>19500</v>
      </c>
      <c r="DB14" s="83">
        <v>19500</v>
      </c>
      <c r="DC14" s="83">
        <v>19500</v>
      </c>
      <c r="DD14" s="83">
        <v>19500</v>
      </c>
      <c r="DE14" s="83">
        <v>19500</v>
      </c>
      <c r="DF14" s="83">
        <v>19500</v>
      </c>
      <c r="DG14" s="83">
        <v>19500</v>
      </c>
      <c r="DH14" s="83">
        <v>19500</v>
      </c>
      <c r="DI14" s="83">
        <v>19500</v>
      </c>
      <c r="DJ14" s="83">
        <v>19500</v>
      </c>
      <c r="DK14" s="83">
        <v>19500</v>
      </c>
      <c r="DL14" s="83">
        <v>19500</v>
      </c>
      <c r="DM14" s="83">
        <v>19500</v>
      </c>
      <c r="DN14" s="83">
        <v>19500</v>
      </c>
      <c r="DO14" s="83">
        <v>19500</v>
      </c>
      <c r="DP14" s="83">
        <v>19500</v>
      </c>
      <c r="DQ14" s="83">
        <v>19500</v>
      </c>
      <c r="DR14" s="83">
        <v>19500</v>
      </c>
      <c r="DS14" s="83">
        <v>19500</v>
      </c>
      <c r="DT14" s="83">
        <v>19500</v>
      </c>
      <c r="DU14" s="83">
        <v>19500</v>
      </c>
      <c r="DV14" s="83">
        <v>19500</v>
      </c>
      <c r="DW14" s="83">
        <v>19500</v>
      </c>
      <c r="DX14" s="83">
        <v>19500</v>
      </c>
      <c r="DY14" s="83">
        <v>19500</v>
      </c>
      <c r="DZ14" s="83">
        <v>19500</v>
      </c>
      <c r="EA14" s="83">
        <v>19500</v>
      </c>
      <c r="EB14" s="83">
        <v>19500</v>
      </c>
      <c r="EC14" s="83">
        <v>19500</v>
      </c>
      <c r="ED14" s="83">
        <v>19500</v>
      </c>
      <c r="EE14" s="83">
        <v>19500</v>
      </c>
      <c r="EF14" s="83">
        <v>19500</v>
      </c>
      <c r="EG14" s="83">
        <v>19500</v>
      </c>
      <c r="EH14" s="83">
        <v>19500</v>
      </c>
      <c r="EI14" s="83">
        <v>19500</v>
      </c>
      <c r="EJ14" s="83">
        <v>19500</v>
      </c>
      <c r="EK14" s="83">
        <v>19500</v>
      </c>
      <c r="EL14" s="83">
        <v>19500</v>
      </c>
      <c r="EM14" s="83">
        <v>19500</v>
      </c>
      <c r="EN14" s="83">
        <v>19500</v>
      </c>
      <c r="EO14" s="83">
        <v>19500</v>
      </c>
      <c r="EP14" s="83">
        <v>19500</v>
      </c>
      <c r="EQ14" s="83">
        <v>19500</v>
      </c>
      <c r="ER14" s="83">
        <v>19500</v>
      </c>
      <c r="ES14" s="83">
        <v>19500</v>
      </c>
      <c r="ET14" s="83">
        <v>19500</v>
      </c>
      <c r="EU14" s="83">
        <v>19500</v>
      </c>
      <c r="EV14" s="83">
        <v>19500</v>
      </c>
      <c r="EW14" s="83">
        <v>19500</v>
      </c>
      <c r="EX14" s="83">
        <v>19500</v>
      </c>
      <c r="EY14" s="83">
        <v>19500</v>
      </c>
      <c r="EZ14" s="83">
        <v>19500</v>
      </c>
      <c r="FA14" s="83">
        <v>19500</v>
      </c>
      <c r="FB14" s="83">
        <v>19500</v>
      </c>
      <c r="FC14" s="83">
        <v>19500</v>
      </c>
      <c r="FD14" s="83">
        <v>19500</v>
      </c>
      <c r="FE14" s="83">
        <v>19500</v>
      </c>
      <c r="FF14" s="83">
        <v>19500</v>
      </c>
      <c r="FG14" s="83">
        <v>19500</v>
      </c>
      <c r="FH14" s="83">
        <v>19500</v>
      </c>
      <c r="FI14" s="83">
        <v>19500</v>
      </c>
      <c r="FJ14" s="83">
        <v>19500</v>
      </c>
      <c r="FK14" s="83">
        <v>19500</v>
      </c>
      <c r="FL14" s="83">
        <v>19500</v>
      </c>
      <c r="FM14" s="83">
        <v>19500</v>
      </c>
      <c r="FN14" s="83">
        <v>19500</v>
      </c>
      <c r="FO14" s="83">
        <v>19500</v>
      </c>
      <c r="FP14" s="83">
        <v>19500</v>
      </c>
      <c r="FQ14" s="83">
        <v>19500</v>
      </c>
      <c r="FR14" s="83">
        <v>19500</v>
      </c>
      <c r="FS14" s="83">
        <v>19500</v>
      </c>
      <c r="FT14" s="83">
        <v>19500</v>
      </c>
      <c r="FU14" s="83">
        <v>19500</v>
      </c>
      <c r="FV14" s="83">
        <v>19500</v>
      </c>
      <c r="FW14" s="83">
        <v>19500</v>
      </c>
      <c r="FX14" s="83">
        <v>19500</v>
      </c>
      <c r="FY14" s="83">
        <v>19500</v>
      </c>
      <c r="FZ14" s="83">
        <v>19500</v>
      </c>
      <c r="GA14" s="83">
        <v>19500</v>
      </c>
      <c r="GB14" s="83">
        <v>19500</v>
      </c>
      <c r="GC14" s="83">
        <v>19500</v>
      </c>
      <c r="GD14" s="83">
        <v>19500</v>
      </c>
      <c r="GE14" s="83">
        <v>19500</v>
      </c>
      <c r="GF14" s="83">
        <v>19500</v>
      </c>
      <c r="GG14" s="83">
        <v>19500</v>
      </c>
      <c r="GH14" s="83">
        <v>19500</v>
      </c>
      <c r="GI14" s="83">
        <v>19500</v>
      </c>
      <c r="GJ14" s="83">
        <v>19500</v>
      </c>
      <c r="GK14" s="83">
        <v>19500</v>
      </c>
      <c r="GL14" s="83">
        <v>19500</v>
      </c>
      <c r="GM14" s="83">
        <v>19500</v>
      </c>
      <c r="GN14" s="83">
        <v>19500</v>
      </c>
      <c r="GO14" s="83">
        <v>19500</v>
      </c>
      <c r="GP14" s="83">
        <v>19500</v>
      </c>
      <c r="GQ14" s="83">
        <v>19500</v>
      </c>
      <c r="GR14" s="83">
        <v>19500</v>
      </c>
      <c r="GS14" s="83">
        <v>19500</v>
      </c>
      <c r="GT14" s="83">
        <v>19500</v>
      </c>
      <c r="GU14" s="83">
        <v>19500</v>
      </c>
      <c r="GV14" s="83">
        <v>19500</v>
      </c>
      <c r="GW14" s="83">
        <v>19500</v>
      </c>
      <c r="GX14" s="83">
        <v>19500</v>
      </c>
      <c r="GY14" s="83">
        <v>19500</v>
      </c>
      <c r="GZ14" s="83">
        <v>19500</v>
      </c>
      <c r="HA14" s="83">
        <v>19500</v>
      </c>
      <c r="HB14" s="83">
        <v>19500</v>
      </c>
      <c r="HC14" s="83">
        <v>19500</v>
      </c>
      <c r="HD14" s="83">
        <v>19500</v>
      </c>
      <c r="HE14" s="83">
        <v>19500</v>
      </c>
      <c r="HF14" s="83">
        <v>19500</v>
      </c>
      <c r="HG14" s="83">
        <v>19500</v>
      </c>
      <c r="HH14" s="83">
        <v>19500</v>
      </c>
      <c r="HI14" s="83">
        <v>19500</v>
      </c>
      <c r="HJ14" s="83">
        <v>19500</v>
      </c>
      <c r="HK14" s="83">
        <v>19500</v>
      </c>
      <c r="HL14" s="83">
        <v>19500</v>
      </c>
      <c r="HM14" s="83">
        <v>19500</v>
      </c>
      <c r="HN14" s="83">
        <v>19500</v>
      </c>
      <c r="HO14" s="83">
        <v>19500</v>
      </c>
      <c r="HP14" s="83">
        <v>19500</v>
      </c>
      <c r="HQ14" s="83">
        <v>19500</v>
      </c>
      <c r="HR14" s="83">
        <v>19500</v>
      </c>
      <c r="HS14" s="83">
        <v>19500</v>
      </c>
      <c r="HT14" s="83">
        <v>19500</v>
      </c>
      <c r="HU14" s="83">
        <v>19500</v>
      </c>
      <c r="HV14" s="83">
        <v>19500</v>
      </c>
      <c r="HW14" s="83">
        <v>19500</v>
      </c>
      <c r="HX14" s="83">
        <v>19500</v>
      </c>
      <c r="HY14" s="83">
        <v>19500</v>
      </c>
      <c r="HZ14" s="83">
        <v>19500</v>
      </c>
      <c r="IA14" s="83">
        <v>19500</v>
      </c>
      <c r="IB14" s="83">
        <v>19500</v>
      </c>
      <c r="IC14" s="83">
        <v>19500</v>
      </c>
      <c r="ID14" s="83">
        <v>19500</v>
      </c>
      <c r="IE14" s="83">
        <v>19500</v>
      </c>
      <c r="IF14" s="83">
        <v>19500</v>
      </c>
      <c r="IG14" s="83">
        <v>19500</v>
      </c>
      <c r="IH14" s="83">
        <v>19500</v>
      </c>
      <c r="II14" s="83">
        <v>19500</v>
      </c>
      <c r="IJ14" s="83">
        <v>19500</v>
      </c>
      <c r="IK14" s="83">
        <v>19500</v>
      </c>
      <c r="IL14" s="83">
        <v>19500</v>
      </c>
      <c r="IM14" s="83">
        <v>19500</v>
      </c>
      <c r="IN14" s="83">
        <v>19500</v>
      </c>
      <c r="IO14" s="83">
        <v>19500</v>
      </c>
    </row>
    <row r="16" spans="1:249" x14ac:dyDescent="0.2">
      <c r="E16" s="22" t="s">
        <v>101</v>
      </c>
      <c r="J16" s="77" cm="1">
        <f t="array" ref="J16:IO16">_xlfn.ANCHORARRAY(Calcs!J$51)</f>
        <v>-8333.3333333333321</v>
      </c>
      <c r="K16" s="77">
        <v>-8333.3333333333321</v>
      </c>
      <c r="L16" s="77">
        <v>-8333.3333333333321</v>
      </c>
      <c r="M16" s="77">
        <v>-8333.3333333333321</v>
      </c>
      <c r="N16" s="77">
        <v>-8333.3333333333321</v>
      </c>
      <c r="O16" s="77">
        <v>-8333.3333333333321</v>
      </c>
      <c r="P16" s="77">
        <v>-8333.3333333333321</v>
      </c>
      <c r="Q16" s="77">
        <v>-8333.3333333333321</v>
      </c>
      <c r="R16" s="77">
        <v>-8333.3333333333321</v>
      </c>
      <c r="S16" s="77">
        <v>-8333.3333333333321</v>
      </c>
      <c r="T16" s="77">
        <v>-8333.3333333333321</v>
      </c>
      <c r="U16" s="77">
        <v>-8333.3333333333321</v>
      </c>
      <c r="V16" s="77">
        <v>-8416.6666666666679</v>
      </c>
      <c r="W16" s="77">
        <v>-8416.6666666666679</v>
      </c>
      <c r="X16" s="77">
        <v>-8416.6666666666679</v>
      </c>
      <c r="Y16" s="77">
        <v>-8416.6666666666679</v>
      </c>
      <c r="Z16" s="77">
        <v>-8416.6666666666679</v>
      </c>
      <c r="AA16" s="77">
        <v>-8416.6666666666679</v>
      </c>
      <c r="AB16" s="77">
        <v>-8416.6666666666679</v>
      </c>
      <c r="AC16" s="77">
        <v>-8416.6666666666679</v>
      </c>
      <c r="AD16" s="77">
        <v>-8416.6666666666679</v>
      </c>
      <c r="AE16" s="77">
        <v>-8416.6666666666679</v>
      </c>
      <c r="AF16" s="77">
        <v>-8416.6666666666679</v>
      </c>
      <c r="AG16" s="77">
        <v>-8416.6666666666679</v>
      </c>
      <c r="AH16" s="77">
        <v>-8585</v>
      </c>
      <c r="AI16" s="77">
        <v>-8585</v>
      </c>
      <c r="AJ16" s="77">
        <v>-8585</v>
      </c>
      <c r="AK16" s="77">
        <v>-8585</v>
      </c>
      <c r="AL16" s="77">
        <v>-8585</v>
      </c>
      <c r="AM16" s="77">
        <v>-8585</v>
      </c>
      <c r="AN16" s="77">
        <v>-8585</v>
      </c>
      <c r="AO16" s="77">
        <v>-8585</v>
      </c>
      <c r="AP16" s="77">
        <v>-8585</v>
      </c>
      <c r="AQ16" s="77">
        <v>-8585</v>
      </c>
      <c r="AR16" s="77">
        <v>-8585</v>
      </c>
      <c r="AS16" s="77">
        <v>-8585</v>
      </c>
      <c r="AT16" s="77">
        <v>-9014.25</v>
      </c>
      <c r="AU16" s="77">
        <v>-9014.25</v>
      </c>
      <c r="AV16" s="77">
        <v>-9014.25</v>
      </c>
      <c r="AW16" s="77">
        <v>-9014.25</v>
      </c>
      <c r="AX16" s="77">
        <v>-9014.25</v>
      </c>
      <c r="AY16" s="77">
        <v>-9014.25</v>
      </c>
      <c r="AZ16" s="77">
        <v>-9014.25</v>
      </c>
      <c r="BA16" s="77">
        <v>-9014.25</v>
      </c>
      <c r="BB16" s="77">
        <v>-9014.25</v>
      </c>
      <c r="BC16" s="77">
        <v>-9014.25</v>
      </c>
      <c r="BD16" s="77">
        <v>-9014.25</v>
      </c>
      <c r="BE16" s="77">
        <v>-9014.25</v>
      </c>
      <c r="BF16" s="77">
        <v>-9464.9624999999996</v>
      </c>
      <c r="BG16" s="77">
        <v>-9464.9624999999996</v>
      </c>
      <c r="BH16" s="77">
        <v>-9464.9624999999996</v>
      </c>
      <c r="BI16" s="77">
        <v>-9464.9624999999996</v>
      </c>
      <c r="BJ16" s="77">
        <v>-9464.9624999999996</v>
      </c>
      <c r="BK16" s="77">
        <v>-9464.9624999999996</v>
      </c>
      <c r="BL16" s="77">
        <v>-9464.9624999999996</v>
      </c>
      <c r="BM16" s="77">
        <v>-9464.9624999999996</v>
      </c>
      <c r="BN16" s="77">
        <v>-9464.9624999999996</v>
      </c>
      <c r="BO16" s="77">
        <v>-9464.9624999999996</v>
      </c>
      <c r="BP16" s="77">
        <v>-9464.9624999999996</v>
      </c>
      <c r="BQ16" s="77">
        <v>-9464.9624999999996</v>
      </c>
      <c r="BR16" s="77">
        <v>-9464.9624999999996</v>
      </c>
      <c r="BS16" s="77">
        <v>-9464.9624999999996</v>
      </c>
      <c r="BT16" s="77">
        <v>-9464.9624999999996</v>
      </c>
      <c r="BU16" s="77">
        <v>-9464.9624999999996</v>
      </c>
      <c r="BV16" s="77">
        <v>-9464.9624999999996</v>
      </c>
      <c r="BW16" s="77">
        <v>-9464.9624999999996</v>
      </c>
      <c r="BX16" s="77">
        <v>-9464.9624999999996</v>
      </c>
      <c r="BY16" s="77">
        <v>-9464.9624999999996</v>
      </c>
      <c r="BZ16" s="77">
        <v>-9464.9624999999996</v>
      </c>
      <c r="CA16" s="77">
        <v>-9464.9624999999996</v>
      </c>
      <c r="CB16" s="77">
        <v>-9464.9624999999996</v>
      </c>
      <c r="CC16" s="77">
        <v>-9464.9624999999996</v>
      </c>
      <c r="CD16" s="77">
        <v>-9464.9624999999996</v>
      </c>
      <c r="CE16" s="77">
        <v>-9464.9624999999996</v>
      </c>
      <c r="CF16" s="77">
        <v>-9464.9624999999996</v>
      </c>
      <c r="CG16" s="77">
        <v>-9464.9624999999996</v>
      </c>
      <c r="CH16" s="77">
        <v>-9464.9624999999996</v>
      </c>
      <c r="CI16" s="77">
        <v>-9464.9624999999996</v>
      </c>
      <c r="CJ16" s="77">
        <v>-9464.9624999999996</v>
      </c>
      <c r="CK16" s="77">
        <v>-9464.9624999999996</v>
      </c>
      <c r="CL16" s="77">
        <v>-9464.9624999999996</v>
      </c>
      <c r="CM16" s="77">
        <v>-9464.9624999999996</v>
      </c>
      <c r="CN16" s="77">
        <v>-9464.9624999999996</v>
      </c>
      <c r="CO16" s="77">
        <v>-9464.9624999999996</v>
      </c>
      <c r="CP16" s="77">
        <v>-9464.9624999999996</v>
      </c>
      <c r="CQ16" s="77">
        <v>-9464.9624999999996</v>
      </c>
      <c r="CR16" s="77">
        <v>-9464.9624999999996</v>
      </c>
      <c r="CS16" s="77">
        <v>-9464.9624999999996</v>
      </c>
      <c r="CT16" s="77">
        <v>-9464.9624999999996</v>
      </c>
      <c r="CU16" s="77">
        <v>-9464.9624999999996</v>
      </c>
      <c r="CV16" s="77">
        <v>-9464.9624999999996</v>
      </c>
      <c r="CW16" s="77">
        <v>-9464.9624999999996</v>
      </c>
      <c r="CX16" s="77">
        <v>-9464.9624999999996</v>
      </c>
      <c r="CY16" s="77">
        <v>-9464.9624999999996</v>
      </c>
      <c r="CZ16" s="77">
        <v>-9464.9624999999996</v>
      </c>
      <c r="DA16" s="77">
        <v>-9464.9624999999996</v>
      </c>
      <c r="DB16" s="77">
        <v>-9464.9624999999996</v>
      </c>
      <c r="DC16" s="77">
        <v>-9464.9624999999996</v>
      </c>
      <c r="DD16" s="77">
        <v>-9464.9624999999996</v>
      </c>
      <c r="DE16" s="77">
        <v>-9464.9624999999996</v>
      </c>
      <c r="DF16" s="77">
        <v>-9464.9624999999996</v>
      </c>
      <c r="DG16" s="77">
        <v>-9464.9624999999996</v>
      </c>
      <c r="DH16" s="77">
        <v>-9464.9624999999996</v>
      </c>
      <c r="DI16" s="77">
        <v>-9464.9624999999996</v>
      </c>
      <c r="DJ16" s="77">
        <v>-9464.9624999999996</v>
      </c>
      <c r="DK16" s="77">
        <v>-9464.9624999999996</v>
      </c>
      <c r="DL16" s="77">
        <v>-9464.9624999999996</v>
      </c>
      <c r="DM16" s="77">
        <v>-9464.9624999999996</v>
      </c>
      <c r="DN16" s="77">
        <v>-9464.9624999999996</v>
      </c>
      <c r="DO16" s="77">
        <v>-9464.9624999999996</v>
      </c>
      <c r="DP16" s="77">
        <v>-9464.9624999999996</v>
      </c>
      <c r="DQ16" s="77">
        <v>-9464.9624999999996</v>
      </c>
      <c r="DR16" s="77">
        <v>-9464.9624999999996</v>
      </c>
      <c r="DS16" s="77">
        <v>-9464.9624999999996</v>
      </c>
      <c r="DT16" s="77">
        <v>-9464.9624999999996</v>
      </c>
      <c r="DU16" s="77">
        <v>-9464.9624999999996</v>
      </c>
      <c r="DV16" s="77">
        <v>-9464.9624999999996</v>
      </c>
      <c r="DW16" s="77">
        <v>-9464.9624999999996</v>
      </c>
      <c r="DX16" s="77">
        <v>-9464.9624999999996</v>
      </c>
      <c r="DY16" s="77">
        <v>-9464.9624999999996</v>
      </c>
      <c r="DZ16" s="77">
        <v>-9464.9624999999996</v>
      </c>
      <c r="EA16" s="77">
        <v>-9464.9624999999996</v>
      </c>
      <c r="EB16" s="77">
        <v>-9464.9624999999996</v>
      </c>
      <c r="EC16" s="77">
        <v>-9464.9624999999996</v>
      </c>
      <c r="ED16" s="77">
        <v>-9464.9624999999996</v>
      </c>
      <c r="EE16" s="77">
        <v>-9464.9624999999996</v>
      </c>
      <c r="EF16" s="77">
        <v>-9464.9624999999996</v>
      </c>
      <c r="EG16" s="77">
        <v>-9464.9624999999996</v>
      </c>
      <c r="EH16" s="77">
        <v>-9464.9624999999996</v>
      </c>
      <c r="EI16" s="77">
        <v>-9464.9624999999996</v>
      </c>
      <c r="EJ16" s="77">
        <v>-9464.9624999999996</v>
      </c>
      <c r="EK16" s="77">
        <v>-9464.9624999999996</v>
      </c>
      <c r="EL16" s="77">
        <v>-9464.9624999999996</v>
      </c>
      <c r="EM16" s="77">
        <v>-9464.9624999999996</v>
      </c>
      <c r="EN16" s="77">
        <v>-9464.9624999999996</v>
      </c>
      <c r="EO16" s="77">
        <v>-9464.9624999999996</v>
      </c>
      <c r="EP16" s="77">
        <v>-9464.9624999999996</v>
      </c>
      <c r="EQ16" s="77">
        <v>-9464.9624999999996</v>
      </c>
      <c r="ER16" s="77">
        <v>-9464.9624999999996</v>
      </c>
      <c r="ES16" s="77">
        <v>-9464.9624999999996</v>
      </c>
      <c r="ET16" s="77">
        <v>-9464.9624999999996</v>
      </c>
      <c r="EU16" s="77">
        <v>-9464.9624999999996</v>
      </c>
      <c r="EV16" s="77">
        <v>-9464.9624999999996</v>
      </c>
      <c r="EW16" s="77">
        <v>-9464.9624999999996</v>
      </c>
      <c r="EX16" s="77">
        <v>-9464.9624999999996</v>
      </c>
      <c r="EY16" s="77">
        <v>-9464.9624999999996</v>
      </c>
      <c r="EZ16" s="77">
        <v>-9464.9624999999996</v>
      </c>
      <c r="FA16" s="77">
        <v>-9464.9624999999996</v>
      </c>
      <c r="FB16" s="77">
        <v>-9464.9624999999996</v>
      </c>
      <c r="FC16" s="77">
        <v>-9464.9624999999996</v>
      </c>
      <c r="FD16" s="77">
        <v>-9464.9624999999996</v>
      </c>
      <c r="FE16" s="77">
        <v>-9464.9624999999996</v>
      </c>
      <c r="FF16" s="77">
        <v>-9464.9624999999996</v>
      </c>
      <c r="FG16" s="77">
        <v>-9464.9624999999996</v>
      </c>
      <c r="FH16" s="77">
        <v>-9464.9624999999996</v>
      </c>
      <c r="FI16" s="77">
        <v>-9464.9624999999996</v>
      </c>
      <c r="FJ16" s="77">
        <v>-9464.9624999999996</v>
      </c>
      <c r="FK16" s="77">
        <v>-9464.9624999999996</v>
      </c>
      <c r="FL16" s="77">
        <v>-9464.9624999999996</v>
      </c>
      <c r="FM16" s="77">
        <v>-9464.9624999999996</v>
      </c>
      <c r="FN16" s="77">
        <v>-9464.9624999999996</v>
      </c>
      <c r="FO16" s="77">
        <v>-9464.9624999999996</v>
      </c>
      <c r="FP16" s="77">
        <v>-9464.9624999999996</v>
      </c>
      <c r="FQ16" s="77">
        <v>-9464.9624999999996</v>
      </c>
      <c r="FR16" s="77">
        <v>-9464.9624999999996</v>
      </c>
      <c r="FS16" s="77">
        <v>-9464.9624999999996</v>
      </c>
      <c r="FT16" s="77">
        <v>-9464.9624999999996</v>
      </c>
      <c r="FU16" s="77">
        <v>-9464.9624999999996</v>
      </c>
      <c r="FV16" s="77">
        <v>-9464.9624999999996</v>
      </c>
      <c r="FW16" s="77">
        <v>-9464.9624999999996</v>
      </c>
      <c r="FX16" s="77">
        <v>-9464.9624999999996</v>
      </c>
      <c r="FY16" s="77">
        <v>-9464.9624999999996</v>
      </c>
      <c r="FZ16" s="77">
        <v>-9464.9624999999996</v>
      </c>
      <c r="GA16" s="77">
        <v>-9464.9624999999996</v>
      </c>
      <c r="GB16" s="77">
        <v>-9464.9624999999996</v>
      </c>
      <c r="GC16" s="77">
        <v>-9464.9624999999996</v>
      </c>
      <c r="GD16" s="77">
        <v>-9464.9624999999996</v>
      </c>
      <c r="GE16" s="77">
        <v>-9464.9624999999996</v>
      </c>
      <c r="GF16" s="77">
        <v>-9464.9624999999996</v>
      </c>
      <c r="GG16" s="77">
        <v>-9464.9624999999996</v>
      </c>
      <c r="GH16" s="77">
        <v>-9464.9624999999996</v>
      </c>
      <c r="GI16" s="77">
        <v>-9464.9624999999996</v>
      </c>
      <c r="GJ16" s="77">
        <v>-9464.9624999999996</v>
      </c>
      <c r="GK16" s="77">
        <v>-9464.9624999999996</v>
      </c>
      <c r="GL16" s="77">
        <v>-9464.9624999999996</v>
      </c>
      <c r="GM16" s="77">
        <v>-9464.9624999999996</v>
      </c>
      <c r="GN16" s="77">
        <v>-9464.9624999999996</v>
      </c>
      <c r="GO16" s="77">
        <v>-9464.9624999999996</v>
      </c>
      <c r="GP16" s="77">
        <v>-9464.9624999999996</v>
      </c>
      <c r="GQ16" s="77">
        <v>-9464.9624999999996</v>
      </c>
      <c r="GR16" s="77">
        <v>-9464.9624999999996</v>
      </c>
      <c r="GS16" s="77">
        <v>-9464.9624999999996</v>
      </c>
      <c r="GT16" s="77">
        <v>-9464.9624999999996</v>
      </c>
      <c r="GU16" s="77">
        <v>-9464.9624999999996</v>
      </c>
      <c r="GV16" s="77">
        <v>-9464.9624999999996</v>
      </c>
      <c r="GW16" s="77">
        <v>-9464.9624999999996</v>
      </c>
      <c r="GX16" s="77">
        <v>-9464.9624999999996</v>
      </c>
      <c r="GY16" s="77">
        <v>-9464.9624999999996</v>
      </c>
      <c r="GZ16" s="77">
        <v>-9464.9624999999996</v>
      </c>
      <c r="HA16" s="77">
        <v>-9464.9624999999996</v>
      </c>
      <c r="HB16" s="77">
        <v>-9464.9624999999996</v>
      </c>
      <c r="HC16" s="77">
        <v>-9464.9624999999996</v>
      </c>
      <c r="HD16" s="77">
        <v>-9464.9624999999996</v>
      </c>
      <c r="HE16" s="77">
        <v>-9464.9624999999996</v>
      </c>
      <c r="HF16" s="77">
        <v>-9464.9624999999996</v>
      </c>
      <c r="HG16" s="77">
        <v>-9464.9624999999996</v>
      </c>
      <c r="HH16" s="77">
        <v>-9464.9624999999996</v>
      </c>
      <c r="HI16" s="77">
        <v>-9464.9624999999996</v>
      </c>
      <c r="HJ16" s="77">
        <v>-9464.9624999999996</v>
      </c>
      <c r="HK16" s="77">
        <v>-9464.9624999999996</v>
      </c>
      <c r="HL16" s="77">
        <v>-9464.9624999999996</v>
      </c>
      <c r="HM16" s="77">
        <v>-9464.9624999999996</v>
      </c>
      <c r="HN16" s="77">
        <v>-9464.9624999999996</v>
      </c>
      <c r="HO16" s="77">
        <v>-9464.9624999999996</v>
      </c>
      <c r="HP16" s="77">
        <v>-9464.9624999999996</v>
      </c>
      <c r="HQ16" s="77">
        <v>-9464.9624999999996</v>
      </c>
      <c r="HR16" s="77">
        <v>-9464.9624999999996</v>
      </c>
      <c r="HS16" s="77">
        <v>-9464.9624999999996</v>
      </c>
      <c r="HT16" s="77">
        <v>-9464.9624999999996</v>
      </c>
      <c r="HU16" s="77">
        <v>-9464.9624999999996</v>
      </c>
      <c r="HV16" s="77">
        <v>-9464.9624999999996</v>
      </c>
      <c r="HW16" s="77">
        <v>-9464.9624999999996</v>
      </c>
      <c r="HX16" s="77">
        <v>-9464.9624999999996</v>
      </c>
      <c r="HY16" s="77">
        <v>-9464.9624999999996</v>
      </c>
      <c r="HZ16" s="77">
        <v>-9464.9624999999996</v>
      </c>
      <c r="IA16" s="77">
        <v>-9464.9624999999996</v>
      </c>
      <c r="IB16" s="77">
        <v>-9464.9624999999996</v>
      </c>
      <c r="IC16" s="77">
        <v>-9464.9624999999996</v>
      </c>
      <c r="ID16" s="77">
        <v>-9464.9624999999996</v>
      </c>
      <c r="IE16" s="77">
        <v>-9464.9624999999996</v>
      </c>
      <c r="IF16" s="77">
        <v>-9464.9624999999996</v>
      </c>
      <c r="IG16" s="77">
        <v>-9464.9624999999996</v>
      </c>
      <c r="IH16" s="77">
        <v>-9464.9624999999996</v>
      </c>
      <c r="II16" s="77">
        <v>-9464.9624999999996</v>
      </c>
      <c r="IJ16" s="77">
        <v>-9464.9624999999996</v>
      </c>
      <c r="IK16" s="77">
        <v>-9464.9624999999996</v>
      </c>
      <c r="IL16" s="77">
        <v>-9464.9624999999996</v>
      </c>
      <c r="IM16" s="77">
        <v>-9464.9624999999996</v>
      </c>
      <c r="IN16" s="77">
        <v>-9464.9624999999996</v>
      </c>
      <c r="IO16" s="77">
        <v>-9464.9624999999996</v>
      </c>
    </row>
    <row r="17" spans="1:249" s="13" customFormat="1" ht="13.5" thickBot="1" x14ac:dyDescent="0.25">
      <c r="B17" s="7"/>
      <c r="C17" s="75"/>
      <c r="D17" s="74"/>
      <c r="E17" s="83" t="s">
        <v>15</v>
      </c>
      <c r="F17" s="83"/>
      <c r="G17" s="83"/>
      <c r="H17" s="83"/>
      <c r="I17" s="83"/>
      <c r="J17" s="83" cm="1">
        <f t="array" ref="J17:IO17">_xlfn.ANCHORARRAY(J14) +_xlfn.ANCHORARRAY( J16)</f>
        <v>6666.6666666666679</v>
      </c>
      <c r="K17" s="83">
        <v>6666.6666666666679</v>
      </c>
      <c r="L17" s="83">
        <v>6666.6666666666679</v>
      </c>
      <c r="M17" s="83">
        <v>6666.6666666666679</v>
      </c>
      <c r="N17" s="83">
        <v>6666.6666666666679</v>
      </c>
      <c r="O17" s="83">
        <v>6666.6666666666679</v>
      </c>
      <c r="P17" s="83">
        <v>6666.6666666666679</v>
      </c>
      <c r="Q17" s="83">
        <v>6666.6666666666679</v>
      </c>
      <c r="R17" s="83">
        <v>6666.6666666666679</v>
      </c>
      <c r="S17" s="83">
        <v>6666.6666666666679</v>
      </c>
      <c r="T17" s="83">
        <v>6666.6666666666679</v>
      </c>
      <c r="U17" s="83">
        <v>6666.6666666666679</v>
      </c>
      <c r="V17" s="83">
        <v>14083.333333333332</v>
      </c>
      <c r="W17" s="83">
        <v>14083.333333333332</v>
      </c>
      <c r="X17" s="83">
        <v>14083.333333333332</v>
      </c>
      <c r="Y17" s="83">
        <v>14083.333333333332</v>
      </c>
      <c r="Z17" s="83">
        <v>14083.333333333332</v>
      </c>
      <c r="AA17" s="83">
        <v>14083.333333333332</v>
      </c>
      <c r="AB17" s="83">
        <v>14083.333333333332</v>
      </c>
      <c r="AC17" s="83">
        <v>14083.333333333332</v>
      </c>
      <c r="AD17" s="83">
        <v>14083.333333333332</v>
      </c>
      <c r="AE17" s="83">
        <v>14083.333333333332</v>
      </c>
      <c r="AF17" s="83">
        <v>14083.333333333332</v>
      </c>
      <c r="AG17" s="83">
        <v>14083.333333333332</v>
      </c>
      <c r="AH17" s="83">
        <v>19415</v>
      </c>
      <c r="AI17" s="83">
        <v>19415</v>
      </c>
      <c r="AJ17" s="83">
        <v>19415</v>
      </c>
      <c r="AK17" s="83">
        <v>19415</v>
      </c>
      <c r="AL17" s="83">
        <v>19415</v>
      </c>
      <c r="AM17" s="83">
        <v>19415</v>
      </c>
      <c r="AN17" s="83">
        <v>19415</v>
      </c>
      <c r="AO17" s="83">
        <v>19415</v>
      </c>
      <c r="AP17" s="83">
        <v>19415</v>
      </c>
      <c r="AQ17" s="83">
        <v>19415</v>
      </c>
      <c r="AR17" s="83">
        <v>19415</v>
      </c>
      <c r="AS17" s="83">
        <v>19415</v>
      </c>
      <c r="AT17" s="83">
        <v>14819.083333333336</v>
      </c>
      <c r="AU17" s="83">
        <v>14819.083333333336</v>
      </c>
      <c r="AV17" s="83">
        <v>14819.083333333336</v>
      </c>
      <c r="AW17" s="83">
        <v>14819.083333333336</v>
      </c>
      <c r="AX17" s="83">
        <v>14819.083333333336</v>
      </c>
      <c r="AY17" s="83">
        <v>14819.083333333336</v>
      </c>
      <c r="AZ17" s="83">
        <v>14819.083333333336</v>
      </c>
      <c r="BA17" s="83">
        <v>14819.083333333336</v>
      </c>
      <c r="BB17" s="83">
        <v>14819.083333333336</v>
      </c>
      <c r="BC17" s="83">
        <v>14819.083333333336</v>
      </c>
      <c r="BD17" s="83">
        <v>14819.083333333336</v>
      </c>
      <c r="BE17" s="83">
        <v>14819.083333333336</v>
      </c>
      <c r="BF17" s="83">
        <v>10035.0375</v>
      </c>
      <c r="BG17" s="83">
        <v>10035.0375</v>
      </c>
      <c r="BH17" s="83">
        <v>10035.0375</v>
      </c>
      <c r="BI17" s="83">
        <v>10035.0375</v>
      </c>
      <c r="BJ17" s="83">
        <v>10035.0375</v>
      </c>
      <c r="BK17" s="83">
        <v>10035.0375</v>
      </c>
      <c r="BL17" s="83">
        <v>10035.0375</v>
      </c>
      <c r="BM17" s="83">
        <v>10035.0375</v>
      </c>
      <c r="BN17" s="83">
        <v>10035.0375</v>
      </c>
      <c r="BO17" s="83">
        <v>10035.0375</v>
      </c>
      <c r="BP17" s="83">
        <v>10035.0375</v>
      </c>
      <c r="BQ17" s="83">
        <v>10035.0375</v>
      </c>
      <c r="BR17" s="83">
        <v>10035.0375</v>
      </c>
      <c r="BS17" s="83">
        <v>10035.0375</v>
      </c>
      <c r="BT17" s="83">
        <v>10035.0375</v>
      </c>
      <c r="BU17" s="83">
        <v>10035.0375</v>
      </c>
      <c r="BV17" s="83">
        <v>10035.0375</v>
      </c>
      <c r="BW17" s="83">
        <v>10035.0375</v>
      </c>
      <c r="BX17" s="83">
        <v>10035.0375</v>
      </c>
      <c r="BY17" s="83">
        <v>10035.0375</v>
      </c>
      <c r="BZ17" s="83">
        <v>10035.0375</v>
      </c>
      <c r="CA17" s="83">
        <v>10035.0375</v>
      </c>
      <c r="CB17" s="83">
        <v>10035.0375</v>
      </c>
      <c r="CC17" s="83">
        <v>10035.0375</v>
      </c>
      <c r="CD17" s="83">
        <v>10035.0375</v>
      </c>
      <c r="CE17" s="83">
        <v>10035.0375</v>
      </c>
      <c r="CF17" s="83">
        <v>10035.0375</v>
      </c>
      <c r="CG17" s="83">
        <v>10035.0375</v>
      </c>
      <c r="CH17" s="83">
        <v>10035.0375</v>
      </c>
      <c r="CI17" s="83">
        <v>10035.0375</v>
      </c>
      <c r="CJ17" s="83">
        <v>10035.0375</v>
      </c>
      <c r="CK17" s="83">
        <v>10035.0375</v>
      </c>
      <c r="CL17" s="83">
        <v>10035.0375</v>
      </c>
      <c r="CM17" s="83">
        <v>10035.0375</v>
      </c>
      <c r="CN17" s="83">
        <v>10035.0375</v>
      </c>
      <c r="CO17" s="83">
        <v>10035.0375</v>
      </c>
      <c r="CP17" s="83">
        <v>10035.0375</v>
      </c>
      <c r="CQ17" s="83">
        <v>10035.0375</v>
      </c>
      <c r="CR17" s="83">
        <v>10035.0375</v>
      </c>
      <c r="CS17" s="83">
        <v>10035.0375</v>
      </c>
      <c r="CT17" s="83">
        <v>10035.0375</v>
      </c>
      <c r="CU17" s="83">
        <v>10035.0375</v>
      </c>
      <c r="CV17" s="83">
        <v>10035.0375</v>
      </c>
      <c r="CW17" s="83">
        <v>10035.0375</v>
      </c>
      <c r="CX17" s="83">
        <v>10035.0375</v>
      </c>
      <c r="CY17" s="83">
        <v>10035.0375</v>
      </c>
      <c r="CZ17" s="83">
        <v>10035.0375</v>
      </c>
      <c r="DA17" s="83">
        <v>10035.0375</v>
      </c>
      <c r="DB17" s="83">
        <v>10035.0375</v>
      </c>
      <c r="DC17" s="83">
        <v>10035.0375</v>
      </c>
      <c r="DD17" s="83">
        <v>10035.0375</v>
      </c>
      <c r="DE17" s="83">
        <v>10035.0375</v>
      </c>
      <c r="DF17" s="83">
        <v>10035.0375</v>
      </c>
      <c r="DG17" s="83">
        <v>10035.0375</v>
      </c>
      <c r="DH17" s="83">
        <v>10035.0375</v>
      </c>
      <c r="DI17" s="83">
        <v>10035.0375</v>
      </c>
      <c r="DJ17" s="83">
        <v>10035.0375</v>
      </c>
      <c r="DK17" s="83">
        <v>10035.0375</v>
      </c>
      <c r="DL17" s="83">
        <v>10035.0375</v>
      </c>
      <c r="DM17" s="83">
        <v>10035.0375</v>
      </c>
      <c r="DN17" s="83">
        <v>10035.0375</v>
      </c>
      <c r="DO17" s="83">
        <v>10035.0375</v>
      </c>
      <c r="DP17" s="83">
        <v>10035.0375</v>
      </c>
      <c r="DQ17" s="83">
        <v>10035.0375</v>
      </c>
      <c r="DR17" s="83">
        <v>10035.0375</v>
      </c>
      <c r="DS17" s="83">
        <v>10035.0375</v>
      </c>
      <c r="DT17" s="83">
        <v>10035.0375</v>
      </c>
      <c r="DU17" s="83">
        <v>10035.0375</v>
      </c>
      <c r="DV17" s="83">
        <v>10035.0375</v>
      </c>
      <c r="DW17" s="83">
        <v>10035.0375</v>
      </c>
      <c r="DX17" s="83">
        <v>10035.0375</v>
      </c>
      <c r="DY17" s="83">
        <v>10035.0375</v>
      </c>
      <c r="DZ17" s="83">
        <v>10035.0375</v>
      </c>
      <c r="EA17" s="83">
        <v>10035.0375</v>
      </c>
      <c r="EB17" s="83">
        <v>10035.0375</v>
      </c>
      <c r="EC17" s="83">
        <v>10035.0375</v>
      </c>
      <c r="ED17" s="83">
        <v>10035.0375</v>
      </c>
      <c r="EE17" s="83">
        <v>10035.0375</v>
      </c>
      <c r="EF17" s="83">
        <v>10035.0375</v>
      </c>
      <c r="EG17" s="83">
        <v>10035.0375</v>
      </c>
      <c r="EH17" s="83">
        <v>10035.0375</v>
      </c>
      <c r="EI17" s="83">
        <v>10035.0375</v>
      </c>
      <c r="EJ17" s="83">
        <v>10035.0375</v>
      </c>
      <c r="EK17" s="83">
        <v>10035.0375</v>
      </c>
      <c r="EL17" s="83">
        <v>10035.0375</v>
      </c>
      <c r="EM17" s="83">
        <v>10035.0375</v>
      </c>
      <c r="EN17" s="83">
        <v>10035.0375</v>
      </c>
      <c r="EO17" s="83">
        <v>10035.0375</v>
      </c>
      <c r="EP17" s="83">
        <v>10035.0375</v>
      </c>
      <c r="EQ17" s="83">
        <v>10035.0375</v>
      </c>
      <c r="ER17" s="83">
        <v>10035.0375</v>
      </c>
      <c r="ES17" s="83">
        <v>10035.0375</v>
      </c>
      <c r="ET17" s="83">
        <v>10035.0375</v>
      </c>
      <c r="EU17" s="83">
        <v>10035.0375</v>
      </c>
      <c r="EV17" s="83">
        <v>10035.0375</v>
      </c>
      <c r="EW17" s="83">
        <v>10035.0375</v>
      </c>
      <c r="EX17" s="83">
        <v>10035.0375</v>
      </c>
      <c r="EY17" s="83">
        <v>10035.0375</v>
      </c>
      <c r="EZ17" s="83">
        <v>10035.0375</v>
      </c>
      <c r="FA17" s="83">
        <v>10035.0375</v>
      </c>
      <c r="FB17" s="83">
        <v>10035.0375</v>
      </c>
      <c r="FC17" s="83">
        <v>10035.0375</v>
      </c>
      <c r="FD17" s="83">
        <v>10035.0375</v>
      </c>
      <c r="FE17" s="83">
        <v>10035.0375</v>
      </c>
      <c r="FF17" s="83">
        <v>10035.0375</v>
      </c>
      <c r="FG17" s="83">
        <v>10035.0375</v>
      </c>
      <c r="FH17" s="83">
        <v>10035.0375</v>
      </c>
      <c r="FI17" s="83">
        <v>10035.0375</v>
      </c>
      <c r="FJ17" s="83">
        <v>10035.0375</v>
      </c>
      <c r="FK17" s="83">
        <v>10035.0375</v>
      </c>
      <c r="FL17" s="83">
        <v>10035.0375</v>
      </c>
      <c r="FM17" s="83">
        <v>10035.0375</v>
      </c>
      <c r="FN17" s="83">
        <v>10035.0375</v>
      </c>
      <c r="FO17" s="83">
        <v>10035.0375</v>
      </c>
      <c r="FP17" s="83">
        <v>10035.0375</v>
      </c>
      <c r="FQ17" s="83">
        <v>10035.0375</v>
      </c>
      <c r="FR17" s="83">
        <v>10035.0375</v>
      </c>
      <c r="FS17" s="83">
        <v>10035.0375</v>
      </c>
      <c r="FT17" s="83">
        <v>10035.0375</v>
      </c>
      <c r="FU17" s="83">
        <v>10035.0375</v>
      </c>
      <c r="FV17" s="83">
        <v>10035.0375</v>
      </c>
      <c r="FW17" s="83">
        <v>10035.0375</v>
      </c>
      <c r="FX17" s="83">
        <v>10035.0375</v>
      </c>
      <c r="FY17" s="83">
        <v>10035.0375</v>
      </c>
      <c r="FZ17" s="83">
        <v>10035.0375</v>
      </c>
      <c r="GA17" s="83">
        <v>10035.0375</v>
      </c>
      <c r="GB17" s="83">
        <v>10035.0375</v>
      </c>
      <c r="GC17" s="83">
        <v>10035.0375</v>
      </c>
      <c r="GD17" s="83">
        <v>10035.0375</v>
      </c>
      <c r="GE17" s="83">
        <v>10035.0375</v>
      </c>
      <c r="GF17" s="83">
        <v>10035.0375</v>
      </c>
      <c r="GG17" s="83">
        <v>10035.0375</v>
      </c>
      <c r="GH17" s="83">
        <v>10035.0375</v>
      </c>
      <c r="GI17" s="83">
        <v>10035.0375</v>
      </c>
      <c r="GJ17" s="83">
        <v>10035.0375</v>
      </c>
      <c r="GK17" s="83">
        <v>10035.0375</v>
      </c>
      <c r="GL17" s="83">
        <v>10035.0375</v>
      </c>
      <c r="GM17" s="83">
        <v>10035.0375</v>
      </c>
      <c r="GN17" s="83">
        <v>10035.0375</v>
      </c>
      <c r="GO17" s="83">
        <v>10035.0375</v>
      </c>
      <c r="GP17" s="83">
        <v>10035.0375</v>
      </c>
      <c r="GQ17" s="83">
        <v>10035.0375</v>
      </c>
      <c r="GR17" s="83">
        <v>10035.0375</v>
      </c>
      <c r="GS17" s="83">
        <v>10035.0375</v>
      </c>
      <c r="GT17" s="83">
        <v>10035.0375</v>
      </c>
      <c r="GU17" s="83">
        <v>10035.0375</v>
      </c>
      <c r="GV17" s="83">
        <v>10035.0375</v>
      </c>
      <c r="GW17" s="83">
        <v>10035.0375</v>
      </c>
      <c r="GX17" s="83">
        <v>10035.0375</v>
      </c>
      <c r="GY17" s="83">
        <v>10035.0375</v>
      </c>
      <c r="GZ17" s="83">
        <v>10035.0375</v>
      </c>
      <c r="HA17" s="83">
        <v>10035.0375</v>
      </c>
      <c r="HB17" s="83">
        <v>10035.0375</v>
      </c>
      <c r="HC17" s="83">
        <v>10035.0375</v>
      </c>
      <c r="HD17" s="83">
        <v>10035.0375</v>
      </c>
      <c r="HE17" s="83">
        <v>10035.0375</v>
      </c>
      <c r="HF17" s="83">
        <v>10035.0375</v>
      </c>
      <c r="HG17" s="83">
        <v>10035.0375</v>
      </c>
      <c r="HH17" s="83">
        <v>10035.0375</v>
      </c>
      <c r="HI17" s="83">
        <v>10035.0375</v>
      </c>
      <c r="HJ17" s="83">
        <v>10035.0375</v>
      </c>
      <c r="HK17" s="83">
        <v>10035.0375</v>
      </c>
      <c r="HL17" s="83">
        <v>10035.0375</v>
      </c>
      <c r="HM17" s="83">
        <v>10035.0375</v>
      </c>
      <c r="HN17" s="83">
        <v>10035.0375</v>
      </c>
      <c r="HO17" s="83">
        <v>10035.0375</v>
      </c>
      <c r="HP17" s="83">
        <v>10035.0375</v>
      </c>
      <c r="HQ17" s="83">
        <v>10035.0375</v>
      </c>
      <c r="HR17" s="83">
        <v>10035.0375</v>
      </c>
      <c r="HS17" s="83">
        <v>10035.0375</v>
      </c>
      <c r="HT17" s="83">
        <v>10035.0375</v>
      </c>
      <c r="HU17" s="83">
        <v>10035.0375</v>
      </c>
      <c r="HV17" s="83">
        <v>10035.0375</v>
      </c>
      <c r="HW17" s="83">
        <v>10035.0375</v>
      </c>
      <c r="HX17" s="83">
        <v>10035.0375</v>
      </c>
      <c r="HY17" s="83">
        <v>10035.0375</v>
      </c>
      <c r="HZ17" s="83">
        <v>10035.0375</v>
      </c>
      <c r="IA17" s="83">
        <v>10035.0375</v>
      </c>
      <c r="IB17" s="83">
        <v>10035.0375</v>
      </c>
      <c r="IC17" s="83">
        <v>10035.0375</v>
      </c>
      <c r="ID17" s="83">
        <v>10035.0375</v>
      </c>
      <c r="IE17" s="83">
        <v>10035.0375</v>
      </c>
      <c r="IF17" s="83">
        <v>10035.0375</v>
      </c>
      <c r="IG17" s="83">
        <v>10035.0375</v>
      </c>
      <c r="IH17" s="83">
        <v>10035.0375</v>
      </c>
      <c r="II17" s="83">
        <v>10035.0375</v>
      </c>
      <c r="IJ17" s="83">
        <v>10035.0375</v>
      </c>
      <c r="IK17" s="83">
        <v>10035.0375</v>
      </c>
      <c r="IL17" s="83">
        <v>10035.0375</v>
      </c>
      <c r="IM17" s="83">
        <v>10035.0375</v>
      </c>
      <c r="IN17" s="83">
        <v>10035.0375</v>
      </c>
      <c r="IO17" s="83">
        <v>10035.0375</v>
      </c>
    </row>
    <row r="19" spans="1:249" x14ac:dyDescent="0.2">
      <c r="E19" s="25" t="s">
        <v>16</v>
      </c>
      <c r="J19" s="77" cm="1">
        <f t="array" ref="J19:IO19">_xlfn.ANCHORARRAY(Calcs!J$67)</f>
        <v>-438.59649122807019</v>
      </c>
      <c r="K19" s="77">
        <v>-438.59649122807019</v>
      </c>
      <c r="L19" s="77">
        <v>-438.59649122807019</v>
      </c>
      <c r="M19" s="77">
        <v>-438.59649122807019</v>
      </c>
      <c r="N19" s="77">
        <v>-438.59649122807019</v>
      </c>
      <c r="O19" s="77">
        <v>-438.59649122807019</v>
      </c>
      <c r="P19" s="77">
        <v>-438.59649122807019</v>
      </c>
      <c r="Q19" s="77">
        <v>-438.59649122807019</v>
      </c>
      <c r="R19" s="77">
        <v>-438.59649122807019</v>
      </c>
      <c r="S19" s="77">
        <v>-438.59649122807019</v>
      </c>
      <c r="T19" s="77">
        <v>-438.59649122807019</v>
      </c>
      <c r="U19" s="77">
        <v>-438.59649122807019</v>
      </c>
      <c r="V19" s="77">
        <v>-438.59649122807019</v>
      </c>
      <c r="W19" s="77">
        <v>-438.59649122807019</v>
      </c>
      <c r="X19" s="77">
        <v>-438.59649122807019</v>
      </c>
      <c r="Y19" s="77">
        <v>-438.59649122807019</v>
      </c>
      <c r="Z19" s="77">
        <v>-438.59649122807019</v>
      </c>
      <c r="AA19" s="77">
        <v>-438.59649122807019</v>
      </c>
      <c r="AB19" s="77">
        <v>-438.59649122807019</v>
      </c>
      <c r="AC19" s="77">
        <v>-438.59649122807019</v>
      </c>
      <c r="AD19" s="77">
        <v>-438.59649122807019</v>
      </c>
      <c r="AE19" s="77">
        <v>-438.59649122807019</v>
      </c>
      <c r="AF19" s="77">
        <v>-438.59649122807019</v>
      </c>
      <c r="AG19" s="77">
        <v>-438.59649122807019</v>
      </c>
      <c r="AH19" s="77">
        <v>-438.59649122807019</v>
      </c>
      <c r="AI19" s="77">
        <v>-438.59649122807019</v>
      </c>
      <c r="AJ19" s="77">
        <v>-438.59649122807019</v>
      </c>
      <c r="AK19" s="77">
        <v>-438.59649122807019</v>
      </c>
      <c r="AL19" s="77">
        <v>-438.59649122807019</v>
      </c>
      <c r="AM19" s="77">
        <v>-438.59649122807019</v>
      </c>
      <c r="AN19" s="77">
        <v>-438.59649122807019</v>
      </c>
      <c r="AO19" s="77">
        <v>-438.59649122807019</v>
      </c>
      <c r="AP19" s="77">
        <v>-438.59649122807019</v>
      </c>
      <c r="AQ19" s="77">
        <v>-438.59649122807019</v>
      </c>
      <c r="AR19" s="77">
        <v>-438.59649122807019</v>
      </c>
      <c r="AS19" s="77">
        <v>-438.59649122807019</v>
      </c>
      <c r="AT19" s="77">
        <v>-438.59649122807019</v>
      </c>
      <c r="AU19" s="77">
        <v>-438.59649122807019</v>
      </c>
      <c r="AV19" s="77">
        <v>-438.59649122807019</v>
      </c>
      <c r="AW19" s="77">
        <v>-438.59649122807019</v>
      </c>
      <c r="AX19" s="77">
        <v>-438.59649122807019</v>
      </c>
      <c r="AY19" s="77">
        <v>-438.59649122807019</v>
      </c>
      <c r="AZ19" s="77">
        <v>-438.59649122807019</v>
      </c>
      <c r="BA19" s="77">
        <v>-438.59649122807019</v>
      </c>
      <c r="BB19" s="77">
        <v>-438.59649122807019</v>
      </c>
      <c r="BC19" s="77">
        <v>-438.59649122807019</v>
      </c>
      <c r="BD19" s="77">
        <v>-438.59649122807019</v>
      </c>
      <c r="BE19" s="77">
        <v>-438.59649122807019</v>
      </c>
      <c r="BF19" s="77">
        <v>-438.59649122807019</v>
      </c>
      <c r="BG19" s="77">
        <v>-438.59649122807019</v>
      </c>
      <c r="BH19" s="77">
        <v>-438.59649122807019</v>
      </c>
      <c r="BI19" s="77">
        <v>-438.59649122807019</v>
      </c>
      <c r="BJ19" s="77">
        <v>-438.59649122807019</v>
      </c>
      <c r="BK19" s="77">
        <v>-438.59649122807019</v>
      </c>
      <c r="BL19" s="77">
        <v>-438.59649122807019</v>
      </c>
      <c r="BM19" s="77">
        <v>-438.59649122807019</v>
      </c>
      <c r="BN19" s="77">
        <v>-438.59649122807019</v>
      </c>
      <c r="BO19" s="77">
        <v>-438.59649122807019</v>
      </c>
      <c r="BP19" s="77">
        <v>-438.59649122807019</v>
      </c>
      <c r="BQ19" s="77">
        <v>-438.59649122807019</v>
      </c>
      <c r="BR19" s="77">
        <v>-438.59649122807019</v>
      </c>
      <c r="BS19" s="77">
        <v>-438.59649122807019</v>
      </c>
      <c r="BT19" s="77">
        <v>-438.59649122807019</v>
      </c>
      <c r="BU19" s="77">
        <v>-438.59649122807019</v>
      </c>
      <c r="BV19" s="77">
        <v>-438.59649122807019</v>
      </c>
      <c r="BW19" s="77">
        <v>-438.59649122807019</v>
      </c>
      <c r="BX19" s="77">
        <v>-438.59649122807019</v>
      </c>
      <c r="BY19" s="77">
        <v>-438.59649122807019</v>
      </c>
      <c r="BZ19" s="77">
        <v>-438.59649122807019</v>
      </c>
      <c r="CA19" s="77">
        <v>-438.59649122807019</v>
      </c>
      <c r="CB19" s="77">
        <v>-438.59649122807019</v>
      </c>
      <c r="CC19" s="77">
        <v>-438.59649122807019</v>
      </c>
      <c r="CD19" s="77">
        <v>-438.59649122807019</v>
      </c>
      <c r="CE19" s="77">
        <v>-438.59649122807019</v>
      </c>
      <c r="CF19" s="77">
        <v>-438.59649122807019</v>
      </c>
      <c r="CG19" s="77">
        <v>-438.59649122807019</v>
      </c>
      <c r="CH19" s="77">
        <v>-438.59649122807019</v>
      </c>
      <c r="CI19" s="77">
        <v>-438.59649122807019</v>
      </c>
      <c r="CJ19" s="77">
        <v>-438.59649122807019</v>
      </c>
      <c r="CK19" s="77">
        <v>-438.59649122807019</v>
      </c>
      <c r="CL19" s="77">
        <v>-438.59649122807019</v>
      </c>
      <c r="CM19" s="77">
        <v>-438.59649122807019</v>
      </c>
      <c r="CN19" s="77">
        <v>-438.59649122807019</v>
      </c>
      <c r="CO19" s="77">
        <v>-438.59649122807019</v>
      </c>
      <c r="CP19" s="77">
        <v>-438.59649122807019</v>
      </c>
      <c r="CQ19" s="77">
        <v>-438.59649122807019</v>
      </c>
      <c r="CR19" s="77">
        <v>-438.59649122807019</v>
      </c>
      <c r="CS19" s="77">
        <v>-438.59649122807019</v>
      </c>
      <c r="CT19" s="77">
        <v>-438.59649122807019</v>
      </c>
      <c r="CU19" s="77">
        <v>-438.59649122807019</v>
      </c>
      <c r="CV19" s="77">
        <v>-438.59649122807019</v>
      </c>
      <c r="CW19" s="77">
        <v>-438.59649122807019</v>
      </c>
      <c r="CX19" s="77">
        <v>-438.59649122807019</v>
      </c>
      <c r="CY19" s="77">
        <v>-438.59649122807019</v>
      </c>
      <c r="CZ19" s="77">
        <v>-438.59649122807019</v>
      </c>
      <c r="DA19" s="77">
        <v>-438.59649122807019</v>
      </c>
      <c r="DB19" s="77">
        <v>-438.59649122807019</v>
      </c>
      <c r="DC19" s="77">
        <v>-438.59649122807019</v>
      </c>
      <c r="DD19" s="77">
        <v>-438.59649122807019</v>
      </c>
      <c r="DE19" s="77">
        <v>-438.59649122807019</v>
      </c>
      <c r="DF19" s="77">
        <v>-438.59649122807019</v>
      </c>
      <c r="DG19" s="77">
        <v>-438.59649122807019</v>
      </c>
      <c r="DH19" s="77">
        <v>-438.59649122807019</v>
      </c>
      <c r="DI19" s="77">
        <v>-438.59649122807019</v>
      </c>
      <c r="DJ19" s="77">
        <v>-438.59649122807019</v>
      </c>
      <c r="DK19" s="77">
        <v>-438.59649122807019</v>
      </c>
      <c r="DL19" s="77">
        <v>-438.59649122807019</v>
      </c>
      <c r="DM19" s="77">
        <v>-438.59649122807019</v>
      </c>
      <c r="DN19" s="77">
        <v>-438.59649122807019</v>
      </c>
      <c r="DO19" s="77">
        <v>-438.59649122807019</v>
      </c>
      <c r="DP19" s="77">
        <v>-438.59649122807019</v>
      </c>
      <c r="DQ19" s="77">
        <v>-438.59649122807019</v>
      </c>
      <c r="DR19" s="77">
        <v>-438.59649122807019</v>
      </c>
      <c r="DS19" s="77">
        <v>-438.59649122807019</v>
      </c>
      <c r="DT19" s="77">
        <v>-438.59649122807019</v>
      </c>
      <c r="DU19" s="77">
        <v>-438.59649122807019</v>
      </c>
      <c r="DV19" s="77">
        <v>-438.59649122807019</v>
      </c>
      <c r="DW19" s="77">
        <v>-438.59649122807019</v>
      </c>
      <c r="DX19" s="77">
        <v>-438.59649122807019</v>
      </c>
      <c r="DY19" s="77">
        <v>-438.59649122807019</v>
      </c>
      <c r="DZ19" s="77">
        <v>-438.59649122807019</v>
      </c>
      <c r="EA19" s="77">
        <v>-438.59649122807019</v>
      </c>
      <c r="EB19" s="77">
        <v>-438.59649122807019</v>
      </c>
      <c r="EC19" s="77">
        <v>-438.59649122807019</v>
      </c>
      <c r="ED19" s="77">
        <v>-438.59649122807019</v>
      </c>
      <c r="EE19" s="77">
        <v>-438.59649122807019</v>
      </c>
      <c r="EF19" s="77">
        <v>-438.59649122807019</v>
      </c>
      <c r="EG19" s="77">
        <v>-438.59649122807019</v>
      </c>
      <c r="EH19" s="77">
        <v>-438.59649122807019</v>
      </c>
      <c r="EI19" s="77">
        <v>-438.59649122807019</v>
      </c>
      <c r="EJ19" s="77">
        <v>-438.59649122807019</v>
      </c>
      <c r="EK19" s="77">
        <v>-438.59649122807019</v>
      </c>
      <c r="EL19" s="77">
        <v>-438.59649122807019</v>
      </c>
      <c r="EM19" s="77">
        <v>-438.59649122807019</v>
      </c>
      <c r="EN19" s="77">
        <v>-438.59649122807019</v>
      </c>
      <c r="EO19" s="77">
        <v>-438.59649122807019</v>
      </c>
      <c r="EP19" s="77">
        <v>-438.59649122807019</v>
      </c>
      <c r="EQ19" s="77">
        <v>-438.59649122807019</v>
      </c>
      <c r="ER19" s="77">
        <v>-438.59649122807019</v>
      </c>
      <c r="ES19" s="77">
        <v>-438.59649122807019</v>
      </c>
      <c r="ET19" s="77">
        <v>-438.59649122807019</v>
      </c>
      <c r="EU19" s="77">
        <v>-438.59649122807019</v>
      </c>
      <c r="EV19" s="77">
        <v>-438.59649122807019</v>
      </c>
      <c r="EW19" s="77">
        <v>-438.59649122807019</v>
      </c>
      <c r="EX19" s="77">
        <v>-438.59649122807019</v>
      </c>
      <c r="EY19" s="77">
        <v>-438.59649122807019</v>
      </c>
      <c r="EZ19" s="77">
        <v>-438.59649122807019</v>
      </c>
      <c r="FA19" s="77">
        <v>-438.59649122807019</v>
      </c>
      <c r="FB19" s="77">
        <v>-438.59649122807019</v>
      </c>
      <c r="FC19" s="77">
        <v>-438.59649122807019</v>
      </c>
      <c r="FD19" s="77">
        <v>-438.59649122807019</v>
      </c>
      <c r="FE19" s="77">
        <v>-438.59649122807019</v>
      </c>
      <c r="FF19" s="77">
        <v>-438.59649122807019</v>
      </c>
      <c r="FG19" s="77">
        <v>-438.59649122807019</v>
      </c>
      <c r="FH19" s="77">
        <v>-438.59649122807019</v>
      </c>
      <c r="FI19" s="77">
        <v>-438.59649122807019</v>
      </c>
      <c r="FJ19" s="77">
        <v>-438.59649122807019</v>
      </c>
      <c r="FK19" s="77">
        <v>-438.59649122807019</v>
      </c>
      <c r="FL19" s="77">
        <v>-438.59649122807019</v>
      </c>
      <c r="FM19" s="77">
        <v>-438.59649122807019</v>
      </c>
      <c r="FN19" s="77">
        <v>-438.59649122807019</v>
      </c>
      <c r="FO19" s="77">
        <v>-438.59649122807019</v>
      </c>
      <c r="FP19" s="77">
        <v>-438.59649122807019</v>
      </c>
      <c r="FQ19" s="77">
        <v>-438.59649122807019</v>
      </c>
      <c r="FR19" s="77">
        <v>-438.59649122807019</v>
      </c>
      <c r="FS19" s="77">
        <v>-438.59649122807019</v>
      </c>
      <c r="FT19" s="77">
        <v>-438.59649122807019</v>
      </c>
      <c r="FU19" s="77">
        <v>-438.59649122807019</v>
      </c>
      <c r="FV19" s="77">
        <v>-438.59649122807019</v>
      </c>
      <c r="FW19" s="77">
        <v>-438.59649122807019</v>
      </c>
      <c r="FX19" s="77">
        <v>-438.59649122807019</v>
      </c>
      <c r="FY19" s="77">
        <v>-438.59649122807019</v>
      </c>
      <c r="FZ19" s="77">
        <v>-438.59649122807019</v>
      </c>
      <c r="GA19" s="77">
        <v>-438.59649122807019</v>
      </c>
      <c r="GB19" s="77">
        <v>-438.59649122807019</v>
      </c>
      <c r="GC19" s="77">
        <v>-438.59649122807019</v>
      </c>
      <c r="GD19" s="77">
        <v>-438.59649122807019</v>
      </c>
      <c r="GE19" s="77">
        <v>-438.59649122807019</v>
      </c>
      <c r="GF19" s="77">
        <v>-438.59649122807019</v>
      </c>
      <c r="GG19" s="77">
        <v>-438.59649122807019</v>
      </c>
      <c r="GH19" s="77">
        <v>-438.59649122807019</v>
      </c>
      <c r="GI19" s="77">
        <v>-438.59649122807019</v>
      </c>
      <c r="GJ19" s="77">
        <v>-438.59649122807019</v>
      </c>
      <c r="GK19" s="77">
        <v>-438.59649122807019</v>
      </c>
      <c r="GL19" s="77">
        <v>-438.59649122807019</v>
      </c>
      <c r="GM19" s="77">
        <v>-438.59649122807019</v>
      </c>
      <c r="GN19" s="77">
        <v>-438.59649122807019</v>
      </c>
      <c r="GO19" s="77">
        <v>-438.59649122807019</v>
      </c>
      <c r="GP19" s="77">
        <v>-438.59649122807019</v>
      </c>
      <c r="GQ19" s="77">
        <v>-438.59649122807019</v>
      </c>
      <c r="GR19" s="77">
        <v>-438.59649122807019</v>
      </c>
      <c r="GS19" s="77">
        <v>-438.59649122807019</v>
      </c>
      <c r="GT19" s="77">
        <v>-438.59649122807019</v>
      </c>
      <c r="GU19" s="77">
        <v>-438.59649122807019</v>
      </c>
      <c r="GV19" s="77">
        <v>-438.59649122807019</v>
      </c>
      <c r="GW19" s="77">
        <v>-438.59649122807019</v>
      </c>
      <c r="GX19" s="77">
        <v>-438.59649122807019</v>
      </c>
      <c r="GY19" s="77">
        <v>-438.59649122807019</v>
      </c>
      <c r="GZ19" s="77">
        <v>-438.59649122807019</v>
      </c>
      <c r="HA19" s="77">
        <v>-438.59649122807019</v>
      </c>
      <c r="HB19" s="77">
        <v>-438.59649122807019</v>
      </c>
      <c r="HC19" s="77">
        <v>-438.59649122807019</v>
      </c>
      <c r="HD19" s="77">
        <v>-438.59649122807019</v>
      </c>
      <c r="HE19" s="77">
        <v>-438.59649122807019</v>
      </c>
      <c r="HF19" s="77">
        <v>-438.59649122807019</v>
      </c>
      <c r="HG19" s="77">
        <v>-438.59649122807019</v>
      </c>
      <c r="HH19" s="77">
        <v>-438.59649122807019</v>
      </c>
      <c r="HI19" s="77">
        <v>-438.59649122807019</v>
      </c>
      <c r="HJ19" s="77">
        <v>-438.59649122807019</v>
      </c>
      <c r="HK19" s="77">
        <v>-438.59649122807019</v>
      </c>
      <c r="HL19" s="77">
        <v>-438.59649122807019</v>
      </c>
      <c r="HM19" s="77">
        <v>-438.59649122807019</v>
      </c>
      <c r="HN19" s="77">
        <v>-438.59649122807019</v>
      </c>
      <c r="HO19" s="77">
        <v>-438.59649122807019</v>
      </c>
      <c r="HP19" s="77">
        <v>-438.59649122807019</v>
      </c>
      <c r="HQ19" s="77">
        <v>-438.59649122807019</v>
      </c>
      <c r="HR19" s="77">
        <v>-438.59649122807019</v>
      </c>
      <c r="HS19" s="77">
        <v>-438.59649122807019</v>
      </c>
      <c r="HT19" s="77">
        <v>-438.59649122807019</v>
      </c>
      <c r="HU19" s="77">
        <v>-438.59649122807019</v>
      </c>
      <c r="HV19" s="77">
        <v>-438.59649122807019</v>
      </c>
      <c r="HW19" s="77">
        <v>-438.59649122807019</v>
      </c>
      <c r="HX19" s="77">
        <v>-438.59649122807019</v>
      </c>
      <c r="HY19" s="77">
        <v>-438.59649122807019</v>
      </c>
      <c r="HZ19" s="77">
        <v>-438.59649122807019</v>
      </c>
      <c r="IA19" s="77">
        <v>-438.59649122807019</v>
      </c>
      <c r="IB19" s="77">
        <v>-438.59649122807019</v>
      </c>
      <c r="IC19" s="77">
        <v>-438.59649122807019</v>
      </c>
      <c r="ID19" s="77">
        <v>0</v>
      </c>
      <c r="IE19" s="77">
        <v>0</v>
      </c>
      <c r="IF19" s="77">
        <v>0</v>
      </c>
      <c r="IG19" s="77">
        <v>0</v>
      </c>
      <c r="IH19" s="77">
        <v>0</v>
      </c>
      <c r="II19" s="77">
        <v>0</v>
      </c>
      <c r="IJ19" s="77">
        <v>0</v>
      </c>
      <c r="IK19" s="77">
        <v>0</v>
      </c>
      <c r="IL19" s="77">
        <v>0</v>
      </c>
      <c r="IM19" s="77">
        <v>0</v>
      </c>
      <c r="IN19" s="77">
        <v>0</v>
      </c>
      <c r="IO19" s="77">
        <v>0</v>
      </c>
    </row>
    <row r="20" spans="1:249" s="13" customFormat="1" ht="13.5" thickBot="1" x14ac:dyDescent="0.25">
      <c r="B20" s="7"/>
      <c r="C20" s="75"/>
      <c r="D20" s="74"/>
      <c r="E20" s="83" t="s">
        <v>17</v>
      </c>
      <c r="F20" s="83"/>
      <c r="G20" s="83"/>
      <c r="H20" s="83"/>
      <c r="I20" s="83"/>
      <c r="J20" s="83" cm="1">
        <f t="array" ref="J20:IO20">_xlfn.ANCHORARRAY(J17) +_xlfn.ANCHORARRAY( J19)</f>
        <v>6228.0701754385973</v>
      </c>
      <c r="K20" s="83">
        <v>6228.0701754385973</v>
      </c>
      <c r="L20" s="83">
        <v>6228.0701754385973</v>
      </c>
      <c r="M20" s="83">
        <v>6228.0701754385973</v>
      </c>
      <c r="N20" s="83">
        <v>6228.0701754385973</v>
      </c>
      <c r="O20" s="83">
        <v>6228.0701754385973</v>
      </c>
      <c r="P20" s="83">
        <v>6228.0701754385973</v>
      </c>
      <c r="Q20" s="83">
        <v>6228.0701754385973</v>
      </c>
      <c r="R20" s="83">
        <v>6228.0701754385973</v>
      </c>
      <c r="S20" s="83">
        <v>6228.0701754385973</v>
      </c>
      <c r="T20" s="83">
        <v>6228.0701754385973</v>
      </c>
      <c r="U20" s="83">
        <v>6228.0701754385973</v>
      </c>
      <c r="V20" s="83">
        <v>13644.736842105262</v>
      </c>
      <c r="W20" s="83">
        <v>13644.736842105262</v>
      </c>
      <c r="X20" s="83">
        <v>13644.736842105262</v>
      </c>
      <c r="Y20" s="83">
        <v>13644.736842105262</v>
      </c>
      <c r="Z20" s="83">
        <v>13644.736842105262</v>
      </c>
      <c r="AA20" s="83">
        <v>13644.736842105262</v>
      </c>
      <c r="AB20" s="83">
        <v>13644.736842105262</v>
      </c>
      <c r="AC20" s="83">
        <v>13644.736842105262</v>
      </c>
      <c r="AD20" s="83">
        <v>13644.736842105262</v>
      </c>
      <c r="AE20" s="83">
        <v>13644.736842105262</v>
      </c>
      <c r="AF20" s="83">
        <v>13644.736842105262</v>
      </c>
      <c r="AG20" s="83">
        <v>13644.736842105262</v>
      </c>
      <c r="AH20" s="83">
        <v>18976.403508771931</v>
      </c>
      <c r="AI20" s="83">
        <v>18976.403508771931</v>
      </c>
      <c r="AJ20" s="83">
        <v>18976.403508771931</v>
      </c>
      <c r="AK20" s="83">
        <v>18976.403508771931</v>
      </c>
      <c r="AL20" s="83">
        <v>18976.403508771931</v>
      </c>
      <c r="AM20" s="83">
        <v>18976.403508771931</v>
      </c>
      <c r="AN20" s="83">
        <v>18976.403508771931</v>
      </c>
      <c r="AO20" s="83">
        <v>18976.403508771931</v>
      </c>
      <c r="AP20" s="83">
        <v>18976.403508771931</v>
      </c>
      <c r="AQ20" s="83">
        <v>18976.403508771931</v>
      </c>
      <c r="AR20" s="83">
        <v>18976.403508771931</v>
      </c>
      <c r="AS20" s="83">
        <v>18976.403508771931</v>
      </c>
      <c r="AT20" s="83">
        <v>14380.486842105265</v>
      </c>
      <c r="AU20" s="83">
        <v>14380.486842105265</v>
      </c>
      <c r="AV20" s="83">
        <v>14380.486842105265</v>
      </c>
      <c r="AW20" s="83">
        <v>14380.486842105265</v>
      </c>
      <c r="AX20" s="83">
        <v>14380.486842105265</v>
      </c>
      <c r="AY20" s="83">
        <v>14380.486842105265</v>
      </c>
      <c r="AZ20" s="83">
        <v>14380.486842105265</v>
      </c>
      <c r="BA20" s="83">
        <v>14380.486842105265</v>
      </c>
      <c r="BB20" s="83">
        <v>14380.486842105265</v>
      </c>
      <c r="BC20" s="83">
        <v>14380.486842105265</v>
      </c>
      <c r="BD20" s="83">
        <v>14380.486842105265</v>
      </c>
      <c r="BE20" s="83">
        <v>14380.486842105265</v>
      </c>
      <c r="BF20" s="83">
        <v>9596.4410087719298</v>
      </c>
      <c r="BG20" s="83">
        <v>9596.4410087719298</v>
      </c>
      <c r="BH20" s="83">
        <v>9596.4410087719298</v>
      </c>
      <c r="BI20" s="83">
        <v>9596.4410087719298</v>
      </c>
      <c r="BJ20" s="83">
        <v>9596.4410087719298</v>
      </c>
      <c r="BK20" s="83">
        <v>9596.4410087719298</v>
      </c>
      <c r="BL20" s="83">
        <v>9596.4410087719298</v>
      </c>
      <c r="BM20" s="83">
        <v>9596.4410087719298</v>
      </c>
      <c r="BN20" s="83">
        <v>9596.4410087719298</v>
      </c>
      <c r="BO20" s="83">
        <v>9596.4410087719298</v>
      </c>
      <c r="BP20" s="83">
        <v>9596.4410087719298</v>
      </c>
      <c r="BQ20" s="83">
        <v>9596.4410087719298</v>
      </c>
      <c r="BR20" s="83">
        <v>9596.4410087719298</v>
      </c>
      <c r="BS20" s="83">
        <v>9596.4410087719298</v>
      </c>
      <c r="BT20" s="83">
        <v>9596.4410087719298</v>
      </c>
      <c r="BU20" s="83">
        <v>9596.4410087719298</v>
      </c>
      <c r="BV20" s="83">
        <v>9596.4410087719298</v>
      </c>
      <c r="BW20" s="83">
        <v>9596.4410087719298</v>
      </c>
      <c r="BX20" s="83">
        <v>9596.4410087719298</v>
      </c>
      <c r="BY20" s="83">
        <v>9596.4410087719298</v>
      </c>
      <c r="BZ20" s="83">
        <v>9596.4410087719298</v>
      </c>
      <c r="CA20" s="83">
        <v>9596.4410087719298</v>
      </c>
      <c r="CB20" s="83">
        <v>9596.4410087719298</v>
      </c>
      <c r="CC20" s="83">
        <v>9596.4410087719298</v>
      </c>
      <c r="CD20" s="83">
        <v>9596.4410087719298</v>
      </c>
      <c r="CE20" s="83">
        <v>9596.4410087719298</v>
      </c>
      <c r="CF20" s="83">
        <v>9596.4410087719298</v>
      </c>
      <c r="CG20" s="83">
        <v>9596.4410087719298</v>
      </c>
      <c r="CH20" s="83">
        <v>9596.4410087719298</v>
      </c>
      <c r="CI20" s="83">
        <v>9596.4410087719298</v>
      </c>
      <c r="CJ20" s="83">
        <v>9596.4410087719298</v>
      </c>
      <c r="CK20" s="83">
        <v>9596.4410087719298</v>
      </c>
      <c r="CL20" s="83">
        <v>9596.4410087719298</v>
      </c>
      <c r="CM20" s="83">
        <v>9596.4410087719298</v>
      </c>
      <c r="CN20" s="83">
        <v>9596.4410087719298</v>
      </c>
      <c r="CO20" s="83">
        <v>9596.4410087719298</v>
      </c>
      <c r="CP20" s="83">
        <v>9596.4410087719298</v>
      </c>
      <c r="CQ20" s="83">
        <v>9596.4410087719298</v>
      </c>
      <c r="CR20" s="83">
        <v>9596.4410087719298</v>
      </c>
      <c r="CS20" s="83">
        <v>9596.4410087719298</v>
      </c>
      <c r="CT20" s="83">
        <v>9596.4410087719298</v>
      </c>
      <c r="CU20" s="83">
        <v>9596.4410087719298</v>
      </c>
      <c r="CV20" s="83">
        <v>9596.4410087719298</v>
      </c>
      <c r="CW20" s="83">
        <v>9596.4410087719298</v>
      </c>
      <c r="CX20" s="83">
        <v>9596.4410087719298</v>
      </c>
      <c r="CY20" s="83">
        <v>9596.4410087719298</v>
      </c>
      <c r="CZ20" s="83">
        <v>9596.4410087719298</v>
      </c>
      <c r="DA20" s="83">
        <v>9596.4410087719298</v>
      </c>
      <c r="DB20" s="83">
        <v>9596.4410087719298</v>
      </c>
      <c r="DC20" s="83">
        <v>9596.4410087719298</v>
      </c>
      <c r="DD20" s="83">
        <v>9596.4410087719298</v>
      </c>
      <c r="DE20" s="83">
        <v>9596.4410087719298</v>
      </c>
      <c r="DF20" s="83">
        <v>9596.4410087719298</v>
      </c>
      <c r="DG20" s="83">
        <v>9596.4410087719298</v>
      </c>
      <c r="DH20" s="83">
        <v>9596.4410087719298</v>
      </c>
      <c r="DI20" s="83">
        <v>9596.4410087719298</v>
      </c>
      <c r="DJ20" s="83">
        <v>9596.4410087719298</v>
      </c>
      <c r="DK20" s="83">
        <v>9596.4410087719298</v>
      </c>
      <c r="DL20" s="83">
        <v>9596.4410087719298</v>
      </c>
      <c r="DM20" s="83">
        <v>9596.4410087719298</v>
      </c>
      <c r="DN20" s="83">
        <v>9596.4410087719298</v>
      </c>
      <c r="DO20" s="83">
        <v>9596.4410087719298</v>
      </c>
      <c r="DP20" s="83">
        <v>9596.4410087719298</v>
      </c>
      <c r="DQ20" s="83">
        <v>9596.4410087719298</v>
      </c>
      <c r="DR20" s="83">
        <v>9596.4410087719298</v>
      </c>
      <c r="DS20" s="83">
        <v>9596.4410087719298</v>
      </c>
      <c r="DT20" s="83">
        <v>9596.4410087719298</v>
      </c>
      <c r="DU20" s="83">
        <v>9596.4410087719298</v>
      </c>
      <c r="DV20" s="83">
        <v>9596.4410087719298</v>
      </c>
      <c r="DW20" s="83">
        <v>9596.4410087719298</v>
      </c>
      <c r="DX20" s="83">
        <v>9596.4410087719298</v>
      </c>
      <c r="DY20" s="83">
        <v>9596.4410087719298</v>
      </c>
      <c r="DZ20" s="83">
        <v>9596.4410087719298</v>
      </c>
      <c r="EA20" s="83">
        <v>9596.4410087719298</v>
      </c>
      <c r="EB20" s="83">
        <v>9596.4410087719298</v>
      </c>
      <c r="EC20" s="83">
        <v>9596.4410087719298</v>
      </c>
      <c r="ED20" s="83">
        <v>9596.4410087719298</v>
      </c>
      <c r="EE20" s="83">
        <v>9596.4410087719298</v>
      </c>
      <c r="EF20" s="83">
        <v>9596.4410087719298</v>
      </c>
      <c r="EG20" s="83">
        <v>9596.4410087719298</v>
      </c>
      <c r="EH20" s="83">
        <v>9596.4410087719298</v>
      </c>
      <c r="EI20" s="83">
        <v>9596.4410087719298</v>
      </c>
      <c r="EJ20" s="83">
        <v>9596.4410087719298</v>
      </c>
      <c r="EK20" s="83">
        <v>9596.4410087719298</v>
      </c>
      <c r="EL20" s="83">
        <v>9596.4410087719298</v>
      </c>
      <c r="EM20" s="83">
        <v>9596.4410087719298</v>
      </c>
      <c r="EN20" s="83">
        <v>9596.4410087719298</v>
      </c>
      <c r="EO20" s="83">
        <v>9596.4410087719298</v>
      </c>
      <c r="EP20" s="83">
        <v>9596.4410087719298</v>
      </c>
      <c r="EQ20" s="83">
        <v>9596.4410087719298</v>
      </c>
      <c r="ER20" s="83">
        <v>9596.4410087719298</v>
      </c>
      <c r="ES20" s="83">
        <v>9596.4410087719298</v>
      </c>
      <c r="ET20" s="83">
        <v>9596.4410087719298</v>
      </c>
      <c r="EU20" s="83">
        <v>9596.4410087719298</v>
      </c>
      <c r="EV20" s="83">
        <v>9596.4410087719298</v>
      </c>
      <c r="EW20" s="83">
        <v>9596.4410087719298</v>
      </c>
      <c r="EX20" s="83">
        <v>9596.4410087719298</v>
      </c>
      <c r="EY20" s="83">
        <v>9596.4410087719298</v>
      </c>
      <c r="EZ20" s="83">
        <v>9596.4410087719298</v>
      </c>
      <c r="FA20" s="83">
        <v>9596.4410087719298</v>
      </c>
      <c r="FB20" s="83">
        <v>9596.4410087719298</v>
      </c>
      <c r="FC20" s="83">
        <v>9596.4410087719298</v>
      </c>
      <c r="FD20" s="83">
        <v>9596.4410087719298</v>
      </c>
      <c r="FE20" s="83">
        <v>9596.4410087719298</v>
      </c>
      <c r="FF20" s="83">
        <v>9596.4410087719298</v>
      </c>
      <c r="FG20" s="83">
        <v>9596.4410087719298</v>
      </c>
      <c r="FH20" s="83">
        <v>9596.4410087719298</v>
      </c>
      <c r="FI20" s="83">
        <v>9596.4410087719298</v>
      </c>
      <c r="FJ20" s="83">
        <v>9596.4410087719298</v>
      </c>
      <c r="FK20" s="83">
        <v>9596.4410087719298</v>
      </c>
      <c r="FL20" s="83">
        <v>9596.4410087719298</v>
      </c>
      <c r="FM20" s="83">
        <v>9596.4410087719298</v>
      </c>
      <c r="FN20" s="83">
        <v>9596.4410087719298</v>
      </c>
      <c r="FO20" s="83">
        <v>9596.4410087719298</v>
      </c>
      <c r="FP20" s="83">
        <v>9596.4410087719298</v>
      </c>
      <c r="FQ20" s="83">
        <v>9596.4410087719298</v>
      </c>
      <c r="FR20" s="83">
        <v>9596.4410087719298</v>
      </c>
      <c r="FS20" s="83">
        <v>9596.4410087719298</v>
      </c>
      <c r="FT20" s="83">
        <v>9596.4410087719298</v>
      </c>
      <c r="FU20" s="83">
        <v>9596.4410087719298</v>
      </c>
      <c r="FV20" s="83">
        <v>9596.4410087719298</v>
      </c>
      <c r="FW20" s="83">
        <v>9596.4410087719298</v>
      </c>
      <c r="FX20" s="83">
        <v>9596.4410087719298</v>
      </c>
      <c r="FY20" s="83">
        <v>9596.4410087719298</v>
      </c>
      <c r="FZ20" s="83">
        <v>9596.4410087719298</v>
      </c>
      <c r="GA20" s="83">
        <v>9596.4410087719298</v>
      </c>
      <c r="GB20" s="83">
        <v>9596.4410087719298</v>
      </c>
      <c r="GC20" s="83">
        <v>9596.4410087719298</v>
      </c>
      <c r="GD20" s="83">
        <v>9596.4410087719298</v>
      </c>
      <c r="GE20" s="83">
        <v>9596.4410087719298</v>
      </c>
      <c r="GF20" s="83">
        <v>9596.4410087719298</v>
      </c>
      <c r="GG20" s="83">
        <v>9596.4410087719298</v>
      </c>
      <c r="GH20" s="83">
        <v>9596.4410087719298</v>
      </c>
      <c r="GI20" s="83">
        <v>9596.4410087719298</v>
      </c>
      <c r="GJ20" s="83">
        <v>9596.4410087719298</v>
      </c>
      <c r="GK20" s="83">
        <v>9596.4410087719298</v>
      </c>
      <c r="GL20" s="83">
        <v>9596.4410087719298</v>
      </c>
      <c r="GM20" s="83">
        <v>9596.4410087719298</v>
      </c>
      <c r="GN20" s="83">
        <v>9596.4410087719298</v>
      </c>
      <c r="GO20" s="83">
        <v>9596.4410087719298</v>
      </c>
      <c r="GP20" s="83">
        <v>9596.4410087719298</v>
      </c>
      <c r="GQ20" s="83">
        <v>9596.4410087719298</v>
      </c>
      <c r="GR20" s="83">
        <v>9596.4410087719298</v>
      </c>
      <c r="GS20" s="83">
        <v>9596.4410087719298</v>
      </c>
      <c r="GT20" s="83">
        <v>9596.4410087719298</v>
      </c>
      <c r="GU20" s="83">
        <v>9596.4410087719298</v>
      </c>
      <c r="GV20" s="83">
        <v>9596.4410087719298</v>
      </c>
      <c r="GW20" s="83">
        <v>9596.4410087719298</v>
      </c>
      <c r="GX20" s="83">
        <v>9596.4410087719298</v>
      </c>
      <c r="GY20" s="83">
        <v>9596.4410087719298</v>
      </c>
      <c r="GZ20" s="83">
        <v>9596.4410087719298</v>
      </c>
      <c r="HA20" s="83">
        <v>9596.4410087719298</v>
      </c>
      <c r="HB20" s="83">
        <v>9596.4410087719298</v>
      </c>
      <c r="HC20" s="83">
        <v>9596.4410087719298</v>
      </c>
      <c r="HD20" s="83">
        <v>9596.4410087719298</v>
      </c>
      <c r="HE20" s="83">
        <v>9596.4410087719298</v>
      </c>
      <c r="HF20" s="83">
        <v>9596.4410087719298</v>
      </c>
      <c r="HG20" s="83">
        <v>9596.4410087719298</v>
      </c>
      <c r="HH20" s="83">
        <v>9596.4410087719298</v>
      </c>
      <c r="HI20" s="83">
        <v>9596.4410087719298</v>
      </c>
      <c r="HJ20" s="83">
        <v>9596.4410087719298</v>
      </c>
      <c r="HK20" s="83">
        <v>9596.4410087719298</v>
      </c>
      <c r="HL20" s="83">
        <v>9596.4410087719298</v>
      </c>
      <c r="HM20" s="83">
        <v>9596.4410087719298</v>
      </c>
      <c r="HN20" s="83">
        <v>9596.4410087719298</v>
      </c>
      <c r="HO20" s="83">
        <v>9596.4410087719298</v>
      </c>
      <c r="HP20" s="83">
        <v>9596.4410087719298</v>
      </c>
      <c r="HQ20" s="83">
        <v>9596.4410087719298</v>
      </c>
      <c r="HR20" s="83">
        <v>9596.4410087719298</v>
      </c>
      <c r="HS20" s="83">
        <v>9596.4410087719298</v>
      </c>
      <c r="HT20" s="83">
        <v>9596.4410087719298</v>
      </c>
      <c r="HU20" s="83">
        <v>9596.4410087719298</v>
      </c>
      <c r="HV20" s="83">
        <v>9596.4410087719298</v>
      </c>
      <c r="HW20" s="83">
        <v>9596.4410087719298</v>
      </c>
      <c r="HX20" s="83">
        <v>9596.4410087719298</v>
      </c>
      <c r="HY20" s="83">
        <v>9596.4410087719298</v>
      </c>
      <c r="HZ20" s="83">
        <v>9596.4410087719298</v>
      </c>
      <c r="IA20" s="83">
        <v>9596.4410087719298</v>
      </c>
      <c r="IB20" s="83">
        <v>9596.4410087719298</v>
      </c>
      <c r="IC20" s="83">
        <v>9596.4410087719298</v>
      </c>
      <c r="ID20" s="83">
        <v>10035.0375</v>
      </c>
      <c r="IE20" s="83">
        <v>10035.0375</v>
      </c>
      <c r="IF20" s="83">
        <v>10035.0375</v>
      </c>
      <c r="IG20" s="83">
        <v>10035.0375</v>
      </c>
      <c r="IH20" s="83">
        <v>10035.0375</v>
      </c>
      <c r="II20" s="83">
        <v>10035.0375</v>
      </c>
      <c r="IJ20" s="83">
        <v>10035.0375</v>
      </c>
      <c r="IK20" s="83">
        <v>10035.0375</v>
      </c>
      <c r="IL20" s="83">
        <v>10035.0375</v>
      </c>
      <c r="IM20" s="83">
        <v>10035.0375</v>
      </c>
      <c r="IN20" s="83">
        <v>10035.0375</v>
      </c>
      <c r="IO20" s="83">
        <v>10035.0375</v>
      </c>
    </row>
    <row r="22" spans="1:249" s="77" customFormat="1" x14ac:dyDescent="0.2">
      <c r="A22" s="7"/>
      <c r="B22" s="7"/>
      <c r="C22" s="17"/>
      <c r="D22" s="96"/>
      <c r="E22" s="77" t="s">
        <v>18</v>
      </c>
      <c r="J22" s="77" cm="1">
        <f t="array" ref="J22:IO22">-_xlfn.BYCOL(Calcs!J141:IO141,_xlfn.LAMBDA(_xlpm.bycol,SUM(_xlpm.bycol)))</f>
        <v>-375</v>
      </c>
      <c r="K22" s="77">
        <v>-367.92651491100759</v>
      </c>
      <c r="L22" s="77">
        <v>-360.82355696747771</v>
      </c>
      <c r="M22" s="77">
        <v>-353.69100336584972</v>
      </c>
      <c r="N22" s="77">
        <v>-346.5287307908817</v>
      </c>
      <c r="O22" s="77">
        <v>-339.33661541351796</v>
      </c>
      <c r="P22" s="77">
        <v>-332.1145328887485</v>
      </c>
      <c r="Q22" s="77">
        <v>-324.86235835345917</v>
      </c>
      <c r="R22" s="77">
        <v>-317.57996642427287</v>
      </c>
      <c r="S22" s="77">
        <v>-310.2672311953815</v>
      </c>
      <c r="T22" s="77">
        <v>-302.92402623636985</v>
      </c>
      <c r="U22" s="77">
        <v>-295.55022459002896</v>
      </c>
      <c r="V22" s="77">
        <v>-288.14569877016163</v>
      </c>
      <c r="W22" s="77">
        <v>-280.71032075937825</v>
      </c>
      <c r="X22" s="77">
        <v>-273.24396200688324</v>
      </c>
      <c r="Y22" s="77">
        <v>-265.74649342625275</v>
      </c>
      <c r="Z22" s="77">
        <v>-258.21778539320303</v>
      </c>
      <c r="AA22" s="77">
        <v>-250.65770774334896</v>
      </c>
      <c r="AB22" s="77">
        <v>-243.06612976995382</v>
      </c>
      <c r="AC22" s="77">
        <v>-235.44292022166951</v>
      </c>
      <c r="AD22" s="77">
        <v>-227.78794730026738</v>
      </c>
      <c r="AE22" s="77">
        <v>-220.1010786583594</v>
      </c>
      <c r="AF22" s="77">
        <v>-212.38218139711012</v>
      </c>
      <c r="AG22" s="77">
        <v>-204.63112206393899</v>
      </c>
      <c r="AH22" s="77">
        <v>-196.84776665021298</v>
      </c>
      <c r="AI22" s="77">
        <v>-189.03198058892977</v>
      </c>
      <c r="AJ22" s="77">
        <v>-181.1836287523912</v>
      </c>
      <c r="AK22" s="77">
        <v>-173.30257544986708</v>
      </c>
      <c r="AL22" s="77">
        <v>-165.3886844252491</v>
      </c>
      <c r="AM22" s="77">
        <v>-157.44181885469519</v>
      </c>
      <c r="AN22" s="77">
        <v>-149.461841344264</v>
      </c>
      <c r="AO22" s="77">
        <v>-141.44861392753933</v>
      </c>
      <c r="AP22" s="77">
        <v>-133.40199806324497</v>
      </c>
      <c r="AQ22" s="77">
        <v>-125.32185463284938</v>
      </c>
      <c r="AR22" s="77">
        <v>-117.20804393816047</v>
      </c>
      <c r="AS22" s="77">
        <v>-109.06042569891036</v>
      </c>
      <c r="AT22" s="77">
        <v>-100.87885905033004</v>
      </c>
      <c r="AU22" s="77">
        <v>-92.663202540713968</v>
      </c>
      <c r="AV22" s="77">
        <v>-84.413314128974491</v>
      </c>
      <c r="AW22" s="77">
        <v>-76.129051182186103</v>
      </c>
      <c r="AX22" s="77">
        <v>-67.810270473119431</v>
      </c>
      <c r="AY22" s="77">
        <v>-59.456828177764997</v>
      </c>
      <c r="AZ22" s="77">
        <v>-51.06857987284657</v>
      </c>
      <c r="BA22" s="77">
        <v>-42.645380533324321</v>
      </c>
      <c r="BB22" s="77">
        <v>-34.1870845298874</v>
      </c>
      <c r="BC22" s="77">
        <v>-25.693545626436151</v>
      </c>
      <c r="BD22" s="77">
        <v>-17.164616977553859</v>
      </c>
      <c r="BE22" s="77">
        <v>-8.6001511259678907</v>
      </c>
      <c r="BF22" s="77">
        <v>-3.1263880373444408E-13</v>
      </c>
      <c r="BG22" s="77">
        <v>0</v>
      </c>
      <c r="BH22" s="77">
        <v>0</v>
      </c>
      <c r="BI22" s="77">
        <v>0</v>
      </c>
      <c r="BJ22" s="77">
        <v>0</v>
      </c>
      <c r="BK22" s="77">
        <v>0</v>
      </c>
      <c r="BL22" s="77">
        <v>0</v>
      </c>
      <c r="BM22" s="77">
        <v>0</v>
      </c>
      <c r="BN22" s="77">
        <v>0</v>
      </c>
      <c r="BO22" s="77">
        <v>0</v>
      </c>
      <c r="BP22" s="77">
        <v>0</v>
      </c>
      <c r="BQ22" s="77">
        <v>0</v>
      </c>
      <c r="BR22" s="77">
        <v>0</v>
      </c>
      <c r="BS22" s="77">
        <v>0</v>
      </c>
      <c r="BT22" s="77">
        <v>0</v>
      </c>
      <c r="BU22" s="77">
        <v>0</v>
      </c>
      <c r="BV22" s="77">
        <v>0</v>
      </c>
      <c r="BW22" s="77">
        <v>0</v>
      </c>
      <c r="BX22" s="77">
        <v>0</v>
      </c>
      <c r="BY22" s="77">
        <v>0</v>
      </c>
      <c r="BZ22" s="77">
        <v>0</v>
      </c>
      <c r="CA22" s="77">
        <v>0</v>
      </c>
      <c r="CB22" s="77">
        <v>0</v>
      </c>
      <c r="CC22" s="77">
        <v>0</v>
      </c>
      <c r="CD22" s="77">
        <v>0</v>
      </c>
      <c r="CE22" s="77">
        <v>0</v>
      </c>
      <c r="CF22" s="77">
        <v>0</v>
      </c>
      <c r="CG22" s="77">
        <v>0</v>
      </c>
      <c r="CH22" s="77">
        <v>0</v>
      </c>
      <c r="CI22" s="77">
        <v>0</v>
      </c>
      <c r="CJ22" s="77">
        <v>0</v>
      </c>
      <c r="CK22" s="77">
        <v>0</v>
      </c>
      <c r="CL22" s="77">
        <v>0</v>
      </c>
      <c r="CM22" s="77">
        <v>0</v>
      </c>
      <c r="CN22" s="77">
        <v>0</v>
      </c>
      <c r="CO22" s="77">
        <v>0</v>
      </c>
      <c r="CP22" s="77">
        <v>0</v>
      </c>
      <c r="CQ22" s="77">
        <v>0</v>
      </c>
      <c r="CR22" s="77">
        <v>0</v>
      </c>
      <c r="CS22" s="77">
        <v>0</v>
      </c>
      <c r="CT22" s="77">
        <v>0</v>
      </c>
      <c r="CU22" s="77">
        <v>0</v>
      </c>
      <c r="CV22" s="77">
        <v>0</v>
      </c>
      <c r="CW22" s="77">
        <v>0</v>
      </c>
      <c r="CX22" s="77">
        <v>0</v>
      </c>
      <c r="CY22" s="77">
        <v>0</v>
      </c>
      <c r="CZ22" s="77">
        <v>0</v>
      </c>
      <c r="DA22" s="77">
        <v>0</v>
      </c>
      <c r="DB22" s="77">
        <v>0</v>
      </c>
      <c r="DC22" s="77">
        <v>0</v>
      </c>
      <c r="DD22" s="77">
        <v>0</v>
      </c>
      <c r="DE22" s="77">
        <v>0</v>
      </c>
      <c r="DF22" s="77">
        <v>0</v>
      </c>
      <c r="DG22" s="77">
        <v>0</v>
      </c>
      <c r="DH22" s="77">
        <v>0</v>
      </c>
      <c r="DI22" s="77">
        <v>0</v>
      </c>
      <c r="DJ22" s="77">
        <v>0</v>
      </c>
      <c r="DK22" s="77">
        <v>0</v>
      </c>
      <c r="DL22" s="77">
        <v>0</v>
      </c>
      <c r="DM22" s="77">
        <v>0</v>
      </c>
      <c r="DN22" s="77">
        <v>0</v>
      </c>
      <c r="DO22" s="77">
        <v>0</v>
      </c>
      <c r="DP22" s="77">
        <v>0</v>
      </c>
      <c r="DQ22" s="77">
        <v>0</v>
      </c>
      <c r="DR22" s="77">
        <v>0</v>
      </c>
      <c r="DS22" s="77">
        <v>0</v>
      </c>
      <c r="DT22" s="77">
        <v>0</v>
      </c>
      <c r="DU22" s="77">
        <v>0</v>
      </c>
      <c r="DV22" s="77">
        <v>0</v>
      </c>
      <c r="DW22" s="77">
        <v>0</v>
      </c>
      <c r="DX22" s="77">
        <v>0</v>
      </c>
      <c r="DY22" s="77">
        <v>0</v>
      </c>
      <c r="DZ22" s="77">
        <v>0</v>
      </c>
      <c r="EA22" s="77">
        <v>0</v>
      </c>
      <c r="EB22" s="77">
        <v>0</v>
      </c>
      <c r="EC22" s="77">
        <v>0</v>
      </c>
      <c r="ED22" s="77">
        <v>0</v>
      </c>
      <c r="EE22" s="77">
        <v>0</v>
      </c>
      <c r="EF22" s="77">
        <v>0</v>
      </c>
      <c r="EG22" s="77">
        <v>0</v>
      </c>
      <c r="EH22" s="77">
        <v>0</v>
      </c>
      <c r="EI22" s="77">
        <v>0</v>
      </c>
      <c r="EJ22" s="77">
        <v>0</v>
      </c>
      <c r="EK22" s="77">
        <v>0</v>
      </c>
      <c r="EL22" s="77">
        <v>0</v>
      </c>
      <c r="EM22" s="77">
        <v>0</v>
      </c>
      <c r="EN22" s="77">
        <v>0</v>
      </c>
      <c r="EO22" s="77">
        <v>0</v>
      </c>
      <c r="EP22" s="77">
        <v>0</v>
      </c>
      <c r="EQ22" s="77">
        <v>0</v>
      </c>
      <c r="ER22" s="77">
        <v>0</v>
      </c>
      <c r="ES22" s="77">
        <v>0</v>
      </c>
      <c r="ET22" s="77">
        <v>0</v>
      </c>
      <c r="EU22" s="77">
        <v>0</v>
      </c>
      <c r="EV22" s="77">
        <v>0</v>
      </c>
      <c r="EW22" s="77">
        <v>0</v>
      </c>
      <c r="EX22" s="77">
        <v>0</v>
      </c>
      <c r="EY22" s="77">
        <v>0</v>
      </c>
      <c r="EZ22" s="77">
        <v>0</v>
      </c>
      <c r="FA22" s="77">
        <v>0</v>
      </c>
      <c r="FB22" s="77">
        <v>0</v>
      </c>
      <c r="FC22" s="77">
        <v>0</v>
      </c>
      <c r="FD22" s="77">
        <v>0</v>
      </c>
      <c r="FE22" s="77">
        <v>0</v>
      </c>
      <c r="FF22" s="77">
        <v>0</v>
      </c>
      <c r="FG22" s="77">
        <v>0</v>
      </c>
      <c r="FH22" s="77">
        <v>0</v>
      </c>
      <c r="FI22" s="77">
        <v>0</v>
      </c>
      <c r="FJ22" s="77">
        <v>0</v>
      </c>
      <c r="FK22" s="77">
        <v>0</v>
      </c>
      <c r="FL22" s="77">
        <v>0</v>
      </c>
      <c r="FM22" s="77">
        <v>0</v>
      </c>
      <c r="FN22" s="77">
        <v>0</v>
      </c>
      <c r="FO22" s="77">
        <v>0</v>
      </c>
      <c r="FP22" s="77">
        <v>0</v>
      </c>
      <c r="FQ22" s="77">
        <v>0</v>
      </c>
      <c r="FR22" s="77">
        <v>0</v>
      </c>
      <c r="FS22" s="77">
        <v>0</v>
      </c>
      <c r="FT22" s="77">
        <v>0</v>
      </c>
      <c r="FU22" s="77">
        <v>0</v>
      </c>
      <c r="FV22" s="77">
        <v>0</v>
      </c>
      <c r="FW22" s="77">
        <v>0</v>
      </c>
      <c r="FX22" s="77">
        <v>0</v>
      </c>
      <c r="FY22" s="77">
        <v>0</v>
      </c>
      <c r="FZ22" s="77">
        <v>0</v>
      </c>
      <c r="GA22" s="77">
        <v>0</v>
      </c>
      <c r="GB22" s="77">
        <v>0</v>
      </c>
      <c r="GC22" s="77">
        <v>0</v>
      </c>
      <c r="GD22" s="77">
        <v>0</v>
      </c>
      <c r="GE22" s="77">
        <v>0</v>
      </c>
      <c r="GF22" s="77">
        <v>0</v>
      </c>
      <c r="GG22" s="77">
        <v>0</v>
      </c>
      <c r="GH22" s="77">
        <v>0</v>
      </c>
      <c r="GI22" s="77">
        <v>0</v>
      </c>
      <c r="GJ22" s="77">
        <v>0</v>
      </c>
      <c r="GK22" s="77">
        <v>0</v>
      </c>
      <c r="GL22" s="77">
        <v>0</v>
      </c>
      <c r="GM22" s="77">
        <v>0</v>
      </c>
      <c r="GN22" s="77">
        <v>0</v>
      </c>
      <c r="GO22" s="77">
        <v>0</v>
      </c>
      <c r="GP22" s="77">
        <v>0</v>
      </c>
      <c r="GQ22" s="77">
        <v>0</v>
      </c>
      <c r="GR22" s="77">
        <v>0</v>
      </c>
      <c r="GS22" s="77">
        <v>0</v>
      </c>
      <c r="GT22" s="77">
        <v>0</v>
      </c>
      <c r="GU22" s="77">
        <v>0</v>
      </c>
      <c r="GV22" s="77">
        <v>0</v>
      </c>
      <c r="GW22" s="77">
        <v>0</v>
      </c>
      <c r="GX22" s="77">
        <v>0</v>
      </c>
      <c r="GY22" s="77">
        <v>0</v>
      </c>
      <c r="GZ22" s="77">
        <v>0</v>
      </c>
      <c r="HA22" s="77">
        <v>0</v>
      </c>
      <c r="HB22" s="77">
        <v>0</v>
      </c>
      <c r="HC22" s="77">
        <v>0</v>
      </c>
      <c r="HD22" s="77">
        <v>0</v>
      </c>
      <c r="HE22" s="77">
        <v>0</v>
      </c>
      <c r="HF22" s="77">
        <v>0</v>
      </c>
      <c r="HG22" s="77">
        <v>0</v>
      </c>
      <c r="HH22" s="77">
        <v>0</v>
      </c>
      <c r="HI22" s="77">
        <v>0</v>
      </c>
      <c r="HJ22" s="77">
        <v>0</v>
      </c>
      <c r="HK22" s="77">
        <v>0</v>
      </c>
      <c r="HL22" s="77">
        <v>0</v>
      </c>
      <c r="HM22" s="77">
        <v>0</v>
      </c>
      <c r="HN22" s="77">
        <v>0</v>
      </c>
      <c r="HO22" s="77">
        <v>0</v>
      </c>
      <c r="HP22" s="77">
        <v>0</v>
      </c>
      <c r="HQ22" s="77">
        <v>0</v>
      </c>
      <c r="HR22" s="77">
        <v>0</v>
      </c>
      <c r="HS22" s="77">
        <v>0</v>
      </c>
      <c r="HT22" s="77">
        <v>0</v>
      </c>
      <c r="HU22" s="77">
        <v>0</v>
      </c>
      <c r="HV22" s="77">
        <v>0</v>
      </c>
      <c r="HW22" s="77">
        <v>0</v>
      </c>
      <c r="HX22" s="77">
        <v>0</v>
      </c>
      <c r="HY22" s="77">
        <v>0</v>
      </c>
      <c r="HZ22" s="77">
        <v>0</v>
      </c>
      <c r="IA22" s="77">
        <v>0</v>
      </c>
      <c r="IB22" s="77">
        <v>0</v>
      </c>
      <c r="IC22" s="77">
        <v>0</v>
      </c>
      <c r="ID22" s="77">
        <v>0</v>
      </c>
      <c r="IE22" s="77">
        <v>0</v>
      </c>
      <c r="IF22" s="77">
        <v>0</v>
      </c>
      <c r="IG22" s="77">
        <v>0</v>
      </c>
      <c r="IH22" s="77">
        <v>0</v>
      </c>
      <c r="II22" s="77">
        <v>0</v>
      </c>
      <c r="IJ22" s="77">
        <v>0</v>
      </c>
      <c r="IK22" s="77">
        <v>0</v>
      </c>
      <c r="IL22" s="77">
        <v>0</v>
      </c>
      <c r="IM22" s="77">
        <v>0</v>
      </c>
      <c r="IN22" s="77">
        <v>0</v>
      </c>
      <c r="IO22" s="77">
        <v>0</v>
      </c>
    </row>
    <row r="23" spans="1:249" s="13" customFormat="1" ht="13.5" thickBot="1" x14ac:dyDescent="0.25">
      <c r="B23" s="7"/>
      <c r="C23" s="75"/>
      <c r="D23" s="74"/>
      <c r="E23" s="83" t="s">
        <v>19</v>
      </c>
      <c r="F23" s="83"/>
      <c r="G23" s="83"/>
      <c r="H23" s="83"/>
      <c r="I23" s="83"/>
      <c r="J23" s="83" cm="1">
        <f t="array" ref="J23:IO23">_xlfn.ANCHORARRAY(J20) +_xlfn.ANCHORARRAY( J22)</f>
        <v>5853.0701754385973</v>
      </c>
      <c r="K23" s="83">
        <v>5860.1436605275894</v>
      </c>
      <c r="L23" s="83">
        <v>5867.2466184711193</v>
      </c>
      <c r="M23" s="83">
        <v>5874.3791720727477</v>
      </c>
      <c r="N23" s="83">
        <v>5881.5414446477153</v>
      </c>
      <c r="O23" s="83">
        <v>5888.733560025079</v>
      </c>
      <c r="P23" s="83">
        <v>5895.9556425498486</v>
      </c>
      <c r="Q23" s="83">
        <v>5903.2078170851382</v>
      </c>
      <c r="R23" s="83">
        <v>5910.4902090143241</v>
      </c>
      <c r="S23" s="83">
        <v>5917.8029442432162</v>
      </c>
      <c r="T23" s="83">
        <v>5925.1461492022272</v>
      </c>
      <c r="U23" s="83">
        <v>5932.5199508485684</v>
      </c>
      <c r="V23" s="83">
        <v>13356.591143335099</v>
      </c>
      <c r="W23" s="83">
        <v>13364.026521345882</v>
      </c>
      <c r="X23" s="83">
        <v>13371.492880098378</v>
      </c>
      <c r="Y23" s="83">
        <v>13378.990348679008</v>
      </c>
      <c r="Z23" s="83">
        <v>13386.519056712059</v>
      </c>
      <c r="AA23" s="83">
        <v>13394.079134361913</v>
      </c>
      <c r="AB23" s="83">
        <v>13401.670712335308</v>
      </c>
      <c r="AC23" s="83">
        <v>13409.293921883593</v>
      </c>
      <c r="AD23" s="83">
        <v>13416.948894804995</v>
      </c>
      <c r="AE23" s="83">
        <v>13424.635763446902</v>
      </c>
      <c r="AF23" s="83">
        <v>13432.354660708152</v>
      </c>
      <c r="AG23" s="83">
        <v>13440.105720041323</v>
      </c>
      <c r="AH23" s="83">
        <v>18779.55574212172</v>
      </c>
      <c r="AI23" s="83">
        <v>18787.371528183001</v>
      </c>
      <c r="AJ23" s="83">
        <v>18795.21988001954</v>
      </c>
      <c r="AK23" s="83">
        <v>18803.100933322065</v>
      </c>
      <c r="AL23" s="83">
        <v>18811.014824346683</v>
      </c>
      <c r="AM23" s="83">
        <v>18818.961689917236</v>
      </c>
      <c r="AN23" s="83">
        <v>18826.941667427669</v>
      </c>
      <c r="AO23" s="83">
        <v>18834.954894844392</v>
      </c>
      <c r="AP23" s="83">
        <v>18843.001510708687</v>
      </c>
      <c r="AQ23" s="83">
        <v>18851.081654139081</v>
      </c>
      <c r="AR23" s="83">
        <v>18859.195464833771</v>
      </c>
      <c r="AS23" s="83">
        <v>18867.343083073021</v>
      </c>
      <c r="AT23" s="83">
        <v>14279.607983054935</v>
      </c>
      <c r="AU23" s="83">
        <v>14287.823639564551</v>
      </c>
      <c r="AV23" s="83">
        <v>14296.07352797629</v>
      </c>
      <c r="AW23" s="83">
        <v>14304.357790923079</v>
      </c>
      <c r="AX23" s="83">
        <v>14312.676571632146</v>
      </c>
      <c r="AY23" s="83">
        <v>14321.0300139275</v>
      </c>
      <c r="AZ23" s="83">
        <v>14329.418262232419</v>
      </c>
      <c r="BA23" s="83">
        <v>14337.841461571941</v>
      </c>
      <c r="BB23" s="83">
        <v>14346.299757575378</v>
      </c>
      <c r="BC23" s="83">
        <v>14354.793296478829</v>
      </c>
      <c r="BD23" s="83">
        <v>14363.322225127711</v>
      </c>
      <c r="BE23" s="83">
        <v>14371.886690979298</v>
      </c>
      <c r="BF23" s="83">
        <v>9596.4410087719298</v>
      </c>
      <c r="BG23" s="83">
        <v>9596.4410087719298</v>
      </c>
      <c r="BH23" s="83">
        <v>9596.4410087719298</v>
      </c>
      <c r="BI23" s="83">
        <v>9596.4410087719298</v>
      </c>
      <c r="BJ23" s="83">
        <v>9596.4410087719298</v>
      </c>
      <c r="BK23" s="83">
        <v>9596.4410087719298</v>
      </c>
      <c r="BL23" s="83">
        <v>9596.4410087719298</v>
      </c>
      <c r="BM23" s="83">
        <v>9596.4410087719298</v>
      </c>
      <c r="BN23" s="83">
        <v>9596.4410087719298</v>
      </c>
      <c r="BO23" s="83">
        <v>9596.4410087719298</v>
      </c>
      <c r="BP23" s="83">
        <v>9596.4410087719298</v>
      </c>
      <c r="BQ23" s="83">
        <v>9596.4410087719298</v>
      </c>
      <c r="BR23" s="83">
        <v>9596.4410087719298</v>
      </c>
      <c r="BS23" s="83">
        <v>9596.4410087719298</v>
      </c>
      <c r="BT23" s="83">
        <v>9596.4410087719298</v>
      </c>
      <c r="BU23" s="83">
        <v>9596.4410087719298</v>
      </c>
      <c r="BV23" s="83">
        <v>9596.4410087719298</v>
      </c>
      <c r="BW23" s="83">
        <v>9596.4410087719298</v>
      </c>
      <c r="BX23" s="83">
        <v>9596.4410087719298</v>
      </c>
      <c r="BY23" s="83">
        <v>9596.4410087719298</v>
      </c>
      <c r="BZ23" s="83">
        <v>9596.4410087719298</v>
      </c>
      <c r="CA23" s="83">
        <v>9596.4410087719298</v>
      </c>
      <c r="CB23" s="83">
        <v>9596.4410087719298</v>
      </c>
      <c r="CC23" s="83">
        <v>9596.4410087719298</v>
      </c>
      <c r="CD23" s="83">
        <v>9596.4410087719298</v>
      </c>
      <c r="CE23" s="83">
        <v>9596.4410087719298</v>
      </c>
      <c r="CF23" s="83">
        <v>9596.4410087719298</v>
      </c>
      <c r="CG23" s="83">
        <v>9596.4410087719298</v>
      </c>
      <c r="CH23" s="83">
        <v>9596.4410087719298</v>
      </c>
      <c r="CI23" s="83">
        <v>9596.4410087719298</v>
      </c>
      <c r="CJ23" s="83">
        <v>9596.4410087719298</v>
      </c>
      <c r="CK23" s="83">
        <v>9596.4410087719298</v>
      </c>
      <c r="CL23" s="83">
        <v>9596.4410087719298</v>
      </c>
      <c r="CM23" s="83">
        <v>9596.4410087719298</v>
      </c>
      <c r="CN23" s="83">
        <v>9596.4410087719298</v>
      </c>
      <c r="CO23" s="83">
        <v>9596.4410087719298</v>
      </c>
      <c r="CP23" s="83">
        <v>9596.4410087719298</v>
      </c>
      <c r="CQ23" s="83">
        <v>9596.4410087719298</v>
      </c>
      <c r="CR23" s="83">
        <v>9596.4410087719298</v>
      </c>
      <c r="CS23" s="83">
        <v>9596.4410087719298</v>
      </c>
      <c r="CT23" s="83">
        <v>9596.4410087719298</v>
      </c>
      <c r="CU23" s="83">
        <v>9596.4410087719298</v>
      </c>
      <c r="CV23" s="83">
        <v>9596.4410087719298</v>
      </c>
      <c r="CW23" s="83">
        <v>9596.4410087719298</v>
      </c>
      <c r="CX23" s="83">
        <v>9596.4410087719298</v>
      </c>
      <c r="CY23" s="83">
        <v>9596.4410087719298</v>
      </c>
      <c r="CZ23" s="83">
        <v>9596.4410087719298</v>
      </c>
      <c r="DA23" s="83">
        <v>9596.4410087719298</v>
      </c>
      <c r="DB23" s="83">
        <v>9596.4410087719298</v>
      </c>
      <c r="DC23" s="83">
        <v>9596.4410087719298</v>
      </c>
      <c r="DD23" s="83">
        <v>9596.4410087719298</v>
      </c>
      <c r="DE23" s="83">
        <v>9596.4410087719298</v>
      </c>
      <c r="DF23" s="83">
        <v>9596.4410087719298</v>
      </c>
      <c r="DG23" s="83">
        <v>9596.4410087719298</v>
      </c>
      <c r="DH23" s="83">
        <v>9596.4410087719298</v>
      </c>
      <c r="DI23" s="83">
        <v>9596.4410087719298</v>
      </c>
      <c r="DJ23" s="83">
        <v>9596.4410087719298</v>
      </c>
      <c r="DK23" s="83">
        <v>9596.4410087719298</v>
      </c>
      <c r="DL23" s="83">
        <v>9596.4410087719298</v>
      </c>
      <c r="DM23" s="83">
        <v>9596.4410087719298</v>
      </c>
      <c r="DN23" s="83">
        <v>9596.4410087719298</v>
      </c>
      <c r="DO23" s="83">
        <v>9596.4410087719298</v>
      </c>
      <c r="DP23" s="83">
        <v>9596.4410087719298</v>
      </c>
      <c r="DQ23" s="83">
        <v>9596.4410087719298</v>
      </c>
      <c r="DR23" s="83">
        <v>9596.4410087719298</v>
      </c>
      <c r="DS23" s="83">
        <v>9596.4410087719298</v>
      </c>
      <c r="DT23" s="83">
        <v>9596.4410087719298</v>
      </c>
      <c r="DU23" s="83">
        <v>9596.4410087719298</v>
      </c>
      <c r="DV23" s="83">
        <v>9596.4410087719298</v>
      </c>
      <c r="DW23" s="83">
        <v>9596.4410087719298</v>
      </c>
      <c r="DX23" s="83">
        <v>9596.4410087719298</v>
      </c>
      <c r="DY23" s="83">
        <v>9596.4410087719298</v>
      </c>
      <c r="DZ23" s="83">
        <v>9596.4410087719298</v>
      </c>
      <c r="EA23" s="83">
        <v>9596.4410087719298</v>
      </c>
      <c r="EB23" s="83">
        <v>9596.4410087719298</v>
      </c>
      <c r="EC23" s="83">
        <v>9596.4410087719298</v>
      </c>
      <c r="ED23" s="83">
        <v>9596.4410087719298</v>
      </c>
      <c r="EE23" s="83">
        <v>9596.4410087719298</v>
      </c>
      <c r="EF23" s="83">
        <v>9596.4410087719298</v>
      </c>
      <c r="EG23" s="83">
        <v>9596.4410087719298</v>
      </c>
      <c r="EH23" s="83">
        <v>9596.4410087719298</v>
      </c>
      <c r="EI23" s="83">
        <v>9596.4410087719298</v>
      </c>
      <c r="EJ23" s="83">
        <v>9596.4410087719298</v>
      </c>
      <c r="EK23" s="83">
        <v>9596.4410087719298</v>
      </c>
      <c r="EL23" s="83">
        <v>9596.4410087719298</v>
      </c>
      <c r="EM23" s="83">
        <v>9596.4410087719298</v>
      </c>
      <c r="EN23" s="83">
        <v>9596.4410087719298</v>
      </c>
      <c r="EO23" s="83">
        <v>9596.4410087719298</v>
      </c>
      <c r="EP23" s="83">
        <v>9596.4410087719298</v>
      </c>
      <c r="EQ23" s="83">
        <v>9596.4410087719298</v>
      </c>
      <c r="ER23" s="83">
        <v>9596.4410087719298</v>
      </c>
      <c r="ES23" s="83">
        <v>9596.4410087719298</v>
      </c>
      <c r="ET23" s="83">
        <v>9596.4410087719298</v>
      </c>
      <c r="EU23" s="83">
        <v>9596.4410087719298</v>
      </c>
      <c r="EV23" s="83">
        <v>9596.4410087719298</v>
      </c>
      <c r="EW23" s="83">
        <v>9596.4410087719298</v>
      </c>
      <c r="EX23" s="83">
        <v>9596.4410087719298</v>
      </c>
      <c r="EY23" s="83">
        <v>9596.4410087719298</v>
      </c>
      <c r="EZ23" s="83">
        <v>9596.4410087719298</v>
      </c>
      <c r="FA23" s="83">
        <v>9596.4410087719298</v>
      </c>
      <c r="FB23" s="83">
        <v>9596.4410087719298</v>
      </c>
      <c r="FC23" s="83">
        <v>9596.4410087719298</v>
      </c>
      <c r="FD23" s="83">
        <v>9596.4410087719298</v>
      </c>
      <c r="FE23" s="83">
        <v>9596.4410087719298</v>
      </c>
      <c r="FF23" s="83">
        <v>9596.4410087719298</v>
      </c>
      <c r="FG23" s="83">
        <v>9596.4410087719298</v>
      </c>
      <c r="FH23" s="83">
        <v>9596.4410087719298</v>
      </c>
      <c r="FI23" s="83">
        <v>9596.4410087719298</v>
      </c>
      <c r="FJ23" s="83">
        <v>9596.4410087719298</v>
      </c>
      <c r="FK23" s="83">
        <v>9596.4410087719298</v>
      </c>
      <c r="FL23" s="83">
        <v>9596.4410087719298</v>
      </c>
      <c r="FM23" s="83">
        <v>9596.4410087719298</v>
      </c>
      <c r="FN23" s="83">
        <v>9596.4410087719298</v>
      </c>
      <c r="FO23" s="83">
        <v>9596.4410087719298</v>
      </c>
      <c r="FP23" s="83">
        <v>9596.4410087719298</v>
      </c>
      <c r="FQ23" s="83">
        <v>9596.4410087719298</v>
      </c>
      <c r="FR23" s="83">
        <v>9596.4410087719298</v>
      </c>
      <c r="FS23" s="83">
        <v>9596.4410087719298</v>
      </c>
      <c r="FT23" s="83">
        <v>9596.4410087719298</v>
      </c>
      <c r="FU23" s="83">
        <v>9596.4410087719298</v>
      </c>
      <c r="FV23" s="83">
        <v>9596.4410087719298</v>
      </c>
      <c r="FW23" s="83">
        <v>9596.4410087719298</v>
      </c>
      <c r="FX23" s="83">
        <v>9596.4410087719298</v>
      </c>
      <c r="FY23" s="83">
        <v>9596.4410087719298</v>
      </c>
      <c r="FZ23" s="83">
        <v>9596.4410087719298</v>
      </c>
      <c r="GA23" s="83">
        <v>9596.4410087719298</v>
      </c>
      <c r="GB23" s="83">
        <v>9596.4410087719298</v>
      </c>
      <c r="GC23" s="83">
        <v>9596.4410087719298</v>
      </c>
      <c r="GD23" s="83">
        <v>9596.4410087719298</v>
      </c>
      <c r="GE23" s="83">
        <v>9596.4410087719298</v>
      </c>
      <c r="GF23" s="83">
        <v>9596.4410087719298</v>
      </c>
      <c r="GG23" s="83">
        <v>9596.4410087719298</v>
      </c>
      <c r="GH23" s="83">
        <v>9596.4410087719298</v>
      </c>
      <c r="GI23" s="83">
        <v>9596.4410087719298</v>
      </c>
      <c r="GJ23" s="83">
        <v>9596.4410087719298</v>
      </c>
      <c r="GK23" s="83">
        <v>9596.4410087719298</v>
      </c>
      <c r="GL23" s="83">
        <v>9596.4410087719298</v>
      </c>
      <c r="GM23" s="83">
        <v>9596.4410087719298</v>
      </c>
      <c r="GN23" s="83">
        <v>9596.4410087719298</v>
      </c>
      <c r="GO23" s="83">
        <v>9596.4410087719298</v>
      </c>
      <c r="GP23" s="83">
        <v>9596.4410087719298</v>
      </c>
      <c r="GQ23" s="83">
        <v>9596.4410087719298</v>
      </c>
      <c r="GR23" s="83">
        <v>9596.4410087719298</v>
      </c>
      <c r="GS23" s="83">
        <v>9596.4410087719298</v>
      </c>
      <c r="GT23" s="83">
        <v>9596.4410087719298</v>
      </c>
      <c r="GU23" s="83">
        <v>9596.4410087719298</v>
      </c>
      <c r="GV23" s="83">
        <v>9596.4410087719298</v>
      </c>
      <c r="GW23" s="83">
        <v>9596.4410087719298</v>
      </c>
      <c r="GX23" s="83">
        <v>9596.4410087719298</v>
      </c>
      <c r="GY23" s="83">
        <v>9596.4410087719298</v>
      </c>
      <c r="GZ23" s="83">
        <v>9596.4410087719298</v>
      </c>
      <c r="HA23" s="83">
        <v>9596.4410087719298</v>
      </c>
      <c r="HB23" s="83">
        <v>9596.4410087719298</v>
      </c>
      <c r="HC23" s="83">
        <v>9596.4410087719298</v>
      </c>
      <c r="HD23" s="83">
        <v>9596.4410087719298</v>
      </c>
      <c r="HE23" s="83">
        <v>9596.4410087719298</v>
      </c>
      <c r="HF23" s="83">
        <v>9596.4410087719298</v>
      </c>
      <c r="HG23" s="83">
        <v>9596.4410087719298</v>
      </c>
      <c r="HH23" s="83">
        <v>9596.4410087719298</v>
      </c>
      <c r="HI23" s="83">
        <v>9596.4410087719298</v>
      </c>
      <c r="HJ23" s="83">
        <v>9596.4410087719298</v>
      </c>
      <c r="HK23" s="83">
        <v>9596.4410087719298</v>
      </c>
      <c r="HL23" s="83">
        <v>9596.4410087719298</v>
      </c>
      <c r="HM23" s="83">
        <v>9596.4410087719298</v>
      </c>
      <c r="HN23" s="83">
        <v>9596.4410087719298</v>
      </c>
      <c r="HO23" s="83">
        <v>9596.4410087719298</v>
      </c>
      <c r="HP23" s="83">
        <v>9596.4410087719298</v>
      </c>
      <c r="HQ23" s="83">
        <v>9596.4410087719298</v>
      </c>
      <c r="HR23" s="83">
        <v>9596.4410087719298</v>
      </c>
      <c r="HS23" s="83">
        <v>9596.4410087719298</v>
      </c>
      <c r="HT23" s="83">
        <v>9596.4410087719298</v>
      </c>
      <c r="HU23" s="83">
        <v>9596.4410087719298</v>
      </c>
      <c r="HV23" s="83">
        <v>9596.4410087719298</v>
      </c>
      <c r="HW23" s="83">
        <v>9596.4410087719298</v>
      </c>
      <c r="HX23" s="83">
        <v>9596.4410087719298</v>
      </c>
      <c r="HY23" s="83">
        <v>9596.4410087719298</v>
      </c>
      <c r="HZ23" s="83">
        <v>9596.4410087719298</v>
      </c>
      <c r="IA23" s="83">
        <v>9596.4410087719298</v>
      </c>
      <c r="IB23" s="83">
        <v>9596.4410087719298</v>
      </c>
      <c r="IC23" s="83">
        <v>9596.4410087719298</v>
      </c>
      <c r="ID23" s="83">
        <v>10035.0375</v>
      </c>
      <c r="IE23" s="83">
        <v>10035.0375</v>
      </c>
      <c r="IF23" s="83">
        <v>10035.0375</v>
      </c>
      <c r="IG23" s="83">
        <v>10035.0375</v>
      </c>
      <c r="IH23" s="83">
        <v>10035.0375</v>
      </c>
      <c r="II23" s="83">
        <v>10035.0375</v>
      </c>
      <c r="IJ23" s="83">
        <v>10035.0375</v>
      </c>
      <c r="IK23" s="83">
        <v>10035.0375</v>
      </c>
      <c r="IL23" s="83">
        <v>10035.0375</v>
      </c>
      <c r="IM23" s="83">
        <v>10035.0375</v>
      </c>
      <c r="IN23" s="83">
        <v>10035.0375</v>
      </c>
      <c r="IO23" s="83">
        <v>10035.0375</v>
      </c>
    </row>
    <row r="25" spans="1:249" x14ac:dyDescent="0.2">
      <c r="E25" s="22" t="s">
        <v>100</v>
      </c>
      <c r="J25" s="77" cm="1">
        <f t="array" ref="J25:IO25">_xlfn.ANCHORARRAY(Calcs!J$168)</f>
        <v>-2048.5745614035091</v>
      </c>
      <c r="K25" s="77">
        <v>-2051.0502811846563</v>
      </c>
      <c r="L25" s="77">
        <v>-2053.5363164648916</v>
      </c>
      <c r="M25" s="77">
        <v>-2056.0327102254614</v>
      </c>
      <c r="N25" s="77">
        <v>-2058.5395056267002</v>
      </c>
      <c r="O25" s="77">
        <v>-2061.0567460087777</v>
      </c>
      <c r="P25" s="77">
        <v>-2063.5844748924469</v>
      </c>
      <c r="Q25" s="77">
        <v>-2066.1227359797981</v>
      </c>
      <c r="R25" s="77">
        <v>-2068.6715731550134</v>
      </c>
      <c r="S25" s="77">
        <v>-2071.2310304851258</v>
      </c>
      <c r="T25" s="77">
        <v>-2073.8011522207794</v>
      </c>
      <c r="U25" s="77">
        <v>-2076.3819827969987</v>
      </c>
      <c r="V25" s="77">
        <v>-4674.8069001672848</v>
      </c>
      <c r="W25" s="77">
        <v>-4677.4092824710588</v>
      </c>
      <c r="X25" s="77">
        <v>-4680.0225080344317</v>
      </c>
      <c r="Y25" s="77">
        <v>-4682.6466220376524</v>
      </c>
      <c r="Z25" s="77">
        <v>-4685.2816698492206</v>
      </c>
      <c r="AA25" s="77">
        <v>-4687.9276970266692</v>
      </c>
      <c r="AB25" s="77">
        <v>-4690.5847493173578</v>
      </c>
      <c r="AC25" s="77">
        <v>-4693.2528726592573</v>
      </c>
      <c r="AD25" s="77">
        <v>-4695.9321131817478</v>
      </c>
      <c r="AE25" s="77">
        <v>-4698.6225172064151</v>
      </c>
      <c r="AF25" s="77">
        <v>-4701.3241312478531</v>
      </c>
      <c r="AG25" s="77">
        <v>-4704.0370020144628</v>
      </c>
      <c r="AH25" s="77">
        <v>-6572.844509742602</v>
      </c>
      <c r="AI25" s="77">
        <v>-6575.5800348640496</v>
      </c>
      <c r="AJ25" s="77">
        <v>-6578.326958006839</v>
      </c>
      <c r="AK25" s="77">
        <v>-6581.0853266627219</v>
      </c>
      <c r="AL25" s="77">
        <v>-6583.8551885213383</v>
      </c>
      <c r="AM25" s="77">
        <v>-6586.6365914710323</v>
      </c>
      <c r="AN25" s="77">
        <v>-6589.4295835996836</v>
      </c>
      <c r="AO25" s="77">
        <v>-6592.2342131955365</v>
      </c>
      <c r="AP25" s="77">
        <v>-6595.0505287480401</v>
      </c>
      <c r="AQ25" s="77">
        <v>-6597.8785789486783</v>
      </c>
      <c r="AR25" s="77">
        <v>-6600.7184126918191</v>
      </c>
      <c r="AS25" s="77">
        <v>-6603.5700790755573</v>
      </c>
      <c r="AT25" s="77">
        <v>-4997.8627940692268</v>
      </c>
      <c r="AU25" s="77">
        <v>-5000.7382738475926</v>
      </c>
      <c r="AV25" s="77">
        <v>-5003.6257347917017</v>
      </c>
      <c r="AW25" s="77">
        <v>-5006.525226823077</v>
      </c>
      <c r="AX25" s="77">
        <v>-5009.4368000712511</v>
      </c>
      <c r="AY25" s="77">
        <v>-5012.3605048746249</v>
      </c>
      <c r="AZ25" s="77">
        <v>-5015.2963917813458</v>
      </c>
      <c r="BA25" s="77">
        <v>-5018.2445115501787</v>
      </c>
      <c r="BB25" s="77">
        <v>-5021.204915151382</v>
      </c>
      <c r="BC25" s="77">
        <v>-5024.1776537675896</v>
      </c>
      <c r="BD25" s="77">
        <v>-5027.1627787946982</v>
      </c>
      <c r="BE25" s="77">
        <v>-5030.160341842754</v>
      </c>
      <c r="BF25" s="77">
        <v>-3358.7543530701751</v>
      </c>
      <c r="BG25" s="77">
        <v>-3358.7543530701751</v>
      </c>
      <c r="BH25" s="77">
        <v>-3358.7543530701751</v>
      </c>
      <c r="BI25" s="77">
        <v>-3358.7543530701751</v>
      </c>
      <c r="BJ25" s="77">
        <v>-3358.7543530701751</v>
      </c>
      <c r="BK25" s="77">
        <v>-3358.7543530701751</v>
      </c>
      <c r="BL25" s="77">
        <v>-3358.7543530701751</v>
      </c>
      <c r="BM25" s="77">
        <v>-3358.7543530701751</v>
      </c>
      <c r="BN25" s="77">
        <v>-3358.7543530701751</v>
      </c>
      <c r="BO25" s="77">
        <v>-3358.7543530701751</v>
      </c>
      <c r="BP25" s="77">
        <v>-3358.7543530701751</v>
      </c>
      <c r="BQ25" s="77">
        <v>-3358.7543530701751</v>
      </c>
      <c r="BR25" s="77">
        <v>-3358.7543530701751</v>
      </c>
      <c r="BS25" s="77">
        <v>-3358.7543530701751</v>
      </c>
      <c r="BT25" s="77">
        <v>-3358.7543530701751</v>
      </c>
      <c r="BU25" s="77">
        <v>-3358.7543530701751</v>
      </c>
      <c r="BV25" s="77">
        <v>-3358.7543530701751</v>
      </c>
      <c r="BW25" s="77">
        <v>-3358.7543530701751</v>
      </c>
      <c r="BX25" s="77">
        <v>-3358.7543530701751</v>
      </c>
      <c r="BY25" s="77">
        <v>-3358.7543530701751</v>
      </c>
      <c r="BZ25" s="77">
        <v>-3358.7543530701751</v>
      </c>
      <c r="CA25" s="77">
        <v>-3358.7543530701751</v>
      </c>
      <c r="CB25" s="77">
        <v>-3358.7543530701751</v>
      </c>
      <c r="CC25" s="77">
        <v>-3358.7543530701751</v>
      </c>
      <c r="CD25" s="77">
        <v>-3358.7543530701751</v>
      </c>
      <c r="CE25" s="77">
        <v>-3358.7543530701751</v>
      </c>
      <c r="CF25" s="77">
        <v>-3358.7543530701751</v>
      </c>
      <c r="CG25" s="77">
        <v>-3358.7543530701751</v>
      </c>
      <c r="CH25" s="77">
        <v>-3358.7543530701751</v>
      </c>
      <c r="CI25" s="77">
        <v>-3358.7543530701751</v>
      </c>
      <c r="CJ25" s="77">
        <v>-3358.7543530701751</v>
      </c>
      <c r="CK25" s="77">
        <v>-3358.7543530701751</v>
      </c>
      <c r="CL25" s="77">
        <v>-3358.7543530701751</v>
      </c>
      <c r="CM25" s="77">
        <v>-3358.7543530701751</v>
      </c>
      <c r="CN25" s="77">
        <v>-3358.7543530701751</v>
      </c>
      <c r="CO25" s="77">
        <v>-3358.7543530701751</v>
      </c>
      <c r="CP25" s="77">
        <v>-3358.7543530701751</v>
      </c>
      <c r="CQ25" s="77">
        <v>-3358.7543530701751</v>
      </c>
      <c r="CR25" s="77">
        <v>-3358.7543530701751</v>
      </c>
      <c r="CS25" s="77">
        <v>-3358.7543530701751</v>
      </c>
      <c r="CT25" s="77">
        <v>-3358.7543530701751</v>
      </c>
      <c r="CU25" s="77">
        <v>-3358.7543530701751</v>
      </c>
      <c r="CV25" s="77">
        <v>-3358.7543530701751</v>
      </c>
      <c r="CW25" s="77">
        <v>-3358.7543530701751</v>
      </c>
      <c r="CX25" s="77">
        <v>-3358.7543530701751</v>
      </c>
      <c r="CY25" s="77">
        <v>-3358.7543530701751</v>
      </c>
      <c r="CZ25" s="77">
        <v>-3358.7543530701751</v>
      </c>
      <c r="DA25" s="77">
        <v>-3358.7543530701751</v>
      </c>
      <c r="DB25" s="77">
        <v>-3358.7543530701751</v>
      </c>
      <c r="DC25" s="77">
        <v>-3358.7543530701751</v>
      </c>
      <c r="DD25" s="77">
        <v>-3358.7543530701751</v>
      </c>
      <c r="DE25" s="77">
        <v>-3358.7543530701751</v>
      </c>
      <c r="DF25" s="77">
        <v>-3358.7543530701751</v>
      </c>
      <c r="DG25" s="77">
        <v>-3358.7543530701751</v>
      </c>
      <c r="DH25" s="77">
        <v>-3358.7543530701751</v>
      </c>
      <c r="DI25" s="77">
        <v>-3358.7543530701751</v>
      </c>
      <c r="DJ25" s="77">
        <v>-3358.7543530701751</v>
      </c>
      <c r="DK25" s="77">
        <v>-3358.7543530701751</v>
      </c>
      <c r="DL25" s="77">
        <v>-3358.7543530701751</v>
      </c>
      <c r="DM25" s="77">
        <v>-3358.7543530701751</v>
      </c>
      <c r="DN25" s="77">
        <v>-3358.7543530701751</v>
      </c>
      <c r="DO25" s="77">
        <v>-3358.7543530701751</v>
      </c>
      <c r="DP25" s="77">
        <v>-3358.7543530701751</v>
      </c>
      <c r="DQ25" s="77">
        <v>-3358.7543530701751</v>
      </c>
      <c r="DR25" s="77">
        <v>-3358.7543530701751</v>
      </c>
      <c r="DS25" s="77">
        <v>-3358.7543530701751</v>
      </c>
      <c r="DT25" s="77">
        <v>-3358.7543530701751</v>
      </c>
      <c r="DU25" s="77">
        <v>-3358.7543530701751</v>
      </c>
      <c r="DV25" s="77">
        <v>-3358.7543530701751</v>
      </c>
      <c r="DW25" s="77">
        <v>-3358.7543530701751</v>
      </c>
      <c r="DX25" s="77">
        <v>-3358.7543530701751</v>
      </c>
      <c r="DY25" s="77">
        <v>-3358.7543530701751</v>
      </c>
      <c r="DZ25" s="77">
        <v>-3358.7543530701751</v>
      </c>
      <c r="EA25" s="77">
        <v>-3358.7543530701751</v>
      </c>
      <c r="EB25" s="77">
        <v>-3358.7543530701751</v>
      </c>
      <c r="EC25" s="77">
        <v>-3358.7543530701751</v>
      </c>
      <c r="ED25" s="77">
        <v>-3358.7543530701751</v>
      </c>
      <c r="EE25" s="77">
        <v>-3358.7543530701751</v>
      </c>
      <c r="EF25" s="77">
        <v>-3358.7543530701751</v>
      </c>
      <c r="EG25" s="77">
        <v>-3358.7543530701751</v>
      </c>
      <c r="EH25" s="77">
        <v>-3358.7543530701751</v>
      </c>
      <c r="EI25" s="77">
        <v>-3358.7543530701751</v>
      </c>
      <c r="EJ25" s="77">
        <v>-3358.7543530701751</v>
      </c>
      <c r="EK25" s="77">
        <v>-3358.7543530701751</v>
      </c>
      <c r="EL25" s="77">
        <v>-3358.7543530701751</v>
      </c>
      <c r="EM25" s="77">
        <v>-3358.7543530701751</v>
      </c>
      <c r="EN25" s="77">
        <v>-3358.7543530701751</v>
      </c>
      <c r="EO25" s="77">
        <v>-3358.7543530701751</v>
      </c>
      <c r="EP25" s="77">
        <v>-3358.7543530701751</v>
      </c>
      <c r="EQ25" s="77">
        <v>-3358.7543530701751</v>
      </c>
      <c r="ER25" s="77">
        <v>-3358.7543530701751</v>
      </c>
      <c r="ES25" s="77">
        <v>-3358.7543530701751</v>
      </c>
      <c r="ET25" s="77">
        <v>-3358.7543530701751</v>
      </c>
      <c r="EU25" s="77">
        <v>-3358.7543530701751</v>
      </c>
      <c r="EV25" s="77">
        <v>-3358.7543530701751</v>
      </c>
      <c r="EW25" s="77">
        <v>-3358.7543530701751</v>
      </c>
      <c r="EX25" s="77">
        <v>-3358.7543530701751</v>
      </c>
      <c r="EY25" s="77">
        <v>-3358.7543530701751</v>
      </c>
      <c r="EZ25" s="77">
        <v>-3358.7543530701751</v>
      </c>
      <c r="FA25" s="77">
        <v>-3358.7543530701751</v>
      </c>
      <c r="FB25" s="77">
        <v>-3358.7543530701751</v>
      </c>
      <c r="FC25" s="77">
        <v>-3358.7543530701751</v>
      </c>
      <c r="FD25" s="77">
        <v>-3358.7543530701751</v>
      </c>
      <c r="FE25" s="77">
        <v>-3358.7543530701751</v>
      </c>
      <c r="FF25" s="77">
        <v>-3358.7543530701751</v>
      </c>
      <c r="FG25" s="77">
        <v>-3358.7543530701751</v>
      </c>
      <c r="FH25" s="77">
        <v>-3358.7543530701751</v>
      </c>
      <c r="FI25" s="77">
        <v>-3358.7543530701751</v>
      </c>
      <c r="FJ25" s="77">
        <v>-3358.7543530701751</v>
      </c>
      <c r="FK25" s="77">
        <v>-3358.7543530701751</v>
      </c>
      <c r="FL25" s="77">
        <v>-3358.7543530701751</v>
      </c>
      <c r="FM25" s="77">
        <v>-3358.7543530701751</v>
      </c>
      <c r="FN25" s="77">
        <v>-3358.7543530701751</v>
      </c>
      <c r="FO25" s="77">
        <v>-3358.7543530701751</v>
      </c>
      <c r="FP25" s="77">
        <v>-3358.7543530701751</v>
      </c>
      <c r="FQ25" s="77">
        <v>-3358.7543530701751</v>
      </c>
      <c r="FR25" s="77">
        <v>-3358.7543530701751</v>
      </c>
      <c r="FS25" s="77">
        <v>-3358.7543530701751</v>
      </c>
      <c r="FT25" s="77">
        <v>-3358.7543530701751</v>
      </c>
      <c r="FU25" s="77">
        <v>-3358.7543530701751</v>
      </c>
      <c r="FV25" s="77">
        <v>-3358.7543530701751</v>
      </c>
      <c r="FW25" s="77">
        <v>-3358.7543530701751</v>
      </c>
      <c r="FX25" s="77">
        <v>-3358.7543530701751</v>
      </c>
      <c r="FY25" s="77">
        <v>-3358.7543530701751</v>
      </c>
      <c r="FZ25" s="77">
        <v>-3358.7543530701751</v>
      </c>
      <c r="GA25" s="77">
        <v>-3358.7543530701751</v>
      </c>
      <c r="GB25" s="77">
        <v>-3358.7543530701751</v>
      </c>
      <c r="GC25" s="77">
        <v>-3358.7543530701751</v>
      </c>
      <c r="GD25" s="77">
        <v>-3358.7543530701751</v>
      </c>
      <c r="GE25" s="77">
        <v>-3358.7543530701751</v>
      </c>
      <c r="GF25" s="77">
        <v>-3358.7543530701751</v>
      </c>
      <c r="GG25" s="77">
        <v>-3358.7543530701751</v>
      </c>
      <c r="GH25" s="77">
        <v>-3358.7543530701751</v>
      </c>
      <c r="GI25" s="77">
        <v>-3358.7543530701751</v>
      </c>
      <c r="GJ25" s="77">
        <v>-3358.7543530701751</v>
      </c>
      <c r="GK25" s="77">
        <v>-3358.7543530701751</v>
      </c>
      <c r="GL25" s="77">
        <v>-3358.7543530701751</v>
      </c>
      <c r="GM25" s="77">
        <v>-3358.7543530701751</v>
      </c>
      <c r="GN25" s="77">
        <v>-3358.7543530701751</v>
      </c>
      <c r="GO25" s="77">
        <v>-3358.7543530701751</v>
      </c>
      <c r="GP25" s="77">
        <v>-3358.7543530701751</v>
      </c>
      <c r="GQ25" s="77">
        <v>-3358.7543530701751</v>
      </c>
      <c r="GR25" s="77">
        <v>-3358.7543530701751</v>
      </c>
      <c r="GS25" s="77">
        <v>-3358.7543530701751</v>
      </c>
      <c r="GT25" s="77">
        <v>-3358.7543530701751</v>
      </c>
      <c r="GU25" s="77">
        <v>-3358.7543530701751</v>
      </c>
      <c r="GV25" s="77">
        <v>-3358.7543530701751</v>
      </c>
      <c r="GW25" s="77">
        <v>-3358.7543530701751</v>
      </c>
      <c r="GX25" s="77">
        <v>-3358.7543530701751</v>
      </c>
      <c r="GY25" s="77">
        <v>-3358.7543530701751</v>
      </c>
      <c r="GZ25" s="77">
        <v>-3358.7543530701751</v>
      </c>
      <c r="HA25" s="77">
        <v>-3358.7543530701751</v>
      </c>
      <c r="HB25" s="77">
        <v>-3358.7543530701751</v>
      </c>
      <c r="HC25" s="77">
        <v>-3358.7543530701751</v>
      </c>
      <c r="HD25" s="77">
        <v>-3358.7543530701751</v>
      </c>
      <c r="HE25" s="77">
        <v>-3358.7543530701751</v>
      </c>
      <c r="HF25" s="77">
        <v>-3358.7543530701751</v>
      </c>
      <c r="HG25" s="77">
        <v>-3358.7543530701751</v>
      </c>
      <c r="HH25" s="77">
        <v>-3358.7543530701751</v>
      </c>
      <c r="HI25" s="77">
        <v>-3358.7543530701751</v>
      </c>
      <c r="HJ25" s="77">
        <v>-3358.7543530701751</v>
      </c>
      <c r="HK25" s="77">
        <v>-3358.7543530701751</v>
      </c>
      <c r="HL25" s="77">
        <v>-3358.7543530701751</v>
      </c>
      <c r="HM25" s="77">
        <v>-3358.7543530701751</v>
      </c>
      <c r="HN25" s="77">
        <v>-3358.7543530701751</v>
      </c>
      <c r="HO25" s="77">
        <v>-3358.7543530701751</v>
      </c>
      <c r="HP25" s="77">
        <v>-3358.7543530701751</v>
      </c>
      <c r="HQ25" s="77">
        <v>-3358.7543530701751</v>
      </c>
      <c r="HR25" s="77">
        <v>-3358.7543530701751</v>
      </c>
      <c r="HS25" s="77">
        <v>-3358.7543530701751</v>
      </c>
      <c r="HT25" s="77">
        <v>-3358.7543530701751</v>
      </c>
      <c r="HU25" s="77">
        <v>-3358.7543530701751</v>
      </c>
      <c r="HV25" s="77">
        <v>-3358.7543530701751</v>
      </c>
      <c r="HW25" s="77">
        <v>-3358.7543530701751</v>
      </c>
      <c r="HX25" s="77">
        <v>-3358.7543530701751</v>
      </c>
      <c r="HY25" s="77">
        <v>-3358.7543530701751</v>
      </c>
      <c r="HZ25" s="77">
        <v>-3358.7543530701751</v>
      </c>
      <c r="IA25" s="77">
        <v>-3358.7543530701751</v>
      </c>
      <c r="IB25" s="77">
        <v>-3358.7543530701751</v>
      </c>
      <c r="IC25" s="77">
        <v>-3358.7543530701751</v>
      </c>
      <c r="ID25" s="77">
        <v>-3512.2631249999999</v>
      </c>
      <c r="IE25" s="77">
        <v>-3512.2631249999999</v>
      </c>
      <c r="IF25" s="77">
        <v>-3512.2631249999999</v>
      </c>
      <c r="IG25" s="77">
        <v>-3512.2631249999999</v>
      </c>
      <c r="IH25" s="77">
        <v>-3512.2631249999999</v>
      </c>
      <c r="II25" s="77">
        <v>-3512.2631249999999</v>
      </c>
      <c r="IJ25" s="77">
        <v>-3512.2631249999999</v>
      </c>
      <c r="IK25" s="77">
        <v>-3512.2631249999999</v>
      </c>
      <c r="IL25" s="77">
        <v>-3512.2631249999999</v>
      </c>
      <c r="IM25" s="77">
        <v>-3512.2631249999999</v>
      </c>
      <c r="IN25" s="77">
        <v>-3512.2631249999999</v>
      </c>
      <c r="IO25" s="77">
        <v>-3512.2631249999999</v>
      </c>
    </row>
    <row r="26" spans="1:249" s="13" customFormat="1" ht="15.75" thickBot="1" x14ac:dyDescent="0.25">
      <c r="B26" s="7"/>
      <c r="C26" s="75"/>
      <c r="D26" s="74"/>
      <c r="E26" s="83" t="s">
        <v>85</v>
      </c>
      <c r="F26" s="83"/>
      <c r="G26" s="83"/>
      <c r="H26" s="83"/>
      <c r="I26" s="83"/>
      <c r="J26" s="254" cm="1">
        <f t="array" ref="J26:IO26">BXF.SumColumnsλ(_xlfn.ANCHORARRAY(J25))</f>
        <v>-2048.5745614035091</v>
      </c>
      <c r="K26" s="83">
        <v>-2051.0502811846563</v>
      </c>
      <c r="L26" s="83">
        <v>-2053.5363164648916</v>
      </c>
      <c r="M26" s="83">
        <v>-2056.0327102254614</v>
      </c>
      <c r="N26" s="83">
        <v>-2058.5395056267002</v>
      </c>
      <c r="O26" s="83">
        <v>-2061.0567460087777</v>
      </c>
      <c r="P26" s="83">
        <v>-2063.5844748924469</v>
      </c>
      <c r="Q26" s="83">
        <v>-2066.1227359797981</v>
      </c>
      <c r="R26" s="83">
        <v>-2068.6715731550134</v>
      </c>
      <c r="S26" s="83">
        <v>-2071.2310304851258</v>
      </c>
      <c r="T26" s="83">
        <v>-2073.8011522207794</v>
      </c>
      <c r="U26" s="83">
        <v>-2076.3819827969987</v>
      </c>
      <c r="V26" s="83">
        <v>-4674.8069001672848</v>
      </c>
      <c r="W26" s="83">
        <v>-4677.4092824710588</v>
      </c>
      <c r="X26" s="83">
        <v>-4680.0225080344317</v>
      </c>
      <c r="Y26" s="83">
        <v>-4682.6466220376524</v>
      </c>
      <c r="Z26" s="83">
        <v>-4685.2816698492206</v>
      </c>
      <c r="AA26" s="83">
        <v>-4687.9276970266692</v>
      </c>
      <c r="AB26" s="83">
        <v>-4690.5847493173578</v>
      </c>
      <c r="AC26" s="83">
        <v>-4693.2528726592573</v>
      </c>
      <c r="AD26" s="83">
        <v>-4695.9321131817478</v>
      </c>
      <c r="AE26" s="83">
        <v>-4698.6225172064151</v>
      </c>
      <c r="AF26" s="83">
        <v>-4701.3241312478531</v>
      </c>
      <c r="AG26" s="83">
        <v>-4704.0370020144628</v>
      </c>
      <c r="AH26" s="83">
        <v>-6572.844509742602</v>
      </c>
      <c r="AI26" s="83">
        <v>-6575.5800348640496</v>
      </c>
      <c r="AJ26" s="83">
        <v>-6578.326958006839</v>
      </c>
      <c r="AK26" s="83">
        <v>-6581.0853266627219</v>
      </c>
      <c r="AL26" s="83">
        <v>-6583.8551885213383</v>
      </c>
      <c r="AM26" s="83">
        <v>-6586.6365914710323</v>
      </c>
      <c r="AN26" s="83">
        <v>-6589.4295835996836</v>
      </c>
      <c r="AO26" s="83">
        <v>-6592.2342131955365</v>
      </c>
      <c r="AP26" s="83">
        <v>-6595.0505287480401</v>
      </c>
      <c r="AQ26" s="83">
        <v>-6597.8785789486783</v>
      </c>
      <c r="AR26" s="83">
        <v>-6600.7184126918191</v>
      </c>
      <c r="AS26" s="83">
        <v>-6603.5700790755573</v>
      </c>
      <c r="AT26" s="83">
        <v>-4997.8627940692268</v>
      </c>
      <c r="AU26" s="83">
        <v>-5000.7382738475926</v>
      </c>
      <c r="AV26" s="83">
        <v>-5003.6257347917017</v>
      </c>
      <c r="AW26" s="83">
        <v>-5006.525226823077</v>
      </c>
      <c r="AX26" s="83">
        <v>-5009.4368000712511</v>
      </c>
      <c r="AY26" s="83">
        <v>-5012.3605048746249</v>
      </c>
      <c r="AZ26" s="83">
        <v>-5015.2963917813458</v>
      </c>
      <c r="BA26" s="83">
        <v>-5018.2445115501787</v>
      </c>
      <c r="BB26" s="83">
        <v>-5021.204915151382</v>
      </c>
      <c r="BC26" s="83">
        <v>-5024.1776537675896</v>
      </c>
      <c r="BD26" s="83">
        <v>-5027.1627787946982</v>
      </c>
      <c r="BE26" s="83">
        <v>-5030.160341842754</v>
      </c>
      <c r="BF26" s="83">
        <v>-3358.7543530701751</v>
      </c>
      <c r="BG26" s="83">
        <v>-3358.7543530701751</v>
      </c>
      <c r="BH26" s="83">
        <v>-3358.7543530701751</v>
      </c>
      <c r="BI26" s="83">
        <v>-3358.7543530701751</v>
      </c>
      <c r="BJ26" s="83">
        <v>-3358.7543530701751</v>
      </c>
      <c r="BK26" s="83">
        <v>-3358.7543530701751</v>
      </c>
      <c r="BL26" s="83">
        <v>-3358.7543530701751</v>
      </c>
      <c r="BM26" s="83">
        <v>-3358.7543530701751</v>
      </c>
      <c r="BN26" s="83">
        <v>-3358.7543530701751</v>
      </c>
      <c r="BO26" s="83">
        <v>-3358.7543530701751</v>
      </c>
      <c r="BP26" s="83">
        <v>-3358.7543530701751</v>
      </c>
      <c r="BQ26" s="83">
        <v>-3358.7543530701751</v>
      </c>
      <c r="BR26" s="83">
        <v>-3358.7543530701751</v>
      </c>
      <c r="BS26" s="83">
        <v>-3358.7543530701751</v>
      </c>
      <c r="BT26" s="83">
        <v>-3358.7543530701751</v>
      </c>
      <c r="BU26" s="83">
        <v>-3358.7543530701751</v>
      </c>
      <c r="BV26" s="83">
        <v>-3358.7543530701751</v>
      </c>
      <c r="BW26" s="83">
        <v>-3358.7543530701751</v>
      </c>
      <c r="BX26" s="83">
        <v>-3358.7543530701751</v>
      </c>
      <c r="BY26" s="83">
        <v>-3358.7543530701751</v>
      </c>
      <c r="BZ26" s="83">
        <v>-3358.7543530701751</v>
      </c>
      <c r="CA26" s="83">
        <v>-3358.7543530701751</v>
      </c>
      <c r="CB26" s="83">
        <v>-3358.7543530701751</v>
      </c>
      <c r="CC26" s="83">
        <v>-3358.7543530701751</v>
      </c>
      <c r="CD26" s="83">
        <v>-3358.7543530701751</v>
      </c>
      <c r="CE26" s="83">
        <v>-3358.7543530701751</v>
      </c>
      <c r="CF26" s="83">
        <v>-3358.7543530701751</v>
      </c>
      <c r="CG26" s="83">
        <v>-3358.7543530701751</v>
      </c>
      <c r="CH26" s="83">
        <v>-3358.7543530701751</v>
      </c>
      <c r="CI26" s="83">
        <v>-3358.7543530701751</v>
      </c>
      <c r="CJ26" s="83">
        <v>-3358.7543530701751</v>
      </c>
      <c r="CK26" s="83">
        <v>-3358.7543530701751</v>
      </c>
      <c r="CL26" s="83">
        <v>-3358.7543530701751</v>
      </c>
      <c r="CM26" s="83">
        <v>-3358.7543530701751</v>
      </c>
      <c r="CN26" s="83">
        <v>-3358.7543530701751</v>
      </c>
      <c r="CO26" s="83">
        <v>-3358.7543530701751</v>
      </c>
      <c r="CP26" s="83">
        <v>-3358.7543530701751</v>
      </c>
      <c r="CQ26" s="83">
        <v>-3358.7543530701751</v>
      </c>
      <c r="CR26" s="83">
        <v>-3358.7543530701751</v>
      </c>
      <c r="CS26" s="83">
        <v>-3358.7543530701751</v>
      </c>
      <c r="CT26" s="83">
        <v>-3358.7543530701751</v>
      </c>
      <c r="CU26" s="83">
        <v>-3358.7543530701751</v>
      </c>
      <c r="CV26" s="83">
        <v>-3358.7543530701751</v>
      </c>
      <c r="CW26" s="83">
        <v>-3358.7543530701751</v>
      </c>
      <c r="CX26" s="83">
        <v>-3358.7543530701751</v>
      </c>
      <c r="CY26" s="83">
        <v>-3358.7543530701751</v>
      </c>
      <c r="CZ26" s="83">
        <v>-3358.7543530701751</v>
      </c>
      <c r="DA26" s="83">
        <v>-3358.7543530701751</v>
      </c>
      <c r="DB26" s="83">
        <v>-3358.7543530701751</v>
      </c>
      <c r="DC26" s="83">
        <v>-3358.7543530701751</v>
      </c>
      <c r="DD26" s="83">
        <v>-3358.7543530701751</v>
      </c>
      <c r="DE26" s="83">
        <v>-3358.7543530701751</v>
      </c>
      <c r="DF26" s="83">
        <v>-3358.7543530701751</v>
      </c>
      <c r="DG26" s="83">
        <v>-3358.7543530701751</v>
      </c>
      <c r="DH26" s="83">
        <v>-3358.7543530701751</v>
      </c>
      <c r="DI26" s="83">
        <v>-3358.7543530701751</v>
      </c>
      <c r="DJ26" s="83">
        <v>-3358.7543530701751</v>
      </c>
      <c r="DK26" s="83">
        <v>-3358.7543530701751</v>
      </c>
      <c r="DL26" s="83">
        <v>-3358.7543530701751</v>
      </c>
      <c r="DM26" s="83">
        <v>-3358.7543530701751</v>
      </c>
      <c r="DN26" s="83">
        <v>-3358.7543530701751</v>
      </c>
      <c r="DO26" s="83">
        <v>-3358.7543530701751</v>
      </c>
      <c r="DP26" s="83">
        <v>-3358.7543530701751</v>
      </c>
      <c r="DQ26" s="83">
        <v>-3358.7543530701751</v>
      </c>
      <c r="DR26" s="83">
        <v>-3358.7543530701751</v>
      </c>
      <c r="DS26" s="83">
        <v>-3358.7543530701751</v>
      </c>
      <c r="DT26" s="83">
        <v>-3358.7543530701751</v>
      </c>
      <c r="DU26" s="83">
        <v>-3358.7543530701751</v>
      </c>
      <c r="DV26" s="83">
        <v>-3358.7543530701751</v>
      </c>
      <c r="DW26" s="83">
        <v>-3358.7543530701751</v>
      </c>
      <c r="DX26" s="83">
        <v>-3358.7543530701751</v>
      </c>
      <c r="DY26" s="83">
        <v>-3358.7543530701751</v>
      </c>
      <c r="DZ26" s="83">
        <v>-3358.7543530701751</v>
      </c>
      <c r="EA26" s="83">
        <v>-3358.7543530701751</v>
      </c>
      <c r="EB26" s="83">
        <v>-3358.7543530701751</v>
      </c>
      <c r="EC26" s="83">
        <v>-3358.7543530701751</v>
      </c>
      <c r="ED26" s="83">
        <v>-3358.7543530701751</v>
      </c>
      <c r="EE26" s="83">
        <v>-3358.7543530701751</v>
      </c>
      <c r="EF26" s="83">
        <v>-3358.7543530701751</v>
      </c>
      <c r="EG26" s="83">
        <v>-3358.7543530701751</v>
      </c>
      <c r="EH26" s="83">
        <v>-3358.7543530701751</v>
      </c>
      <c r="EI26" s="83">
        <v>-3358.7543530701751</v>
      </c>
      <c r="EJ26" s="83">
        <v>-3358.7543530701751</v>
      </c>
      <c r="EK26" s="83">
        <v>-3358.7543530701751</v>
      </c>
      <c r="EL26" s="83">
        <v>-3358.7543530701751</v>
      </c>
      <c r="EM26" s="83">
        <v>-3358.7543530701751</v>
      </c>
      <c r="EN26" s="83">
        <v>-3358.7543530701751</v>
      </c>
      <c r="EO26" s="83">
        <v>-3358.7543530701751</v>
      </c>
      <c r="EP26" s="83">
        <v>-3358.7543530701751</v>
      </c>
      <c r="EQ26" s="83">
        <v>-3358.7543530701751</v>
      </c>
      <c r="ER26" s="83">
        <v>-3358.7543530701751</v>
      </c>
      <c r="ES26" s="83">
        <v>-3358.7543530701751</v>
      </c>
      <c r="ET26" s="83">
        <v>-3358.7543530701751</v>
      </c>
      <c r="EU26" s="83">
        <v>-3358.7543530701751</v>
      </c>
      <c r="EV26" s="83">
        <v>-3358.7543530701751</v>
      </c>
      <c r="EW26" s="83">
        <v>-3358.7543530701751</v>
      </c>
      <c r="EX26" s="83">
        <v>-3358.7543530701751</v>
      </c>
      <c r="EY26" s="83">
        <v>-3358.7543530701751</v>
      </c>
      <c r="EZ26" s="83">
        <v>-3358.7543530701751</v>
      </c>
      <c r="FA26" s="83">
        <v>-3358.7543530701751</v>
      </c>
      <c r="FB26" s="83">
        <v>-3358.7543530701751</v>
      </c>
      <c r="FC26" s="83">
        <v>-3358.7543530701751</v>
      </c>
      <c r="FD26" s="83">
        <v>-3358.7543530701751</v>
      </c>
      <c r="FE26" s="83">
        <v>-3358.7543530701751</v>
      </c>
      <c r="FF26" s="83">
        <v>-3358.7543530701751</v>
      </c>
      <c r="FG26" s="83">
        <v>-3358.7543530701751</v>
      </c>
      <c r="FH26" s="83">
        <v>-3358.7543530701751</v>
      </c>
      <c r="FI26" s="83">
        <v>-3358.7543530701751</v>
      </c>
      <c r="FJ26" s="83">
        <v>-3358.7543530701751</v>
      </c>
      <c r="FK26" s="83">
        <v>-3358.7543530701751</v>
      </c>
      <c r="FL26" s="83">
        <v>-3358.7543530701751</v>
      </c>
      <c r="FM26" s="83">
        <v>-3358.7543530701751</v>
      </c>
      <c r="FN26" s="83">
        <v>-3358.7543530701751</v>
      </c>
      <c r="FO26" s="83">
        <v>-3358.7543530701751</v>
      </c>
      <c r="FP26" s="83">
        <v>-3358.7543530701751</v>
      </c>
      <c r="FQ26" s="83">
        <v>-3358.7543530701751</v>
      </c>
      <c r="FR26" s="83">
        <v>-3358.7543530701751</v>
      </c>
      <c r="FS26" s="83">
        <v>-3358.7543530701751</v>
      </c>
      <c r="FT26" s="83">
        <v>-3358.7543530701751</v>
      </c>
      <c r="FU26" s="83">
        <v>-3358.7543530701751</v>
      </c>
      <c r="FV26" s="83">
        <v>-3358.7543530701751</v>
      </c>
      <c r="FW26" s="83">
        <v>-3358.7543530701751</v>
      </c>
      <c r="FX26" s="83">
        <v>-3358.7543530701751</v>
      </c>
      <c r="FY26" s="83">
        <v>-3358.7543530701751</v>
      </c>
      <c r="FZ26" s="83">
        <v>-3358.7543530701751</v>
      </c>
      <c r="GA26" s="83">
        <v>-3358.7543530701751</v>
      </c>
      <c r="GB26" s="83">
        <v>-3358.7543530701751</v>
      </c>
      <c r="GC26" s="83">
        <v>-3358.7543530701751</v>
      </c>
      <c r="GD26" s="83">
        <v>-3358.7543530701751</v>
      </c>
      <c r="GE26" s="83">
        <v>-3358.7543530701751</v>
      </c>
      <c r="GF26" s="83">
        <v>-3358.7543530701751</v>
      </c>
      <c r="GG26" s="83">
        <v>-3358.7543530701751</v>
      </c>
      <c r="GH26" s="83">
        <v>-3358.7543530701751</v>
      </c>
      <c r="GI26" s="83">
        <v>-3358.7543530701751</v>
      </c>
      <c r="GJ26" s="83">
        <v>-3358.7543530701751</v>
      </c>
      <c r="GK26" s="83">
        <v>-3358.7543530701751</v>
      </c>
      <c r="GL26" s="83">
        <v>-3358.7543530701751</v>
      </c>
      <c r="GM26" s="83">
        <v>-3358.7543530701751</v>
      </c>
      <c r="GN26" s="83">
        <v>-3358.7543530701751</v>
      </c>
      <c r="GO26" s="83">
        <v>-3358.7543530701751</v>
      </c>
      <c r="GP26" s="83">
        <v>-3358.7543530701751</v>
      </c>
      <c r="GQ26" s="83">
        <v>-3358.7543530701751</v>
      </c>
      <c r="GR26" s="83">
        <v>-3358.7543530701751</v>
      </c>
      <c r="GS26" s="83">
        <v>-3358.7543530701751</v>
      </c>
      <c r="GT26" s="83">
        <v>-3358.7543530701751</v>
      </c>
      <c r="GU26" s="83">
        <v>-3358.7543530701751</v>
      </c>
      <c r="GV26" s="83">
        <v>-3358.7543530701751</v>
      </c>
      <c r="GW26" s="83">
        <v>-3358.7543530701751</v>
      </c>
      <c r="GX26" s="83">
        <v>-3358.7543530701751</v>
      </c>
      <c r="GY26" s="83">
        <v>-3358.7543530701751</v>
      </c>
      <c r="GZ26" s="83">
        <v>-3358.7543530701751</v>
      </c>
      <c r="HA26" s="83">
        <v>-3358.7543530701751</v>
      </c>
      <c r="HB26" s="83">
        <v>-3358.7543530701751</v>
      </c>
      <c r="HC26" s="83">
        <v>-3358.7543530701751</v>
      </c>
      <c r="HD26" s="83">
        <v>-3358.7543530701751</v>
      </c>
      <c r="HE26" s="83">
        <v>-3358.7543530701751</v>
      </c>
      <c r="HF26" s="83">
        <v>-3358.7543530701751</v>
      </c>
      <c r="HG26" s="83">
        <v>-3358.7543530701751</v>
      </c>
      <c r="HH26" s="83">
        <v>-3358.7543530701751</v>
      </c>
      <c r="HI26" s="83">
        <v>-3358.7543530701751</v>
      </c>
      <c r="HJ26" s="83">
        <v>-3358.7543530701751</v>
      </c>
      <c r="HK26" s="83">
        <v>-3358.7543530701751</v>
      </c>
      <c r="HL26" s="83">
        <v>-3358.7543530701751</v>
      </c>
      <c r="HM26" s="83">
        <v>-3358.7543530701751</v>
      </c>
      <c r="HN26" s="83">
        <v>-3358.7543530701751</v>
      </c>
      <c r="HO26" s="83">
        <v>-3358.7543530701751</v>
      </c>
      <c r="HP26" s="83">
        <v>-3358.7543530701751</v>
      </c>
      <c r="HQ26" s="83">
        <v>-3358.7543530701751</v>
      </c>
      <c r="HR26" s="83">
        <v>-3358.7543530701751</v>
      </c>
      <c r="HS26" s="83">
        <v>-3358.7543530701751</v>
      </c>
      <c r="HT26" s="83">
        <v>-3358.7543530701751</v>
      </c>
      <c r="HU26" s="83">
        <v>-3358.7543530701751</v>
      </c>
      <c r="HV26" s="83">
        <v>-3358.7543530701751</v>
      </c>
      <c r="HW26" s="83">
        <v>-3358.7543530701751</v>
      </c>
      <c r="HX26" s="83">
        <v>-3358.7543530701751</v>
      </c>
      <c r="HY26" s="83">
        <v>-3358.7543530701751</v>
      </c>
      <c r="HZ26" s="83">
        <v>-3358.7543530701751</v>
      </c>
      <c r="IA26" s="83">
        <v>-3358.7543530701751</v>
      </c>
      <c r="IB26" s="83">
        <v>-3358.7543530701751</v>
      </c>
      <c r="IC26" s="83">
        <v>-3358.7543530701751</v>
      </c>
      <c r="ID26" s="83">
        <v>-3512.2631249999999</v>
      </c>
      <c r="IE26" s="83">
        <v>-3512.2631249999999</v>
      </c>
      <c r="IF26" s="83">
        <v>-3512.2631249999999</v>
      </c>
      <c r="IG26" s="83">
        <v>-3512.2631249999999</v>
      </c>
      <c r="IH26" s="83">
        <v>-3512.2631249999999</v>
      </c>
      <c r="II26" s="83">
        <v>-3512.2631249999999</v>
      </c>
      <c r="IJ26" s="83">
        <v>-3512.2631249999999</v>
      </c>
      <c r="IK26" s="83">
        <v>-3512.2631249999999</v>
      </c>
      <c r="IL26" s="83">
        <v>-3512.2631249999999</v>
      </c>
      <c r="IM26" s="83">
        <v>-3512.2631249999999</v>
      </c>
      <c r="IN26" s="83">
        <v>-3512.2631249999999</v>
      </c>
      <c r="IO26" s="83">
        <v>-3512.2631249999999</v>
      </c>
    </row>
    <row r="28" spans="1:249" s="13" customFormat="1" ht="13.5" thickBot="1" x14ac:dyDescent="0.25">
      <c r="B28" s="7"/>
      <c r="C28" s="75"/>
      <c r="D28" s="74"/>
      <c r="E28" s="83" t="s">
        <v>21</v>
      </c>
      <c r="F28" s="83"/>
      <c r="G28" s="83"/>
      <c r="H28" s="83"/>
      <c r="I28" s="83"/>
      <c r="J28" s="83" cm="1">
        <f t="array" ref="J28:IO28">_xlfn.ANCHORARRAY(J23) +_xlfn.ANCHORARRAY( J26)</f>
        <v>3804.4956140350882</v>
      </c>
      <c r="K28" s="83">
        <v>3809.0933793429331</v>
      </c>
      <c r="L28" s="83">
        <v>3813.7103020062277</v>
      </c>
      <c r="M28" s="83">
        <v>3818.3464618472863</v>
      </c>
      <c r="N28" s="83">
        <v>3823.001939021015</v>
      </c>
      <c r="O28" s="83">
        <v>3827.6768140163013</v>
      </c>
      <c r="P28" s="83">
        <v>3832.3711676574017</v>
      </c>
      <c r="Q28" s="83">
        <v>3837.0850811053401</v>
      </c>
      <c r="R28" s="83">
        <v>3841.8186358593107</v>
      </c>
      <c r="S28" s="83">
        <v>3846.5719137580904</v>
      </c>
      <c r="T28" s="83">
        <v>3851.3449969814478</v>
      </c>
      <c r="U28" s="83">
        <v>3856.1379680515697</v>
      </c>
      <c r="V28" s="83">
        <v>8681.7842431678146</v>
      </c>
      <c r="W28" s="83">
        <v>8686.6172388748237</v>
      </c>
      <c r="X28" s="83">
        <v>8691.4703720639463</v>
      </c>
      <c r="Y28" s="83">
        <v>8696.3437266413566</v>
      </c>
      <c r="Z28" s="83">
        <v>8701.2373868628383</v>
      </c>
      <c r="AA28" s="83">
        <v>8706.1514373352438</v>
      </c>
      <c r="AB28" s="83">
        <v>8711.0859630179511</v>
      </c>
      <c r="AC28" s="83">
        <v>8716.0410492243354</v>
      </c>
      <c r="AD28" s="83">
        <v>8721.0167816232461</v>
      </c>
      <c r="AE28" s="83">
        <v>8726.0132462404872</v>
      </c>
      <c r="AF28" s="83">
        <v>8731.0305294602986</v>
      </c>
      <c r="AG28" s="83">
        <v>8736.0687180268615</v>
      </c>
      <c r="AH28" s="83">
        <v>12206.711232379119</v>
      </c>
      <c r="AI28" s="83">
        <v>12211.791493318951</v>
      </c>
      <c r="AJ28" s="83">
        <v>12216.892922012701</v>
      </c>
      <c r="AK28" s="83">
        <v>12222.015606659343</v>
      </c>
      <c r="AL28" s="83">
        <v>12227.159635825345</v>
      </c>
      <c r="AM28" s="83">
        <v>12232.325098446203</v>
      </c>
      <c r="AN28" s="83">
        <v>12237.512083827985</v>
      </c>
      <c r="AO28" s="83">
        <v>12242.720681648854</v>
      </c>
      <c r="AP28" s="83">
        <v>12247.950981960646</v>
      </c>
      <c r="AQ28" s="83">
        <v>12253.203075190402</v>
      </c>
      <c r="AR28" s="83">
        <v>12258.477052141952</v>
      </c>
      <c r="AS28" s="83">
        <v>12263.773003997463</v>
      </c>
      <c r="AT28" s="83">
        <v>9281.7451889857075</v>
      </c>
      <c r="AU28" s="83">
        <v>9287.0853657169573</v>
      </c>
      <c r="AV28" s="83">
        <v>9292.4477931845886</v>
      </c>
      <c r="AW28" s="83">
        <v>9297.832564100001</v>
      </c>
      <c r="AX28" s="83">
        <v>9303.239771560895</v>
      </c>
      <c r="AY28" s="83">
        <v>9308.6695090528756</v>
      </c>
      <c r="AZ28" s="83">
        <v>9314.121870451072</v>
      </c>
      <c r="BA28" s="83">
        <v>9319.5969500217616</v>
      </c>
      <c r="BB28" s="83">
        <v>9325.0948424239959</v>
      </c>
      <c r="BC28" s="83">
        <v>9330.6156427112401</v>
      </c>
      <c r="BD28" s="83">
        <v>9336.159446333013</v>
      </c>
      <c r="BE28" s="83">
        <v>9341.7263491365447</v>
      </c>
      <c r="BF28" s="83">
        <v>6237.6866557017547</v>
      </c>
      <c r="BG28" s="83">
        <v>6237.6866557017547</v>
      </c>
      <c r="BH28" s="83">
        <v>6237.6866557017547</v>
      </c>
      <c r="BI28" s="83">
        <v>6237.6866557017547</v>
      </c>
      <c r="BJ28" s="83">
        <v>6237.6866557017547</v>
      </c>
      <c r="BK28" s="83">
        <v>6237.6866557017547</v>
      </c>
      <c r="BL28" s="83">
        <v>6237.6866557017547</v>
      </c>
      <c r="BM28" s="83">
        <v>6237.6866557017547</v>
      </c>
      <c r="BN28" s="83">
        <v>6237.6866557017547</v>
      </c>
      <c r="BO28" s="83">
        <v>6237.6866557017547</v>
      </c>
      <c r="BP28" s="83">
        <v>6237.6866557017547</v>
      </c>
      <c r="BQ28" s="83">
        <v>6237.6866557017547</v>
      </c>
      <c r="BR28" s="83">
        <v>6237.6866557017547</v>
      </c>
      <c r="BS28" s="83">
        <v>6237.6866557017547</v>
      </c>
      <c r="BT28" s="83">
        <v>6237.6866557017547</v>
      </c>
      <c r="BU28" s="83">
        <v>6237.6866557017547</v>
      </c>
      <c r="BV28" s="83">
        <v>6237.6866557017547</v>
      </c>
      <c r="BW28" s="83">
        <v>6237.6866557017547</v>
      </c>
      <c r="BX28" s="83">
        <v>6237.6866557017547</v>
      </c>
      <c r="BY28" s="83">
        <v>6237.6866557017547</v>
      </c>
      <c r="BZ28" s="83">
        <v>6237.6866557017547</v>
      </c>
      <c r="CA28" s="83">
        <v>6237.6866557017547</v>
      </c>
      <c r="CB28" s="83">
        <v>6237.6866557017547</v>
      </c>
      <c r="CC28" s="83">
        <v>6237.6866557017547</v>
      </c>
      <c r="CD28" s="83">
        <v>6237.6866557017547</v>
      </c>
      <c r="CE28" s="83">
        <v>6237.6866557017547</v>
      </c>
      <c r="CF28" s="83">
        <v>6237.6866557017547</v>
      </c>
      <c r="CG28" s="83">
        <v>6237.6866557017547</v>
      </c>
      <c r="CH28" s="83">
        <v>6237.6866557017547</v>
      </c>
      <c r="CI28" s="83">
        <v>6237.6866557017547</v>
      </c>
      <c r="CJ28" s="83">
        <v>6237.6866557017547</v>
      </c>
      <c r="CK28" s="83">
        <v>6237.6866557017547</v>
      </c>
      <c r="CL28" s="83">
        <v>6237.6866557017547</v>
      </c>
      <c r="CM28" s="83">
        <v>6237.6866557017547</v>
      </c>
      <c r="CN28" s="83">
        <v>6237.6866557017547</v>
      </c>
      <c r="CO28" s="83">
        <v>6237.6866557017547</v>
      </c>
      <c r="CP28" s="83">
        <v>6237.6866557017547</v>
      </c>
      <c r="CQ28" s="83">
        <v>6237.6866557017547</v>
      </c>
      <c r="CR28" s="83">
        <v>6237.6866557017547</v>
      </c>
      <c r="CS28" s="83">
        <v>6237.6866557017547</v>
      </c>
      <c r="CT28" s="83">
        <v>6237.6866557017547</v>
      </c>
      <c r="CU28" s="83">
        <v>6237.6866557017547</v>
      </c>
      <c r="CV28" s="83">
        <v>6237.6866557017547</v>
      </c>
      <c r="CW28" s="83">
        <v>6237.6866557017547</v>
      </c>
      <c r="CX28" s="83">
        <v>6237.6866557017547</v>
      </c>
      <c r="CY28" s="83">
        <v>6237.6866557017547</v>
      </c>
      <c r="CZ28" s="83">
        <v>6237.6866557017547</v>
      </c>
      <c r="DA28" s="83">
        <v>6237.6866557017547</v>
      </c>
      <c r="DB28" s="83">
        <v>6237.6866557017547</v>
      </c>
      <c r="DC28" s="83">
        <v>6237.6866557017547</v>
      </c>
      <c r="DD28" s="83">
        <v>6237.6866557017547</v>
      </c>
      <c r="DE28" s="83">
        <v>6237.6866557017547</v>
      </c>
      <c r="DF28" s="83">
        <v>6237.6866557017547</v>
      </c>
      <c r="DG28" s="83">
        <v>6237.6866557017547</v>
      </c>
      <c r="DH28" s="83">
        <v>6237.6866557017547</v>
      </c>
      <c r="DI28" s="83">
        <v>6237.6866557017547</v>
      </c>
      <c r="DJ28" s="83">
        <v>6237.6866557017547</v>
      </c>
      <c r="DK28" s="83">
        <v>6237.6866557017547</v>
      </c>
      <c r="DL28" s="83">
        <v>6237.6866557017547</v>
      </c>
      <c r="DM28" s="83">
        <v>6237.6866557017547</v>
      </c>
      <c r="DN28" s="83">
        <v>6237.6866557017547</v>
      </c>
      <c r="DO28" s="83">
        <v>6237.6866557017547</v>
      </c>
      <c r="DP28" s="83">
        <v>6237.6866557017547</v>
      </c>
      <c r="DQ28" s="83">
        <v>6237.6866557017547</v>
      </c>
      <c r="DR28" s="83">
        <v>6237.6866557017547</v>
      </c>
      <c r="DS28" s="83">
        <v>6237.6866557017547</v>
      </c>
      <c r="DT28" s="83">
        <v>6237.6866557017547</v>
      </c>
      <c r="DU28" s="83">
        <v>6237.6866557017547</v>
      </c>
      <c r="DV28" s="83">
        <v>6237.6866557017547</v>
      </c>
      <c r="DW28" s="83">
        <v>6237.6866557017547</v>
      </c>
      <c r="DX28" s="83">
        <v>6237.6866557017547</v>
      </c>
      <c r="DY28" s="83">
        <v>6237.6866557017547</v>
      </c>
      <c r="DZ28" s="83">
        <v>6237.6866557017547</v>
      </c>
      <c r="EA28" s="83">
        <v>6237.6866557017547</v>
      </c>
      <c r="EB28" s="83">
        <v>6237.6866557017547</v>
      </c>
      <c r="EC28" s="83">
        <v>6237.6866557017547</v>
      </c>
      <c r="ED28" s="83">
        <v>6237.6866557017547</v>
      </c>
      <c r="EE28" s="83">
        <v>6237.6866557017547</v>
      </c>
      <c r="EF28" s="83">
        <v>6237.6866557017547</v>
      </c>
      <c r="EG28" s="83">
        <v>6237.6866557017547</v>
      </c>
      <c r="EH28" s="83">
        <v>6237.6866557017547</v>
      </c>
      <c r="EI28" s="83">
        <v>6237.6866557017547</v>
      </c>
      <c r="EJ28" s="83">
        <v>6237.6866557017547</v>
      </c>
      <c r="EK28" s="83">
        <v>6237.6866557017547</v>
      </c>
      <c r="EL28" s="83">
        <v>6237.6866557017547</v>
      </c>
      <c r="EM28" s="83">
        <v>6237.6866557017547</v>
      </c>
      <c r="EN28" s="83">
        <v>6237.6866557017547</v>
      </c>
      <c r="EO28" s="83">
        <v>6237.6866557017547</v>
      </c>
      <c r="EP28" s="83">
        <v>6237.6866557017547</v>
      </c>
      <c r="EQ28" s="83">
        <v>6237.6866557017547</v>
      </c>
      <c r="ER28" s="83">
        <v>6237.6866557017547</v>
      </c>
      <c r="ES28" s="83">
        <v>6237.6866557017547</v>
      </c>
      <c r="ET28" s="83">
        <v>6237.6866557017547</v>
      </c>
      <c r="EU28" s="83">
        <v>6237.6866557017547</v>
      </c>
      <c r="EV28" s="83">
        <v>6237.6866557017547</v>
      </c>
      <c r="EW28" s="83">
        <v>6237.6866557017547</v>
      </c>
      <c r="EX28" s="83">
        <v>6237.6866557017547</v>
      </c>
      <c r="EY28" s="83">
        <v>6237.6866557017547</v>
      </c>
      <c r="EZ28" s="83">
        <v>6237.6866557017547</v>
      </c>
      <c r="FA28" s="83">
        <v>6237.6866557017547</v>
      </c>
      <c r="FB28" s="83">
        <v>6237.6866557017547</v>
      </c>
      <c r="FC28" s="83">
        <v>6237.6866557017547</v>
      </c>
      <c r="FD28" s="83">
        <v>6237.6866557017547</v>
      </c>
      <c r="FE28" s="83">
        <v>6237.6866557017547</v>
      </c>
      <c r="FF28" s="83">
        <v>6237.6866557017547</v>
      </c>
      <c r="FG28" s="83">
        <v>6237.6866557017547</v>
      </c>
      <c r="FH28" s="83">
        <v>6237.6866557017547</v>
      </c>
      <c r="FI28" s="83">
        <v>6237.6866557017547</v>
      </c>
      <c r="FJ28" s="83">
        <v>6237.6866557017547</v>
      </c>
      <c r="FK28" s="83">
        <v>6237.6866557017547</v>
      </c>
      <c r="FL28" s="83">
        <v>6237.6866557017547</v>
      </c>
      <c r="FM28" s="83">
        <v>6237.6866557017547</v>
      </c>
      <c r="FN28" s="83">
        <v>6237.6866557017547</v>
      </c>
      <c r="FO28" s="83">
        <v>6237.6866557017547</v>
      </c>
      <c r="FP28" s="83">
        <v>6237.6866557017547</v>
      </c>
      <c r="FQ28" s="83">
        <v>6237.6866557017547</v>
      </c>
      <c r="FR28" s="83">
        <v>6237.6866557017547</v>
      </c>
      <c r="FS28" s="83">
        <v>6237.6866557017547</v>
      </c>
      <c r="FT28" s="83">
        <v>6237.6866557017547</v>
      </c>
      <c r="FU28" s="83">
        <v>6237.6866557017547</v>
      </c>
      <c r="FV28" s="83">
        <v>6237.6866557017547</v>
      </c>
      <c r="FW28" s="83">
        <v>6237.6866557017547</v>
      </c>
      <c r="FX28" s="83">
        <v>6237.6866557017547</v>
      </c>
      <c r="FY28" s="83">
        <v>6237.6866557017547</v>
      </c>
      <c r="FZ28" s="83">
        <v>6237.6866557017547</v>
      </c>
      <c r="GA28" s="83">
        <v>6237.6866557017547</v>
      </c>
      <c r="GB28" s="83">
        <v>6237.6866557017547</v>
      </c>
      <c r="GC28" s="83">
        <v>6237.6866557017547</v>
      </c>
      <c r="GD28" s="83">
        <v>6237.6866557017547</v>
      </c>
      <c r="GE28" s="83">
        <v>6237.6866557017547</v>
      </c>
      <c r="GF28" s="83">
        <v>6237.6866557017547</v>
      </c>
      <c r="GG28" s="83">
        <v>6237.6866557017547</v>
      </c>
      <c r="GH28" s="83">
        <v>6237.6866557017547</v>
      </c>
      <c r="GI28" s="83">
        <v>6237.6866557017547</v>
      </c>
      <c r="GJ28" s="83">
        <v>6237.6866557017547</v>
      </c>
      <c r="GK28" s="83">
        <v>6237.6866557017547</v>
      </c>
      <c r="GL28" s="83">
        <v>6237.6866557017547</v>
      </c>
      <c r="GM28" s="83">
        <v>6237.6866557017547</v>
      </c>
      <c r="GN28" s="83">
        <v>6237.6866557017547</v>
      </c>
      <c r="GO28" s="83">
        <v>6237.6866557017547</v>
      </c>
      <c r="GP28" s="83">
        <v>6237.6866557017547</v>
      </c>
      <c r="GQ28" s="83">
        <v>6237.6866557017547</v>
      </c>
      <c r="GR28" s="83">
        <v>6237.6866557017547</v>
      </c>
      <c r="GS28" s="83">
        <v>6237.6866557017547</v>
      </c>
      <c r="GT28" s="83">
        <v>6237.6866557017547</v>
      </c>
      <c r="GU28" s="83">
        <v>6237.6866557017547</v>
      </c>
      <c r="GV28" s="83">
        <v>6237.6866557017547</v>
      </c>
      <c r="GW28" s="83">
        <v>6237.6866557017547</v>
      </c>
      <c r="GX28" s="83">
        <v>6237.6866557017547</v>
      </c>
      <c r="GY28" s="83">
        <v>6237.6866557017547</v>
      </c>
      <c r="GZ28" s="83">
        <v>6237.6866557017547</v>
      </c>
      <c r="HA28" s="83">
        <v>6237.6866557017547</v>
      </c>
      <c r="HB28" s="83">
        <v>6237.6866557017547</v>
      </c>
      <c r="HC28" s="83">
        <v>6237.6866557017547</v>
      </c>
      <c r="HD28" s="83">
        <v>6237.6866557017547</v>
      </c>
      <c r="HE28" s="83">
        <v>6237.6866557017547</v>
      </c>
      <c r="HF28" s="83">
        <v>6237.6866557017547</v>
      </c>
      <c r="HG28" s="83">
        <v>6237.6866557017547</v>
      </c>
      <c r="HH28" s="83">
        <v>6237.6866557017547</v>
      </c>
      <c r="HI28" s="83">
        <v>6237.6866557017547</v>
      </c>
      <c r="HJ28" s="83">
        <v>6237.6866557017547</v>
      </c>
      <c r="HK28" s="83">
        <v>6237.6866557017547</v>
      </c>
      <c r="HL28" s="83">
        <v>6237.6866557017547</v>
      </c>
      <c r="HM28" s="83">
        <v>6237.6866557017547</v>
      </c>
      <c r="HN28" s="83">
        <v>6237.6866557017547</v>
      </c>
      <c r="HO28" s="83">
        <v>6237.6866557017547</v>
      </c>
      <c r="HP28" s="83">
        <v>6237.6866557017547</v>
      </c>
      <c r="HQ28" s="83">
        <v>6237.6866557017547</v>
      </c>
      <c r="HR28" s="83">
        <v>6237.6866557017547</v>
      </c>
      <c r="HS28" s="83">
        <v>6237.6866557017547</v>
      </c>
      <c r="HT28" s="83">
        <v>6237.6866557017547</v>
      </c>
      <c r="HU28" s="83">
        <v>6237.6866557017547</v>
      </c>
      <c r="HV28" s="83">
        <v>6237.6866557017547</v>
      </c>
      <c r="HW28" s="83">
        <v>6237.6866557017547</v>
      </c>
      <c r="HX28" s="83">
        <v>6237.6866557017547</v>
      </c>
      <c r="HY28" s="83">
        <v>6237.6866557017547</v>
      </c>
      <c r="HZ28" s="83">
        <v>6237.6866557017547</v>
      </c>
      <c r="IA28" s="83">
        <v>6237.6866557017547</v>
      </c>
      <c r="IB28" s="83">
        <v>6237.6866557017547</v>
      </c>
      <c r="IC28" s="83">
        <v>6237.6866557017547</v>
      </c>
      <c r="ID28" s="83">
        <v>6522.7743750000009</v>
      </c>
      <c r="IE28" s="83">
        <v>6522.7743750000009</v>
      </c>
      <c r="IF28" s="83">
        <v>6522.7743750000009</v>
      </c>
      <c r="IG28" s="83">
        <v>6522.7743750000009</v>
      </c>
      <c r="IH28" s="83">
        <v>6522.7743750000009</v>
      </c>
      <c r="II28" s="83">
        <v>6522.7743750000009</v>
      </c>
      <c r="IJ28" s="83">
        <v>6522.7743750000009</v>
      </c>
      <c r="IK28" s="83">
        <v>6522.7743750000009</v>
      </c>
      <c r="IL28" s="83">
        <v>6522.7743750000009</v>
      </c>
      <c r="IM28" s="83">
        <v>6522.7743750000009</v>
      </c>
      <c r="IN28" s="83">
        <v>6522.7743750000009</v>
      </c>
      <c r="IO28" s="83">
        <v>6522.7743750000009</v>
      </c>
    </row>
    <row r="31" spans="1:249" s="54" customFormat="1" x14ac:dyDescent="0.2">
      <c r="A31" s="51" t="s">
        <v>53</v>
      </c>
      <c r="B31" s="51"/>
      <c r="C31" s="52"/>
      <c r="D31" s="53"/>
    </row>
    <row r="33" spans="1:249" x14ac:dyDescent="0.2">
      <c r="D33" s="17" t="s">
        <v>20</v>
      </c>
    </row>
    <row r="34" spans="1:249" x14ac:dyDescent="0.2">
      <c r="E34" s="58" t="s">
        <v>21</v>
      </c>
      <c r="J34" s="25" cm="1">
        <f t="array" ref="J34:IO34">_xlfn.ANCHORARRAY(FinStats_Mon!J$28)</f>
        <v>3804.4956140350882</v>
      </c>
      <c r="K34" s="25">
        <v>3809.0933793429331</v>
      </c>
      <c r="L34" s="25">
        <v>3813.7103020062277</v>
      </c>
      <c r="M34" s="25">
        <v>3818.3464618472863</v>
      </c>
      <c r="N34" s="25">
        <v>3823.001939021015</v>
      </c>
      <c r="O34" s="25">
        <v>3827.6768140163013</v>
      </c>
      <c r="P34" s="25">
        <v>3832.3711676574017</v>
      </c>
      <c r="Q34" s="25">
        <v>3837.0850811053401</v>
      </c>
      <c r="R34" s="25">
        <v>3841.8186358593107</v>
      </c>
      <c r="S34" s="25">
        <v>3846.5719137580904</v>
      </c>
      <c r="T34" s="25">
        <v>3851.3449969814478</v>
      </c>
      <c r="U34" s="25">
        <v>3856.1379680515697</v>
      </c>
      <c r="V34" s="25">
        <v>8681.7842431678146</v>
      </c>
      <c r="W34" s="25">
        <v>8686.6172388748237</v>
      </c>
      <c r="X34" s="25">
        <v>8691.4703720639463</v>
      </c>
      <c r="Y34" s="25">
        <v>8696.3437266413566</v>
      </c>
      <c r="Z34" s="25">
        <v>8701.2373868628383</v>
      </c>
      <c r="AA34" s="25">
        <v>8706.1514373352438</v>
      </c>
      <c r="AB34" s="25">
        <v>8711.0859630179511</v>
      </c>
      <c r="AC34" s="25">
        <v>8716.0410492243354</v>
      </c>
      <c r="AD34" s="25">
        <v>8721.0167816232461</v>
      </c>
      <c r="AE34" s="25">
        <v>8726.0132462404872</v>
      </c>
      <c r="AF34" s="25">
        <v>8731.0305294602986</v>
      </c>
      <c r="AG34" s="25">
        <v>8736.0687180268615</v>
      </c>
      <c r="AH34" s="25">
        <v>12206.711232379119</v>
      </c>
      <c r="AI34" s="25">
        <v>12211.791493318951</v>
      </c>
      <c r="AJ34" s="25">
        <v>12216.892922012701</v>
      </c>
      <c r="AK34" s="25">
        <v>12222.015606659343</v>
      </c>
      <c r="AL34" s="25">
        <v>12227.159635825345</v>
      </c>
      <c r="AM34" s="25">
        <v>12232.325098446203</v>
      </c>
      <c r="AN34" s="25">
        <v>12237.512083827985</v>
      </c>
      <c r="AO34" s="25">
        <v>12242.720681648854</v>
      </c>
      <c r="AP34" s="25">
        <v>12247.950981960646</v>
      </c>
      <c r="AQ34" s="25">
        <v>12253.203075190402</v>
      </c>
      <c r="AR34" s="25">
        <v>12258.477052141952</v>
      </c>
      <c r="AS34" s="25">
        <v>12263.773003997463</v>
      </c>
      <c r="AT34" s="25">
        <v>9281.7451889857075</v>
      </c>
      <c r="AU34" s="25">
        <v>9287.0853657169573</v>
      </c>
      <c r="AV34" s="25">
        <v>9292.4477931845886</v>
      </c>
      <c r="AW34" s="25">
        <v>9297.832564100001</v>
      </c>
      <c r="AX34" s="25">
        <v>9303.239771560895</v>
      </c>
      <c r="AY34" s="25">
        <v>9308.6695090528756</v>
      </c>
      <c r="AZ34" s="25">
        <v>9314.121870451072</v>
      </c>
      <c r="BA34" s="25">
        <v>9319.5969500217616</v>
      </c>
      <c r="BB34" s="25">
        <v>9325.0948424239959</v>
      </c>
      <c r="BC34" s="25">
        <v>9330.6156427112401</v>
      </c>
      <c r="BD34" s="25">
        <v>9336.159446333013</v>
      </c>
      <c r="BE34" s="25">
        <v>9341.7263491365447</v>
      </c>
      <c r="BF34" s="25">
        <v>6237.6866557017547</v>
      </c>
      <c r="BG34" s="25">
        <v>6237.6866557017547</v>
      </c>
      <c r="BH34" s="25">
        <v>6237.6866557017547</v>
      </c>
      <c r="BI34" s="25">
        <v>6237.6866557017547</v>
      </c>
      <c r="BJ34" s="25">
        <v>6237.6866557017547</v>
      </c>
      <c r="BK34" s="25">
        <v>6237.6866557017547</v>
      </c>
      <c r="BL34" s="25">
        <v>6237.6866557017547</v>
      </c>
      <c r="BM34" s="25">
        <v>6237.6866557017547</v>
      </c>
      <c r="BN34" s="25">
        <v>6237.6866557017547</v>
      </c>
      <c r="BO34" s="25">
        <v>6237.6866557017547</v>
      </c>
      <c r="BP34" s="25">
        <v>6237.6866557017547</v>
      </c>
      <c r="BQ34" s="25">
        <v>6237.6866557017547</v>
      </c>
      <c r="BR34" s="25">
        <v>6237.6866557017547</v>
      </c>
      <c r="BS34" s="25">
        <v>6237.6866557017547</v>
      </c>
      <c r="BT34" s="25">
        <v>6237.6866557017547</v>
      </c>
      <c r="BU34" s="25">
        <v>6237.6866557017547</v>
      </c>
      <c r="BV34" s="25">
        <v>6237.6866557017547</v>
      </c>
      <c r="BW34" s="25">
        <v>6237.6866557017547</v>
      </c>
      <c r="BX34" s="25">
        <v>6237.6866557017547</v>
      </c>
      <c r="BY34" s="25">
        <v>6237.6866557017547</v>
      </c>
      <c r="BZ34" s="25">
        <v>6237.6866557017547</v>
      </c>
      <c r="CA34" s="25">
        <v>6237.6866557017547</v>
      </c>
      <c r="CB34" s="25">
        <v>6237.6866557017547</v>
      </c>
      <c r="CC34" s="25">
        <v>6237.6866557017547</v>
      </c>
      <c r="CD34" s="25">
        <v>6237.6866557017547</v>
      </c>
      <c r="CE34" s="25">
        <v>6237.6866557017547</v>
      </c>
      <c r="CF34" s="25">
        <v>6237.6866557017547</v>
      </c>
      <c r="CG34" s="25">
        <v>6237.6866557017547</v>
      </c>
      <c r="CH34" s="25">
        <v>6237.6866557017547</v>
      </c>
      <c r="CI34" s="25">
        <v>6237.6866557017547</v>
      </c>
      <c r="CJ34" s="25">
        <v>6237.6866557017547</v>
      </c>
      <c r="CK34" s="25">
        <v>6237.6866557017547</v>
      </c>
      <c r="CL34" s="25">
        <v>6237.6866557017547</v>
      </c>
      <c r="CM34" s="25">
        <v>6237.6866557017547</v>
      </c>
      <c r="CN34" s="25">
        <v>6237.6866557017547</v>
      </c>
      <c r="CO34" s="25">
        <v>6237.6866557017547</v>
      </c>
      <c r="CP34" s="25">
        <v>6237.6866557017547</v>
      </c>
      <c r="CQ34" s="25">
        <v>6237.6866557017547</v>
      </c>
      <c r="CR34" s="25">
        <v>6237.6866557017547</v>
      </c>
      <c r="CS34" s="25">
        <v>6237.6866557017547</v>
      </c>
      <c r="CT34" s="25">
        <v>6237.6866557017547</v>
      </c>
      <c r="CU34" s="25">
        <v>6237.6866557017547</v>
      </c>
      <c r="CV34" s="25">
        <v>6237.6866557017547</v>
      </c>
      <c r="CW34" s="25">
        <v>6237.6866557017547</v>
      </c>
      <c r="CX34" s="25">
        <v>6237.6866557017547</v>
      </c>
      <c r="CY34" s="25">
        <v>6237.6866557017547</v>
      </c>
      <c r="CZ34" s="25">
        <v>6237.6866557017547</v>
      </c>
      <c r="DA34" s="25">
        <v>6237.6866557017547</v>
      </c>
      <c r="DB34" s="25">
        <v>6237.6866557017547</v>
      </c>
      <c r="DC34" s="25">
        <v>6237.6866557017547</v>
      </c>
      <c r="DD34" s="25">
        <v>6237.6866557017547</v>
      </c>
      <c r="DE34" s="25">
        <v>6237.6866557017547</v>
      </c>
      <c r="DF34" s="25">
        <v>6237.6866557017547</v>
      </c>
      <c r="DG34" s="25">
        <v>6237.6866557017547</v>
      </c>
      <c r="DH34" s="25">
        <v>6237.6866557017547</v>
      </c>
      <c r="DI34" s="25">
        <v>6237.6866557017547</v>
      </c>
      <c r="DJ34" s="25">
        <v>6237.6866557017547</v>
      </c>
      <c r="DK34" s="25">
        <v>6237.6866557017547</v>
      </c>
      <c r="DL34" s="25">
        <v>6237.6866557017547</v>
      </c>
      <c r="DM34" s="25">
        <v>6237.6866557017547</v>
      </c>
      <c r="DN34" s="25">
        <v>6237.6866557017547</v>
      </c>
      <c r="DO34" s="25">
        <v>6237.6866557017547</v>
      </c>
      <c r="DP34" s="25">
        <v>6237.6866557017547</v>
      </c>
      <c r="DQ34" s="25">
        <v>6237.6866557017547</v>
      </c>
      <c r="DR34" s="25">
        <v>6237.6866557017547</v>
      </c>
      <c r="DS34" s="25">
        <v>6237.6866557017547</v>
      </c>
      <c r="DT34" s="25">
        <v>6237.6866557017547</v>
      </c>
      <c r="DU34" s="25">
        <v>6237.6866557017547</v>
      </c>
      <c r="DV34" s="25">
        <v>6237.6866557017547</v>
      </c>
      <c r="DW34" s="25">
        <v>6237.6866557017547</v>
      </c>
      <c r="DX34" s="25">
        <v>6237.6866557017547</v>
      </c>
      <c r="DY34" s="25">
        <v>6237.6866557017547</v>
      </c>
      <c r="DZ34" s="25">
        <v>6237.6866557017547</v>
      </c>
      <c r="EA34" s="25">
        <v>6237.6866557017547</v>
      </c>
      <c r="EB34" s="25">
        <v>6237.6866557017547</v>
      </c>
      <c r="EC34" s="25">
        <v>6237.6866557017547</v>
      </c>
      <c r="ED34" s="25">
        <v>6237.6866557017547</v>
      </c>
      <c r="EE34" s="25">
        <v>6237.6866557017547</v>
      </c>
      <c r="EF34" s="25">
        <v>6237.6866557017547</v>
      </c>
      <c r="EG34" s="25">
        <v>6237.6866557017547</v>
      </c>
      <c r="EH34" s="25">
        <v>6237.6866557017547</v>
      </c>
      <c r="EI34" s="25">
        <v>6237.6866557017547</v>
      </c>
      <c r="EJ34" s="25">
        <v>6237.6866557017547</v>
      </c>
      <c r="EK34" s="25">
        <v>6237.6866557017547</v>
      </c>
      <c r="EL34" s="25">
        <v>6237.6866557017547</v>
      </c>
      <c r="EM34" s="25">
        <v>6237.6866557017547</v>
      </c>
      <c r="EN34" s="25">
        <v>6237.6866557017547</v>
      </c>
      <c r="EO34" s="25">
        <v>6237.6866557017547</v>
      </c>
      <c r="EP34" s="25">
        <v>6237.6866557017547</v>
      </c>
      <c r="EQ34" s="25">
        <v>6237.6866557017547</v>
      </c>
      <c r="ER34" s="25">
        <v>6237.6866557017547</v>
      </c>
      <c r="ES34" s="25">
        <v>6237.6866557017547</v>
      </c>
      <c r="ET34" s="25">
        <v>6237.6866557017547</v>
      </c>
      <c r="EU34" s="25">
        <v>6237.6866557017547</v>
      </c>
      <c r="EV34" s="25">
        <v>6237.6866557017547</v>
      </c>
      <c r="EW34" s="25">
        <v>6237.6866557017547</v>
      </c>
      <c r="EX34" s="25">
        <v>6237.6866557017547</v>
      </c>
      <c r="EY34" s="25">
        <v>6237.6866557017547</v>
      </c>
      <c r="EZ34" s="25">
        <v>6237.6866557017547</v>
      </c>
      <c r="FA34" s="25">
        <v>6237.6866557017547</v>
      </c>
      <c r="FB34" s="25">
        <v>6237.6866557017547</v>
      </c>
      <c r="FC34" s="25">
        <v>6237.6866557017547</v>
      </c>
      <c r="FD34" s="25">
        <v>6237.6866557017547</v>
      </c>
      <c r="FE34" s="25">
        <v>6237.6866557017547</v>
      </c>
      <c r="FF34" s="25">
        <v>6237.6866557017547</v>
      </c>
      <c r="FG34" s="25">
        <v>6237.6866557017547</v>
      </c>
      <c r="FH34" s="25">
        <v>6237.6866557017547</v>
      </c>
      <c r="FI34" s="25">
        <v>6237.6866557017547</v>
      </c>
      <c r="FJ34" s="25">
        <v>6237.6866557017547</v>
      </c>
      <c r="FK34" s="25">
        <v>6237.6866557017547</v>
      </c>
      <c r="FL34" s="25">
        <v>6237.6866557017547</v>
      </c>
      <c r="FM34" s="25">
        <v>6237.6866557017547</v>
      </c>
      <c r="FN34" s="25">
        <v>6237.6866557017547</v>
      </c>
      <c r="FO34" s="25">
        <v>6237.6866557017547</v>
      </c>
      <c r="FP34" s="25">
        <v>6237.6866557017547</v>
      </c>
      <c r="FQ34" s="25">
        <v>6237.6866557017547</v>
      </c>
      <c r="FR34" s="25">
        <v>6237.6866557017547</v>
      </c>
      <c r="FS34" s="25">
        <v>6237.6866557017547</v>
      </c>
      <c r="FT34" s="25">
        <v>6237.6866557017547</v>
      </c>
      <c r="FU34" s="25">
        <v>6237.6866557017547</v>
      </c>
      <c r="FV34" s="25">
        <v>6237.6866557017547</v>
      </c>
      <c r="FW34" s="25">
        <v>6237.6866557017547</v>
      </c>
      <c r="FX34" s="25">
        <v>6237.6866557017547</v>
      </c>
      <c r="FY34" s="25">
        <v>6237.6866557017547</v>
      </c>
      <c r="FZ34" s="25">
        <v>6237.6866557017547</v>
      </c>
      <c r="GA34" s="25">
        <v>6237.6866557017547</v>
      </c>
      <c r="GB34" s="25">
        <v>6237.6866557017547</v>
      </c>
      <c r="GC34" s="25">
        <v>6237.6866557017547</v>
      </c>
      <c r="GD34" s="25">
        <v>6237.6866557017547</v>
      </c>
      <c r="GE34" s="25">
        <v>6237.6866557017547</v>
      </c>
      <c r="GF34" s="25">
        <v>6237.6866557017547</v>
      </c>
      <c r="GG34" s="25">
        <v>6237.6866557017547</v>
      </c>
      <c r="GH34" s="25">
        <v>6237.6866557017547</v>
      </c>
      <c r="GI34" s="25">
        <v>6237.6866557017547</v>
      </c>
      <c r="GJ34" s="25">
        <v>6237.6866557017547</v>
      </c>
      <c r="GK34" s="25">
        <v>6237.6866557017547</v>
      </c>
      <c r="GL34" s="25">
        <v>6237.6866557017547</v>
      </c>
      <c r="GM34" s="25">
        <v>6237.6866557017547</v>
      </c>
      <c r="GN34" s="25">
        <v>6237.6866557017547</v>
      </c>
      <c r="GO34" s="25">
        <v>6237.6866557017547</v>
      </c>
      <c r="GP34" s="25">
        <v>6237.6866557017547</v>
      </c>
      <c r="GQ34" s="25">
        <v>6237.6866557017547</v>
      </c>
      <c r="GR34" s="25">
        <v>6237.6866557017547</v>
      </c>
      <c r="GS34" s="25">
        <v>6237.6866557017547</v>
      </c>
      <c r="GT34" s="25">
        <v>6237.6866557017547</v>
      </c>
      <c r="GU34" s="25">
        <v>6237.6866557017547</v>
      </c>
      <c r="GV34" s="25">
        <v>6237.6866557017547</v>
      </c>
      <c r="GW34" s="25">
        <v>6237.6866557017547</v>
      </c>
      <c r="GX34" s="25">
        <v>6237.6866557017547</v>
      </c>
      <c r="GY34" s="25">
        <v>6237.6866557017547</v>
      </c>
      <c r="GZ34" s="25">
        <v>6237.6866557017547</v>
      </c>
      <c r="HA34" s="25">
        <v>6237.6866557017547</v>
      </c>
      <c r="HB34" s="25">
        <v>6237.6866557017547</v>
      </c>
      <c r="HC34" s="25">
        <v>6237.6866557017547</v>
      </c>
      <c r="HD34" s="25">
        <v>6237.6866557017547</v>
      </c>
      <c r="HE34" s="25">
        <v>6237.6866557017547</v>
      </c>
      <c r="HF34" s="25">
        <v>6237.6866557017547</v>
      </c>
      <c r="HG34" s="25">
        <v>6237.6866557017547</v>
      </c>
      <c r="HH34" s="25">
        <v>6237.6866557017547</v>
      </c>
      <c r="HI34" s="25">
        <v>6237.6866557017547</v>
      </c>
      <c r="HJ34" s="25">
        <v>6237.6866557017547</v>
      </c>
      <c r="HK34" s="25">
        <v>6237.6866557017547</v>
      </c>
      <c r="HL34" s="25">
        <v>6237.6866557017547</v>
      </c>
      <c r="HM34" s="25">
        <v>6237.6866557017547</v>
      </c>
      <c r="HN34" s="25">
        <v>6237.6866557017547</v>
      </c>
      <c r="HO34" s="25">
        <v>6237.6866557017547</v>
      </c>
      <c r="HP34" s="25">
        <v>6237.6866557017547</v>
      </c>
      <c r="HQ34" s="25">
        <v>6237.6866557017547</v>
      </c>
      <c r="HR34" s="25">
        <v>6237.6866557017547</v>
      </c>
      <c r="HS34" s="25">
        <v>6237.6866557017547</v>
      </c>
      <c r="HT34" s="25">
        <v>6237.6866557017547</v>
      </c>
      <c r="HU34" s="25">
        <v>6237.6866557017547</v>
      </c>
      <c r="HV34" s="25">
        <v>6237.6866557017547</v>
      </c>
      <c r="HW34" s="25">
        <v>6237.6866557017547</v>
      </c>
      <c r="HX34" s="25">
        <v>6237.6866557017547</v>
      </c>
      <c r="HY34" s="25">
        <v>6237.6866557017547</v>
      </c>
      <c r="HZ34" s="25">
        <v>6237.6866557017547</v>
      </c>
      <c r="IA34" s="25">
        <v>6237.6866557017547</v>
      </c>
      <c r="IB34" s="25">
        <v>6237.6866557017547</v>
      </c>
      <c r="IC34" s="25">
        <v>6237.6866557017547</v>
      </c>
      <c r="ID34" s="25">
        <v>6522.7743750000009</v>
      </c>
      <c r="IE34" s="25">
        <v>6522.7743750000009</v>
      </c>
      <c r="IF34" s="25">
        <v>6522.7743750000009</v>
      </c>
      <c r="IG34" s="25">
        <v>6522.7743750000009</v>
      </c>
      <c r="IH34" s="25">
        <v>6522.7743750000009</v>
      </c>
      <c r="II34" s="25">
        <v>6522.7743750000009</v>
      </c>
      <c r="IJ34" s="25">
        <v>6522.7743750000009</v>
      </c>
      <c r="IK34" s="25">
        <v>6522.7743750000009</v>
      </c>
      <c r="IL34" s="25">
        <v>6522.7743750000009</v>
      </c>
      <c r="IM34" s="25">
        <v>6522.7743750000009</v>
      </c>
      <c r="IN34" s="25">
        <v>6522.7743750000009</v>
      </c>
      <c r="IO34" s="25">
        <v>6522.7743750000009</v>
      </c>
    </row>
    <row r="35" spans="1:249" x14ac:dyDescent="0.2">
      <c r="D35" s="26" t="s">
        <v>104</v>
      </c>
      <c r="E35" s="58" t="s">
        <v>16</v>
      </c>
      <c r="J35" s="25" cm="1">
        <f t="array" ref="J35:IO35">_xlfn.ANCHORARRAY(FinStats_Mon!J$19) * -1</f>
        <v>438.59649122807019</v>
      </c>
      <c r="K35" s="25">
        <v>438.59649122807019</v>
      </c>
      <c r="L35" s="25">
        <v>438.59649122807019</v>
      </c>
      <c r="M35" s="25">
        <v>438.59649122807019</v>
      </c>
      <c r="N35" s="25">
        <v>438.59649122807019</v>
      </c>
      <c r="O35" s="25">
        <v>438.59649122807019</v>
      </c>
      <c r="P35" s="25">
        <v>438.59649122807019</v>
      </c>
      <c r="Q35" s="25">
        <v>438.59649122807019</v>
      </c>
      <c r="R35" s="25">
        <v>438.59649122807019</v>
      </c>
      <c r="S35" s="25">
        <v>438.59649122807019</v>
      </c>
      <c r="T35" s="25">
        <v>438.59649122807019</v>
      </c>
      <c r="U35" s="25">
        <v>438.59649122807019</v>
      </c>
      <c r="V35" s="25">
        <v>438.59649122807019</v>
      </c>
      <c r="W35" s="25">
        <v>438.59649122807019</v>
      </c>
      <c r="X35" s="25">
        <v>438.59649122807019</v>
      </c>
      <c r="Y35" s="25">
        <v>438.59649122807019</v>
      </c>
      <c r="Z35" s="25">
        <v>438.59649122807019</v>
      </c>
      <c r="AA35" s="25">
        <v>438.59649122807019</v>
      </c>
      <c r="AB35" s="25">
        <v>438.59649122807019</v>
      </c>
      <c r="AC35" s="25">
        <v>438.59649122807019</v>
      </c>
      <c r="AD35" s="25">
        <v>438.59649122807019</v>
      </c>
      <c r="AE35" s="25">
        <v>438.59649122807019</v>
      </c>
      <c r="AF35" s="25">
        <v>438.59649122807019</v>
      </c>
      <c r="AG35" s="25">
        <v>438.59649122807019</v>
      </c>
      <c r="AH35" s="25">
        <v>438.59649122807019</v>
      </c>
      <c r="AI35" s="25">
        <v>438.59649122807019</v>
      </c>
      <c r="AJ35" s="25">
        <v>438.59649122807019</v>
      </c>
      <c r="AK35" s="25">
        <v>438.59649122807019</v>
      </c>
      <c r="AL35" s="25">
        <v>438.59649122807019</v>
      </c>
      <c r="AM35" s="25">
        <v>438.59649122807019</v>
      </c>
      <c r="AN35" s="25">
        <v>438.59649122807019</v>
      </c>
      <c r="AO35" s="25">
        <v>438.59649122807019</v>
      </c>
      <c r="AP35" s="25">
        <v>438.59649122807019</v>
      </c>
      <c r="AQ35" s="25">
        <v>438.59649122807019</v>
      </c>
      <c r="AR35" s="25">
        <v>438.59649122807019</v>
      </c>
      <c r="AS35" s="25">
        <v>438.59649122807019</v>
      </c>
      <c r="AT35" s="25">
        <v>438.59649122807019</v>
      </c>
      <c r="AU35" s="25">
        <v>438.59649122807019</v>
      </c>
      <c r="AV35" s="25">
        <v>438.59649122807019</v>
      </c>
      <c r="AW35" s="25">
        <v>438.59649122807019</v>
      </c>
      <c r="AX35" s="25">
        <v>438.59649122807019</v>
      </c>
      <c r="AY35" s="25">
        <v>438.59649122807019</v>
      </c>
      <c r="AZ35" s="25">
        <v>438.59649122807019</v>
      </c>
      <c r="BA35" s="25">
        <v>438.59649122807019</v>
      </c>
      <c r="BB35" s="25">
        <v>438.59649122807019</v>
      </c>
      <c r="BC35" s="25">
        <v>438.59649122807019</v>
      </c>
      <c r="BD35" s="25">
        <v>438.59649122807019</v>
      </c>
      <c r="BE35" s="25">
        <v>438.59649122807019</v>
      </c>
      <c r="BF35" s="25">
        <v>438.59649122807019</v>
      </c>
      <c r="BG35" s="25">
        <v>438.59649122807019</v>
      </c>
      <c r="BH35" s="25">
        <v>438.59649122807019</v>
      </c>
      <c r="BI35" s="25">
        <v>438.59649122807019</v>
      </c>
      <c r="BJ35" s="25">
        <v>438.59649122807019</v>
      </c>
      <c r="BK35" s="25">
        <v>438.59649122807019</v>
      </c>
      <c r="BL35" s="25">
        <v>438.59649122807019</v>
      </c>
      <c r="BM35" s="25">
        <v>438.59649122807019</v>
      </c>
      <c r="BN35" s="25">
        <v>438.59649122807019</v>
      </c>
      <c r="BO35" s="25">
        <v>438.59649122807019</v>
      </c>
      <c r="BP35" s="25">
        <v>438.59649122807019</v>
      </c>
      <c r="BQ35" s="25">
        <v>438.59649122807019</v>
      </c>
      <c r="BR35" s="25">
        <v>438.59649122807019</v>
      </c>
      <c r="BS35" s="25">
        <v>438.59649122807019</v>
      </c>
      <c r="BT35" s="25">
        <v>438.59649122807019</v>
      </c>
      <c r="BU35" s="25">
        <v>438.59649122807019</v>
      </c>
      <c r="BV35" s="25">
        <v>438.59649122807019</v>
      </c>
      <c r="BW35" s="25">
        <v>438.59649122807019</v>
      </c>
      <c r="BX35" s="25">
        <v>438.59649122807019</v>
      </c>
      <c r="BY35" s="25">
        <v>438.59649122807019</v>
      </c>
      <c r="BZ35" s="25">
        <v>438.59649122807019</v>
      </c>
      <c r="CA35" s="25">
        <v>438.59649122807019</v>
      </c>
      <c r="CB35" s="25">
        <v>438.59649122807019</v>
      </c>
      <c r="CC35" s="25">
        <v>438.59649122807019</v>
      </c>
      <c r="CD35" s="25">
        <v>438.59649122807019</v>
      </c>
      <c r="CE35" s="25">
        <v>438.59649122807019</v>
      </c>
      <c r="CF35" s="25">
        <v>438.59649122807019</v>
      </c>
      <c r="CG35" s="25">
        <v>438.59649122807019</v>
      </c>
      <c r="CH35" s="25">
        <v>438.59649122807019</v>
      </c>
      <c r="CI35" s="25">
        <v>438.59649122807019</v>
      </c>
      <c r="CJ35" s="25">
        <v>438.59649122807019</v>
      </c>
      <c r="CK35" s="25">
        <v>438.59649122807019</v>
      </c>
      <c r="CL35" s="25">
        <v>438.59649122807019</v>
      </c>
      <c r="CM35" s="25">
        <v>438.59649122807019</v>
      </c>
      <c r="CN35" s="25">
        <v>438.59649122807019</v>
      </c>
      <c r="CO35" s="25">
        <v>438.59649122807019</v>
      </c>
      <c r="CP35" s="25">
        <v>438.59649122807019</v>
      </c>
      <c r="CQ35" s="25">
        <v>438.59649122807019</v>
      </c>
      <c r="CR35" s="25">
        <v>438.59649122807019</v>
      </c>
      <c r="CS35" s="25">
        <v>438.59649122807019</v>
      </c>
      <c r="CT35" s="25">
        <v>438.59649122807019</v>
      </c>
      <c r="CU35" s="25">
        <v>438.59649122807019</v>
      </c>
      <c r="CV35" s="25">
        <v>438.59649122807019</v>
      </c>
      <c r="CW35" s="25">
        <v>438.59649122807019</v>
      </c>
      <c r="CX35" s="25">
        <v>438.59649122807019</v>
      </c>
      <c r="CY35" s="25">
        <v>438.59649122807019</v>
      </c>
      <c r="CZ35" s="25">
        <v>438.59649122807019</v>
      </c>
      <c r="DA35" s="25">
        <v>438.59649122807019</v>
      </c>
      <c r="DB35" s="25">
        <v>438.59649122807019</v>
      </c>
      <c r="DC35" s="25">
        <v>438.59649122807019</v>
      </c>
      <c r="DD35" s="25">
        <v>438.59649122807019</v>
      </c>
      <c r="DE35" s="25">
        <v>438.59649122807019</v>
      </c>
      <c r="DF35" s="25">
        <v>438.59649122807019</v>
      </c>
      <c r="DG35" s="25">
        <v>438.59649122807019</v>
      </c>
      <c r="DH35" s="25">
        <v>438.59649122807019</v>
      </c>
      <c r="DI35" s="25">
        <v>438.59649122807019</v>
      </c>
      <c r="DJ35" s="25">
        <v>438.59649122807019</v>
      </c>
      <c r="DK35" s="25">
        <v>438.59649122807019</v>
      </c>
      <c r="DL35" s="25">
        <v>438.59649122807019</v>
      </c>
      <c r="DM35" s="25">
        <v>438.59649122807019</v>
      </c>
      <c r="DN35" s="25">
        <v>438.59649122807019</v>
      </c>
      <c r="DO35" s="25">
        <v>438.59649122807019</v>
      </c>
      <c r="DP35" s="25">
        <v>438.59649122807019</v>
      </c>
      <c r="DQ35" s="25">
        <v>438.59649122807019</v>
      </c>
      <c r="DR35" s="25">
        <v>438.59649122807019</v>
      </c>
      <c r="DS35" s="25">
        <v>438.59649122807019</v>
      </c>
      <c r="DT35" s="25">
        <v>438.59649122807019</v>
      </c>
      <c r="DU35" s="25">
        <v>438.59649122807019</v>
      </c>
      <c r="DV35" s="25">
        <v>438.59649122807019</v>
      </c>
      <c r="DW35" s="25">
        <v>438.59649122807019</v>
      </c>
      <c r="DX35" s="25">
        <v>438.59649122807019</v>
      </c>
      <c r="DY35" s="25">
        <v>438.59649122807019</v>
      </c>
      <c r="DZ35" s="25">
        <v>438.59649122807019</v>
      </c>
      <c r="EA35" s="25">
        <v>438.59649122807019</v>
      </c>
      <c r="EB35" s="25">
        <v>438.59649122807019</v>
      </c>
      <c r="EC35" s="25">
        <v>438.59649122807019</v>
      </c>
      <c r="ED35" s="25">
        <v>438.59649122807019</v>
      </c>
      <c r="EE35" s="25">
        <v>438.59649122807019</v>
      </c>
      <c r="EF35" s="25">
        <v>438.59649122807019</v>
      </c>
      <c r="EG35" s="25">
        <v>438.59649122807019</v>
      </c>
      <c r="EH35" s="25">
        <v>438.59649122807019</v>
      </c>
      <c r="EI35" s="25">
        <v>438.59649122807019</v>
      </c>
      <c r="EJ35" s="25">
        <v>438.59649122807019</v>
      </c>
      <c r="EK35" s="25">
        <v>438.59649122807019</v>
      </c>
      <c r="EL35" s="25">
        <v>438.59649122807019</v>
      </c>
      <c r="EM35" s="25">
        <v>438.59649122807019</v>
      </c>
      <c r="EN35" s="25">
        <v>438.59649122807019</v>
      </c>
      <c r="EO35" s="25">
        <v>438.59649122807019</v>
      </c>
      <c r="EP35" s="25">
        <v>438.59649122807019</v>
      </c>
      <c r="EQ35" s="25">
        <v>438.59649122807019</v>
      </c>
      <c r="ER35" s="25">
        <v>438.59649122807019</v>
      </c>
      <c r="ES35" s="25">
        <v>438.59649122807019</v>
      </c>
      <c r="ET35" s="25">
        <v>438.59649122807019</v>
      </c>
      <c r="EU35" s="25">
        <v>438.59649122807019</v>
      </c>
      <c r="EV35" s="25">
        <v>438.59649122807019</v>
      </c>
      <c r="EW35" s="25">
        <v>438.59649122807019</v>
      </c>
      <c r="EX35" s="25">
        <v>438.59649122807019</v>
      </c>
      <c r="EY35" s="25">
        <v>438.59649122807019</v>
      </c>
      <c r="EZ35" s="25">
        <v>438.59649122807019</v>
      </c>
      <c r="FA35" s="25">
        <v>438.59649122807019</v>
      </c>
      <c r="FB35" s="25">
        <v>438.59649122807019</v>
      </c>
      <c r="FC35" s="25">
        <v>438.59649122807019</v>
      </c>
      <c r="FD35" s="25">
        <v>438.59649122807019</v>
      </c>
      <c r="FE35" s="25">
        <v>438.59649122807019</v>
      </c>
      <c r="FF35" s="25">
        <v>438.59649122807019</v>
      </c>
      <c r="FG35" s="25">
        <v>438.59649122807019</v>
      </c>
      <c r="FH35" s="25">
        <v>438.59649122807019</v>
      </c>
      <c r="FI35" s="25">
        <v>438.59649122807019</v>
      </c>
      <c r="FJ35" s="25">
        <v>438.59649122807019</v>
      </c>
      <c r="FK35" s="25">
        <v>438.59649122807019</v>
      </c>
      <c r="FL35" s="25">
        <v>438.59649122807019</v>
      </c>
      <c r="FM35" s="25">
        <v>438.59649122807019</v>
      </c>
      <c r="FN35" s="25">
        <v>438.59649122807019</v>
      </c>
      <c r="FO35" s="25">
        <v>438.59649122807019</v>
      </c>
      <c r="FP35" s="25">
        <v>438.59649122807019</v>
      </c>
      <c r="FQ35" s="25">
        <v>438.59649122807019</v>
      </c>
      <c r="FR35" s="25">
        <v>438.59649122807019</v>
      </c>
      <c r="FS35" s="25">
        <v>438.59649122807019</v>
      </c>
      <c r="FT35" s="25">
        <v>438.59649122807019</v>
      </c>
      <c r="FU35" s="25">
        <v>438.59649122807019</v>
      </c>
      <c r="FV35" s="25">
        <v>438.59649122807019</v>
      </c>
      <c r="FW35" s="25">
        <v>438.59649122807019</v>
      </c>
      <c r="FX35" s="25">
        <v>438.59649122807019</v>
      </c>
      <c r="FY35" s="25">
        <v>438.59649122807019</v>
      </c>
      <c r="FZ35" s="25">
        <v>438.59649122807019</v>
      </c>
      <c r="GA35" s="25">
        <v>438.59649122807019</v>
      </c>
      <c r="GB35" s="25">
        <v>438.59649122807019</v>
      </c>
      <c r="GC35" s="25">
        <v>438.59649122807019</v>
      </c>
      <c r="GD35" s="25">
        <v>438.59649122807019</v>
      </c>
      <c r="GE35" s="25">
        <v>438.59649122807019</v>
      </c>
      <c r="GF35" s="25">
        <v>438.59649122807019</v>
      </c>
      <c r="GG35" s="25">
        <v>438.59649122807019</v>
      </c>
      <c r="GH35" s="25">
        <v>438.59649122807019</v>
      </c>
      <c r="GI35" s="25">
        <v>438.59649122807019</v>
      </c>
      <c r="GJ35" s="25">
        <v>438.59649122807019</v>
      </c>
      <c r="GK35" s="25">
        <v>438.59649122807019</v>
      </c>
      <c r="GL35" s="25">
        <v>438.59649122807019</v>
      </c>
      <c r="GM35" s="25">
        <v>438.59649122807019</v>
      </c>
      <c r="GN35" s="25">
        <v>438.59649122807019</v>
      </c>
      <c r="GO35" s="25">
        <v>438.59649122807019</v>
      </c>
      <c r="GP35" s="25">
        <v>438.59649122807019</v>
      </c>
      <c r="GQ35" s="25">
        <v>438.59649122807019</v>
      </c>
      <c r="GR35" s="25">
        <v>438.59649122807019</v>
      </c>
      <c r="GS35" s="25">
        <v>438.59649122807019</v>
      </c>
      <c r="GT35" s="25">
        <v>438.59649122807019</v>
      </c>
      <c r="GU35" s="25">
        <v>438.59649122807019</v>
      </c>
      <c r="GV35" s="25">
        <v>438.59649122807019</v>
      </c>
      <c r="GW35" s="25">
        <v>438.59649122807019</v>
      </c>
      <c r="GX35" s="25">
        <v>438.59649122807019</v>
      </c>
      <c r="GY35" s="25">
        <v>438.59649122807019</v>
      </c>
      <c r="GZ35" s="25">
        <v>438.59649122807019</v>
      </c>
      <c r="HA35" s="25">
        <v>438.59649122807019</v>
      </c>
      <c r="HB35" s="25">
        <v>438.59649122807019</v>
      </c>
      <c r="HC35" s="25">
        <v>438.59649122807019</v>
      </c>
      <c r="HD35" s="25">
        <v>438.59649122807019</v>
      </c>
      <c r="HE35" s="25">
        <v>438.59649122807019</v>
      </c>
      <c r="HF35" s="25">
        <v>438.59649122807019</v>
      </c>
      <c r="HG35" s="25">
        <v>438.59649122807019</v>
      </c>
      <c r="HH35" s="25">
        <v>438.59649122807019</v>
      </c>
      <c r="HI35" s="25">
        <v>438.59649122807019</v>
      </c>
      <c r="HJ35" s="25">
        <v>438.59649122807019</v>
      </c>
      <c r="HK35" s="25">
        <v>438.59649122807019</v>
      </c>
      <c r="HL35" s="25">
        <v>438.59649122807019</v>
      </c>
      <c r="HM35" s="25">
        <v>438.59649122807019</v>
      </c>
      <c r="HN35" s="25">
        <v>438.59649122807019</v>
      </c>
      <c r="HO35" s="25">
        <v>438.59649122807019</v>
      </c>
      <c r="HP35" s="25">
        <v>438.59649122807019</v>
      </c>
      <c r="HQ35" s="25">
        <v>438.59649122807019</v>
      </c>
      <c r="HR35" s="25">
        <v>438.59649122807019</v>
      </c>
      <c r="HS35" s="25">
        <v>438.59649122807019</v>
      </c>
      <c r="HT35" s="25">
        <v>438.59649122807019</v>
      </c>
      <c r="HU35" s="25">
        <v>438.59649122807019</v>
      </c>
      <c r="HV35" s="25">
        <v>438.59649122807019</v>
      </c>
      <c r="HW35" s="25">
        <v>438.59649122807019</v>
      </c>
      <c r="HX35" s="25">
        <v>438.59649122807019</v>
      </c>
      <c r="HY35" s="25">
        <v>438.59649122807019</v>
      </c>
      <c r="HZ35" s="25">
        <v>438.59649122807019</v>
      </c>
      <c r="IA35" s="25">
        <v>438.59649122807019</v>
      </c>
      <c r="IB35" s="25">
        <v>438.59649122807019</v>
      </c>
      <c r="IC35" s="25">
        <v>438.59649122807019</v>
      </c>
      <c r="ID35" s="25">
        <v>0</v>
      </c>
      <c r="IE35" s="25">
        <v>0</v>
      </c>
      <c r="IF35" s="25">
        <v>0</v>
      </c>
      <c r="IG35" s="25">
        <v>0</v>
      </c>
      <c r="IH35" s="25">
        <v>0</v>
      </c>
      <c r="II35" s="25">
        <v>0</v>
      </c>
      <c r="IJ35" s="25">
        <v>0</v>
      </c>
      <c r="IK35" s="25">
        <v>0</v>
      </c>
      <c r="IL35" s="25">
        <v>0</v>
      </c>
      <c r="IM35" s="25">
        <v>0</v>
      </c>
      <c r="IN35" s="25">
        <v>0</v>
      </c>
      <c r="IO35" s="25">
        <v>0</v>
      </c>
    </row>
    <row r="36" spans="1:249" x14ac:dyDescent="0.2">
      <c r="E36" s="58" t="s">
        <v>22</v>
      </c>
      <c r="J36" s="25" cm="1">
        <f t="array" ref="J36:IO36">_xlfn.ANCHORARRAY(Calcs!J$115)</f>
        <v>-6451.6129032258059</v>
      </c>
      <c r="K36" s="25">
        <v>-444.93882091212527</v>
      </c>
      <c r="L36" s="25">
        <v>444.93882091212527</v>
      </c>
      <c r="M36" s="25">
        <v>-215.05376344086017</v>
      </c>
      <c r="N36" s="25">
        <v>215.05376344086017</v>
      </c>
      <c r="O36" s="25">
        <v>-215.05376344086017</v>
      </c>
      <c r="P36" s="25">
        <v>215.05376344086017</v>
      </c>
      <c r="Q36" s="25">
        <v>0</v>
      </c>
      <c r="R36" s="25">
        <v>-215.05376344086017</v>
      </c>
      <c r="S36" s="25">
        <v>215.05376344086017</v>
      </c>
      <c r="T36" s="25">
        <v>-215.05376344086017</v>
      </c>
      <c r="U36" s="25">
        <v>215.05376344086017</v>
      </c>
      <c r="V36" s="25">
        <v>-3225.8064516129043</v>
      </c>
      <c r="W36" s="25">
        <v>-1036.8663594470036</v>
      </c>
      <c r="X36" s="25">
        <v>1036.8663594470036</v>
      </c>
      <c r="Y36" s="25">
        <v>-322.58064516128979</v>
      </c>
      <c r="Z36" s="25">
        <v>322.58064516128979</v>
      </c>
      <c r="AA36" s="25">
        <v>-322.58064516128979</v>
      </c>
      <c r="AB36" s="25">
        <v>322.58064516128979</v>
      </c>
      <c r="AC36" s="25">
        <v>0</v>
      </c>
      <c r="AD36" s="25">
        <v>-322.58064516128979</v>
      </c>
      <c r="AE36" s="25">
        <v>322.58064516128979</v>
      </c>
      <c r="AF36" s="25">
        <v>-322.58064516128979</v>
      </c>
      <c r="AG36" s="25">
        <v>322.58064516128979</v>
      </c>
      <c r="AH36" s="25">
        <v>-2580.645161290322</v>
      </c>
      <c r="AI36" s="25">
        <v>-1313.3640552995403</v>
      </c>
      <c r="AJ36" s="25">
        <v>1313.3640552995403</v>
      </c>
      <c r="AK36" s="25">
        <v>-408.60215053763386</v>
      </c>
      <c r="AL36" s="25">
        <v>408.60215053763386</v>
      </c>
      <c r="AM36" s="25">
        <v>-408.60215053763386</v>
      </c>
      <c r="AN36" s="25">
        <v>408.60215053763386</v>
      </c>
      <c r="AO36" s="25">
        <v>0</v>
      </c>
      <c r="AP36" s="25">
        <v>-408.60215053763386</v>
      </c>
      <c r="AQ36" s="25">
        <v>408.60215053763386</v>
      </c>
      <c r="AR36" s="25">
        <v>-408.60215053763386</v>
      </c>
      <c r="AS36" s="25">
        <v>408.60215053763386</v>
      </c>
      <c r="AT36" s="25">
        <v>1612.9032258064526</v>
      </c>
      <c r="AU36" s="25">
        <v>-1140.5529953917066</v>
      </c>
      <c r="AV36" s="25">
        <v>1140.5529953917066</v>
      </c>
      <c r="AW36" s="25">
        <v>-354.83870967742041</v>
      </c>
      <c r="AX36" s="25">
        <v>354.83870967742041</v>
      </c>
      <c r="AY36" s="25">
        <v>-354.83870967742041</v>
      </c>
      <c r="AZ36" s="25">
        <v>354.83870967742041</v>
      </c>
      <c r="BA36" s="25">
        <v>0</v>
      </c>
      <c r="BB36" s="25">
        <v>-354.83870967742041</v>
      </c>
      <c r="BC36" s="25">
        <v>354.83870967742041</v>
      </c>
      <c r="BD36" s="25">
        <v>-354.83870967742041</v>
      </c>
      <c r="BE36" s="25">
        <v>354.83870967742041</v>
      </c>
      <c r="BF36" s="25">
        <v>1733.8709677419338</v>
      </c>
      <c r="BG36" s="25">
        <v>-614.57174638487231</v>
      </c>
      <c r="BH36" s="25">
        <v>614.57174638487231</v>
      </c>
      <c r="BI36" s="25">
        <v>-297.04301075268631</v>
      </c>
      <c r="BJ36" s="25">
        <v>297.04301075268631</v>
      </c>
      <c r="BK36" s="25">
        <v>-297.04301075268631</v>
      </c>
      <c r="BL36" s="25">
        <v>297.04301075268631</v>
      </c>
      <c r="BM36" s="25">
        <v>0</v>
      </c>
      <c r="BN36" s="25">
        <v>-297.04301075268631</v>
      </c>
      <c r="BO36" s="25">
        <v>297.04301075268631</v>
      </c>
      <c r="BP36" s="25">
        <v>-297.04301075268631</v>
      </c>
      <c r="BQ36" s="25">
        <v>297.04301075268631</v>
      </c>
      <c r="BR36" s="25">
        <v>0</v>
      </c>
      <c r="BS36" s="25">
        <v>-954.78110599078354</v>
      </c>
      <c r="BT36" s="25">
        <v>954.78110599078354</v>
      </c>
      <c r="BU36" s="25">
        <v>-297.04301075268631</v>
      </c>
      <c r="BV36" s="25">
        <v>297.04301075268631</v>
      </c>
      <c r="BW36" s="25">
        <v>-297.04301075268631</v>
      </c>
      <c r="BX36" s="25">
        <v>297.04301075268631</v>
      </c>
      <c r="BY36" s="25">
        <v>0</v>
      </c>
      <c r="BZ36" s="25">
        <v>-297.04301075268631</v>
      </c>
      <c r="CA36" s="25">
        <v>297.04301075268631</v>
      </c>
      <c r="CB36" s="25">
        <v>-297.04301075268631</v>
      </c>
      <c r="CC36" s="25">
        <v>297.04301075268631</v>
      </c>
      <c r="CD36" s="25">
        <v>0</v>
      </c>
      <c r="CE36" s="25">
        <v>-954.78110599078354</v>
      </c>
      <c r="CF36" s="25">
        <v>954.78110599078354</v>
      </c>
      <c r="CG36" s="25">
        <v>-297.04301075268631</v>
      </c>
      <c r="CH36" s="25">
        <v>297.04301075268631</v>
      </c>
      <c r="CI36" s="25">
        <v>-297.04301075268631</v>
      </c>
      <c r="CJ36" s="25">
        <v>297.04301075268631</v>
      </c>
      <c r="CK36" s="25">
        <v>0</v>
      </c>
      <c r="CL36" s="25">
        <v>-297.04301075268631</v>
      </c>
      <c r="CM36" s="25">
        <v>297.04301075268631</v>
      </c>
      <c r="CN36" s="25">
        <v>-297.04301075268631</v>
      </c>
      <c r="CO36" s="25">
        <v>297.04301075268631</v>
      </c>
      <c r="CP36" s="25">
        <v>0</v>
      </c>
      <c r="CQ36" s="25">
        <v>-954.78110599078354</v>
      </c>
      <c r="CR36" s="25">
        <v>954.78110599078354</v>
      </c>
      <c r="CS36" s="25">
        <v>-297.04301075268631</v>
      </c>
      <c r="CT36" s="25">
        <v>297.04301075268631</v>
      </c>
      <c r="CU36" s="25">
        <v>-297.04301075268631</v>
      </c>
      <c r="CV36" s="25">
        <v>297.04301075268631</v>
      </c>
      <c r="CW36" s="25">
        <v>0</v>
      </c>
      <c r="CX36" s="25">
        <v>-297.04301075268631</v>
      </c>
      <c r="CY36" s="25">
        <v>297.04301075268631</v>
      </c>
      <c r="CZ36" s="25">
        <v>-297.04301075268631</v>
      </c>
      <c r="DA36" s="25">
        <v>297.04301075268631</v>
      </c>
      <c r="DB36" s="25">
        <v>0</v>
      </c>
      <c r="DC36" s="25">
        <v>-614.57174638487231</v>
      </c>
      <c r="DD36" s="25">
        <v>614.57174638487231</v>
      </c>
      <c r="DE36" s="25">
        <v>-297.04301075268631</v>
      </c>
      <c r="DF36" s="25">
        <v>297.04301075268631</v>
      </c>
      <c r="DG36" s="25">
        <v>-297.04301075268631</v>
      </c>
      <c r="DH36" s="25">
        <v>297.04301075268631</v>
      </c>
      <c r="DI36" s="25">
        <v>0</v>
      </c>
      <c r="DJ36" s="25">
        <v>-297.04301075268631</v>
      </c>
      <c r="DK36" s="25">
        <v>297.04301075268631</v>
      </c>
      <c r="DL36" s="25">
        <v>-297.04301075268631</v>
      </c>
      <c r="DM36" s="25">
        <v>297.04301075268631</v>
      </c>
      <c r="DN36" s="25">
        <v>0</v>
      </c>
      <c r="DO36" s="25">
        <v>-954.78110599078354</v>
      </c>
      <c r="DP36" s="25">
        <v>954.78110599078354</v>
      </c>
      <c r="DQ36" s="25">
        <v>-297.04301075268631</v>
      </c>
      <c r="DR36" s="25">
        <v>297.04301075268631</v>
      </c>
      <c r="DS36" s="25">
        <v>-297.04301075268631</v>
      </c>
      <c r="DT36" s="25">
        <v>297.04301075268631</v>
      </c>
      <c r="DU36" s="25">
        <v>0</v>
      </c>
      <c r="DV36" s="25">
        <v>-297.04301075268631</v>
      </c>
      <c r="DW36" s="25">
        <v>297.04301075268631</v>
      </c>
      <c r="DX36" s="25">
        <v>-297.04301075268631</v>
      </c>
      <c r="DY36" s="25">
        <v>297.04301075268631</v>
      </c>
      <c r="DZ36" s="25">
        <v>0</v>
      </c>
      <c r="EA36" s="25">
        <v>-954.78110599078354</v>
      </c>
      <c r="EB36" s="25">
        <v>954.78110599078354</v>
      </c>
      <c r="EC36" s="25">
        <v>-297.04301075268631</v>
      </c>
      <c r="ED36" s="25">
        <v>297.04301075268631</v>
      </c>
      <c r="EE36" s="25">
        <v>-297.04301075268631</v>
      </c>
      <c r="EF36" s="25">
        <v>297.04301075268631</v>
      </c>
      <c r="EG36" s="25">
        <v>0</v>
      </c>
      <c r="EH36" s="25">
        <v>-297.04301075268631</v>
      </c>
      <c r="EI36" s="25">
        <v>297.04301075268631</v>
      </c>
      <c r="EJ36" s="25">
        <v>-297.04301075268631</v>
      </c>
      <c r="EK36" s="25">
        <v>297.04301075268631</v>
      </c>
      <c r="EL36" s="25">
        <v>0</v>
      </c>
      <c r="EM36" s="25">
        <v>-954.78110599078354</v>
      </c>
      <c r="EN36" s="25">
        <v>954.78110599078354</v>
      </c>
      <c r="EO36" s="25">
        <v>-297.04301075268631</v>
      </c>
      <c r="EP36" s="25">
        <v>297.04301075268631</v>
      </c>
      <c r="EQ36" s="25">
        <v>-297.04301075268631</v>
      </c>
      <c r="ER36" s="25">
        <v>297.04301075268631</v>
      </c>
      <c r="ES36" s="25">
        <v>0</v>
      </c>
      <c r="ET36" s="25">
        <v>-297.04301075268631</v>
      </c>
      <c r="EU36" s="25">
        <v>297.04301075268631</v>
      </c>
      <c r="EV36" s="25">
        <v>-297.04301075268631</v>
      </c>
      <c r="EW36" s="25">
        <v>297.04301075268631</v>
      </c>
      <c r="EX36" s="25">
        <v>0</v>
      </c>
      <c r="EY36" s="25">
        <v>-614.57174638487231</v>
      </c>
      <c r="EZ36" s="25">
        <v>614.57174638487231</v>
      </c>
      <c r="FA36" s="25">
        <v>-297.04301075268631</v>
      </c>
      <c r="FB36" s="25">
        <v>297.04301075268631</v>
      </c>
      <c r="FC36" s="25">
        <v>-297.04301075268631</v>
      </c>
      <c r="FD36" s="25">
        <v>297.04301075268631</v>
      </c>
      <c r="FE36" s="25">
        <v>0</v>
      </c>
      <c r="FF36" s="25">
        <v>-297.04301075268631</v>
      </c>
      <c r="FG36" s="25">
        <v>297.04301075268631</v>
      </c>
      <c r="FH36" s="25">
        <v>-297.04301075268631</v>
      </c>
      <c r="FI36" s="25">
        <v>297.04301075268631</v>
      </c>
      <c r="FJ36" s="25">
        <v>0</v>
      </c>
      <c r="FK36" s="25">
        <v>-954.78110599078354</v>
      </c>
      <c r="FL36" s="25">
        <v>954.78110599078354</v>
      </c>
      <c r="FM36" s="25">
        <v>-297.04301075268631</v>
      </c>
      <c r="FN36" s="25">
        <v>297.04301075268631</v>
      </c>
      <c r="FO36" s="25">
        <v>-297.04301075268631</v>
      </c>
      <c r="FP36" s="25">
        <v>297.04301075268631</v>
      </c>
      <c r="FQ36" s="25">
        <v>0</v>
      </c>
      <c r="FR36" s="25">
        <v>-297.04301075268631</v>
      </c>
      <c r="FS36" s="25">
        <v>297.04301075268631</v>
      </c>
      <c r="FT36" s="25">
        <v>-297.04301075268631</v>
      </c>
      <c r="FU36" s="25">
        <v>297.04301075268631</v>
      </c>
      <c r="FV36" s="25">
        <v>0</v>
      </c>
      <c r="FW36" s="25">
        <v>-954.78110599078354</v>
      </c>
      <c r="FX36" s="25">
        <v>954.78110599078354</v>
      </c>
      <c r="FY36" s="25">
        <v>-297.04301075268631</v>
      </c>
      <c r="FZ36" s="25">
        <v>297.04301075268631</v>
      </c>
      <c r="GA36" s="25">
        <v>-297.04301075268631</v>
      </c>
      <c r="GB36" s="25">
        <v>297.04301075268631</v>
      </c>
      <c r="GC36" s="25">
        <v>0</v>
      </c>
      <c r="GD36" s="25">
        <v>-297.04301075268631</v>
      </c>
      <c r="GE36" s="25">
        <v>297.04301075268631</v>
      </c>
      <c r="GF36" s="25">
        <v>-297.04301075268631</v>
      </c>
      <c r="GG36" s="25">
        <v>297.04301075268631</v>
      </c>
      <c r="GH36" s="25">
        <v>0</v>
      </c>
      <c r="GI36" s="25">
        <v>-954.78110599078354</v>
      </c>
      <c r="GJ36" s="25">
        <v>954.78110599078354</v>
      </c>
      <c r="GK36" s="25">
        <v>-297.04301075268631</v>
      </c>
      <c r="GL36" s="25">
        <v>297.04301075268631</v>
      </c>
      <c r="GM36" s="25">
        <v>-297.04301075268631</v>
      </c>
      <c r="GN36" s="25">
        <v>297.04301075268631</v>
      </c>
      <c r="GO36" s="25">
        <v>0</v>
      </c>
      <c r="GP36" s="25">
        <v>-297.04301075268631</v>
      </c>
      <c r="GQ36" s="25">
        <v>297.04301075268631</v>
      </c>
      <c r="GR36" s="25">
        <v>-297.04301075268631</v>
      </c>
      <c r="GS36" s="25">
        <v>297.04301075268631</v>
      </c>
      <c r="GT36" s="25">
        <v>0</v>
      </c>
      <c r="GU36" s="25">
        <v>-614.57174638487231</v>
      </c>
      <c r="GV36" s="25">
        <v>614.57174638487231</v>
      </c>
      <c r="GW36" s="25">
        <v>-297.04301075268631</v>
      </c>
      <c r="GX36" s="25">
        <v>297.04301075268631</v>
      </c>
      <c r="GY36" s="25">
        <v>-297.04301075268631</v>
      </c>
      <c r="GZ36" s="25">
        <v>297.04301075268631</v>
      </c>
      <c r="HA36" s="25">
        <v>0</v>
      </c>
      <c r="HB36" s="25">
        <v>-297.04301075268631</v>
      </c>
      <c r="HC36" s="25">
        <v>297.04301075268631</v>
      </c>
      <c r="HD36" s="25">
        <v>-297.04301075268631</v>
      </c>
      <c r="HE36" s="25">
        <v>297.04301075268631</v>
      </c>
      <c r="HF36" s="25">
        <v>0</v>
      </c>
      <c r="HG36" s="25">
        <v>-954.78110599078354</v>
      </c>
      <c r="HH36" s="25">
        <v>954.78110599078354</v>
      </c>
      <c r="HI36" s="25">
        <v>-297.04301075268631</v>
      </c>
      <c r="HJ36" s="25">
        <v>297.04301075268631</v>
      </c>
      <c r="HK36" s="25">
        <v>-297.04301075268631</v>
      </c>
      <c r="HL36" s="25">
        <v>297.04301075268631</v>
      </c>
      <c r="HM36" s="25">
        <v>0</v>
      </c>
      <c r="HN36" s="25">
        <v>-297.04301075268631</v>
      </c>
      <c r="HO36" s="25">
        <v>297.04301075268631</v>
      </c>
      <c r="HP36" s="25">
        <v>-297.04301075268631</v>
      </c>
      <c r="HQ36" s="25">
        <v>297.04301075268631</v>
      </c>
      <c r="HR36" s="25">
        <v>0</v>
      </c>
      <c r="HS36" s="25">
        <v>-954.78110599078354</v>
      </c>
      <c r="HT36" s="25">
        <v>954.78110599078354</v>
      </c>
      <c r="HU36" s="25">
        <v>-297.04301075268631</v>
      </c>
      <c r="HV36" s="25">
        <v>297.04301075268631</v>
      </c>
      <c r="HW36" s="25">
        <v>-297.04301075268631</v>
      </c>
      <c r="HX36" s="25">
        <v>297.04301075268631</v>
      </c>
      <c r="HY36" s="25">
        <v>0</v>
      </c>
      <c r="HZ36" s="25">
        <v>-297.04301075268631</v>
      </c>
      <c r="IA36" s="25">
        <v>297.04301075268631</v>
      </c>
      <c r="IB36" s="25">
        <v>-297.04301075268631</v>
      </c>
      <c r="IC36" s="25">
        <v>297.04301075268631</v>
      </c>
      <c r="ID36" s="25">
        <v>0</v>
      </c>
      <c r="IE36" s="25">
        <v>-954.78110599078354</v>
      </c>
      <c r="IF36" s="25">
        <v>954.78110599078354</v>
      </c>
      <c r="IG36" s="25">
        <v>-297.04301075268631</v>
      </c>
      <c r="IH36" s="25">
        <v>297.04301075268631</v>
      </c>
      <c r="II36" s="25">
        <v>-297.04301075268631</v>
      </c>
      <c r="IJ36" s="25">
        <v>297.04301075268631</v>
      </c>
      <c r="IK36" s="25">
        <v>0</v>
      </c>
      <c r="IL36" s="25">
        <v>-297.04301075268631</v>
      </c>
      <c r="IM36" s="25">
        <v>297.04301075268631</v>
      </c>
      <c r="IN36" s="25">
        <v>-297.04301075268631</v>
      </c>
      <c r="IO36" s="25">
        <v>297.04301075268631</v>
      </c>
    </row>
    <row r="37" spans="1:249" s="13" customFormat="1" ht="15.75" thickBot="1" x14ac:dyDescent="0.25">
      <c r="B37" s="7"/>
      <c r="C37" s="75"/>
      <c r="D37" s="74"/>
      <c r="E37" s="82" t="s">
        <v>171</v>
      </c>
      <c r="F37" s="83"/>
      <c r="G37" s="83"/>
      <c r="H37" s="83"/>
      <c r="I37" s="83"/>
      <c r="J37" s="254" cm="1">
        <f t="array" ref="J37:IO37">BXF.SumColumnsλ(_xlfn.ANCHORARRAY(J34):J36)</f>
        <v>-2208.5207979626475</v>
      </c>
      <c r="K37" s="83">
        <v>3802.7510496588784</v>
      </c>
      <c r="L37" s="83">
        <v>4697.2456141464236</v>
      </c>
      <c r="M37" s="83">
        <v>4041.8891896344967</v>
      </c>
      <c r="N37" s="83">
        <v>4476.6521936899453</v>
      </c>
      <c r="O37" s="83">
        <v>4051.2195418035117</v>
      </c>
      <c r="P37" s="83">
        <v>4486.021422326332</v>
      </c>
      <c r="Q37" s="83">
        <v>4275.6815723334103</v>
      </c>
      <c r="R37" s="83">
        <v>4065.3613636465207</v>
      </c>
      <c r="S37" s="83">
        <v>4500.2221684270207</v>
      </c>
      <c r="T37" s="83">
        <v>4074.8877247686578</v>
      </c>
      <c r="U37" s="83">
        <v>4509.7882227205</v>
      </c>
      <c r="V37" s="83">
        <v>5894.5742827829808</v>
      </c>
      <c r="W37" s="83">
        <v>8088.3473706558907</v>
      </c>
      <c r="X37" s="83">
        <v>10166.93322273902</v>
      </c>
      <c r="Y37" s="83">
        <v>8812.3595727081374</v>
      </c>
      <c r="Z37" s="83">
        <v>9462.4145232521987</v>
      </c>
      <c r="AA37" s="83">
        <v>8822.1672834020246</v>
      </c>
      <c r="AB37" s="83">
        <v>9472.2630994073115</v>
      </c>
      <c r="AC37" s="83">
        <v>9154.637540452406</v>
      </c>
      <c r="AD37" s="83">
        <v>8837.0326276900269</v>
      </c>
      <c r="AE37" s="83">
        <v>9487.1903826298476</v>
      </c>
      <c r="AF37" s="83">
        <v>8847.0463755270794</v>
      </c>
      <c r="AG37" s="83">
        <v>9497.2458544162218</v>
      </c>
      <c r="AH37" s="83">
        <v>10064.662562316867</v>
      </c>
      <c r="AI37" s="83">
        <v>11337.023929247482</v>
      </c>
      <c r="AJ37" s="83">
        <v>13968.853468540312</v>
      </c>
      <c r="AK37" s="83">
        <v>12252.009947349779</v>
      </c>
      <c r="AL37" s="83">
        <v>13074.358277591049</v>
      </c>
      <c r="AM37" s="83">
        <v>12262.31943913664</v>
      </c>
      <c r="AN37" s="83">
        <v>13084.71072559369</v>
      </c>
      <c r="AO37" s="83">
        <v>12681.317172876925</v>
      </c>
      <c r="AP37" s="83">
        <v>12277.945322651083</v>
      </c>
      <c r="AQ37" s="83">
        <v>13100.401716956107</v>
      </c>
      <c r="AR37" s="83">
        <v>12288.471392832389</v>
      </c>
      <c r="AS37" s="83">
        <v>13110.971645763168</v>
      </c>
      <c r="AT37" s="83">
        <v>11333.244906020231</v>
      </c>
      <c r="AU37" s="83">
        <v>8585.1288615533213</v>
      </c>
      <c r="AV37" s="83">
        <v>10871.597279804366</v>
      </c>
      <c r="AW37" s="83">
        <v>9381.5903456506512</v>
      </c>
      <c r="AX37" s="83">
        <v>10096.674972466386</v>
      </c>
      <c r="AY37" s="83">
        <v>9392.4272906035258</v>
      </c>
      <c r="AZ37" s="83">
        <v>10107.557071356563</v>
      </c>
      <c r="BA37" s="83">
        <v>9758.1934412498322</v>
      </c>
      <c r="BB37" s="83">
        <v>9408.8526239746461</v>
      </c>
      <c r="BC37" s="83">
        <v>10124.050843616731</v>
      </c>
      <c r="BD37" s="83">
        <v>9419.9172278836631</v>
      </c>
      <c r="BE37" s="83">
        <v>10135.161550042036</v>
      </c>
      <c r="BF37" s="83">
        <v>8410.1541146717591</v>
      </c>
      <c r="BG37" s="83">
        <v>6061.711400544953</v>
      </c>
      <c r="BH37" s="83">
        <v>7290.8548933146976</v>
      </c>
      <c r="BI37" s="83">
        <v>6379.240136177139</v>
      </c>
      <c r="BJ37" s="83">
        <v>6973.3261576825116</v>
      </c>
      <c r="BK37" s="83">
        <v>6379.240136177139</v>
      </c>
      <c r="BL37" s="83">
        <v>6973.3261576825116</v>
      </c>
      <c r="BM37" s="83">
        <v>6676.2831469298253</v>
      </c>
      <c r="BN37" s="83">
        <v>6379.240136177139</v>
      </c>
      <c r="BO37" s="83">
        <v>6973.3261576825116</v>
      </c>
      <c r="BP37" s="83">
        <v>6379.240136177139</v>
      </c>
      <c r="BQ37" s="83">
        <v>6973.3261576825116</v>
      </c>
      <c r="BR37" s="83">
        <v>6676.2831469298253</v>
      </c>
      <c r="BS37" s="83">
        <v>5721.5020409390418</v>
      </c>
      <c r="BT37" s="83">
        <v>7631.0642529206089</v>
      </c>
      <c r="BU37" s="83">
        <v>6379.240136177139</v>
      </c>
      <c r="BV37" s="83">
        <v>6973.3261576825116</v>
      </c>
      <c r="BW37" s="83">
        <v>6379.240136177139</v>
      </c>
      <c r="BX37" s="83">
        <v>6973.3261576825116</v>
      </c>
      <c r="BY37" s="83">
        <v>6676.2831469298253</v>
      </c>
      <c r="BZ37" s="83">
        <v>6379.240136177139</v>
      </c>
      <c r="CA37" s="83">
        <v>6973.3261576825116</v>
      </c>
      <c r="CB37" s="83">
        <v>6379.240136177139</v>
      </c>
      <c r="CC37" s="83">
        <v>6973.3261576825116</v>
      </c>
      <c r="CD37" s="83">
        <v>6676.2831469298253</v>
      </c>
      <c r="CE37" s="83">
        <v>5721.5020409390418</v>
      </c>
      <c r="CF37" s="83">
        <v>7631.0642529206089</v>
      </c>
      <c r="CG37" s="83">
        <v>6379.240136177139</v>
      </c>
      <c r="CH37" s="83">
        <v>6973.3261576825116</v>
      </c>
      <c r="CI37" s="83">
        <v>6379.240136177139</v>
      </c>
      <c r="CJ37" s="83">
        <v>6973.3261576825116</v>
      </c>
      <c r="CK37" s="83">
        <v>6676.2831469298253</v>
      </c>
      <c r="CL37" s="83">
        <v>6379.240136177139</v>
      </c>
      <c r="CM37" s="83">
        <v>6973.3261576825116</v>
      </c>
      <c r="CN37" s="83">
        <v>6379.240136177139</v>
      </c>
      <c r="CO37" s="83">
        <v>6973.3261576825116</v>
      </c>
      <c r="CP37" s="83">
        <v>6676.2831469298253</v>
      </c>
      <c r="CQ37" s="83">
        <v>5721.5020409390418</v>
      </c>
      <c r="CR37" s="83">
        <v>7631.0642529206089</v>
      </c>
      <c r="CS37" s="83">
        <v>6379.240136177139</v>
      </c>
      <c r="CT37" s="83">
        <v>6973.3261576825116</v>
      </c>
      <c r="CU37" s="83">
        <v>6379.240136177139</v>
      </c>
      <c r="CV37" s="83">
        <v>6973.3261576825116</v>
      </c>
      <c r="CW37" s="83">
        <v>6676.2831469298253</v>
      </c>
      <c r="CX37" s="83">
        <v>6379.240136177139</v>
      </c>
      <c r="CY37" s="83">
        <v>6973.3261576825116</v>
      </c>
      <c r="CZ37" s="83">
        <v>6379.240136177139</v>
      </c>
      <c r="DA37" s="83">
        <v>6973.3261576825116</v>
      </c>
      <c r="DB37" s="83">
        <v>6676.2831469298253</v>
      </c>
      <c r="DC37" s="83">
        <v>6061.711400544953</v>
      </c>
      <c r="DD37" s="83">
        <v>7290.8548933146976</v>
      </c>
      <c r="DE37" s="83">
        <v>6379.240136177139</v>
      </c>
      <c r="DF37" s="83">
        <v>6973.3261576825116</v>
      </c>
      <c r="DG37" s="83">
        <v>6379.240136177139</v>
      </c>
      <c r="DH37" s="83">
        <v>6973.3261576825116</v>
      </c>
      <c r="DI37" s="83">
        <v>6676.2831469298253</v>
      </c>
      <c r="DJ37" s="83">
        <v>6379.240136177139</v>
      </c>
      <c r="DK37" s="83">
        <v>6973.3261576825116</v>
      </c>
      <c r="DL37" s="83">
        <v>6379.240136177139</v>
      </c>
      <c r="DM37" s="83">
        <v>6973.3261576825116</v>
      </c>
      <c r="DN37" s="83">
        <v>6676.2831469298253</v>
      </c>
      <c r="DO37" s="83">
        <v>5721.5020409390418</v>
      </c>
      <c r="DP37" s="83">
        <v>7631.0642529206089</v>
      </c>
      <c r="DQ37" s="83">
        <v>6379.240136177139</v>
      </c>
      <c r="DR37" s="83">
        <v>6973.3261576825116</v>
      </c>
      <c r="DS37" s="83">
        <v>6379.240136177139</v>
      </c>
      <c r="DT37" s="83">
        <v>6973.3261576825116</v>
      </c>
      <c r="DU37" s="83">
        <v>6676.2831469298253</v>
      </c>
      <c r="DV37" s="83">
        <v>6379.240136177139</v>
      </c>
      <c r="DW37" s="83">
        <v>6973.3261576825116</v>
      </c>
      <c r="DX37" s="83">
        <v>6379.240136177139</v>
      </c>
      <c r="DY37" s="83">
        <v>6973.3261576825116</v>
      </c>
      <c r="DZ37" s="83">
        <v>6676.2831469298253</v>
      </c>
      <c r="EA37" s="83">
        <v>5721.5020409390418</v>
      </c>
      <c r="EB37" s="83">
        <v>7631.0642529206089</v>
      </c>
      <c r="EC37" s="83">
        <v>6379.240136177139</v>
      </c>
      <c r="ED37" s="83">
        <v>6973.3261576825116</v>
      </c>
      <c r="EE37" s="83">
        <v>6379.240136177139</v>
      </c>
      <c r="EF37" s="83">
        <v>6973.3261576825116</v>
      </c>
      <c r="EG37" s="83">
        <v>6676.2831469298253</v>
      </c>
      <c r="EH37" s="83">
        <v>6379.240136177139</v>
      </c>
      <c r="EI37" s="83">
        <v>6973.3261576825116</v>
      </c>
      <c r="EJ37" s="83">
        <v>6379.240136177139</v>
      </c>
      <c r="EK37" s="83">
        <v>6973.3261576825116</v>
      </c>
      <c r="EL37" s="83">
        <v>6676.2831469298253</v>
      </c>
      <c r="EM37" s="83">
        <v>5721.5020409390418</v>
      </c>
      <c r="EN37" s="83">
        <v>7631.0642529206089</v>
      </c>
      <c r="EO37" s="83">
        <v>6379.240136177139</v>
      </c>
      <c r="EP37" s="83">
        <v>6973.3261576825116</v>
      </c>
      <c r="EQ37" s="83">
        <v>6379.240136177139</v>
      </c>
      <c r="ER37" s="83">
        <v>6973.3261576825116</v>
      </c>
      <c r="ES37" s="83">
        <v>6676.2831469298253</v>
      </c>
      <c r="ET37" s="83">
        <v>6379.240136177139</v>
      </c>
      <c r="EU37" s="83">
        <v>6973.3261576825116</v>
      </c>
      <c r="EV37" s="83">
        <v>6379.240136177139</v>
      </c>
      <c r="EW37" s="83">
        <v>6973.3261576825116</v>
      </c>
      <c r="EX37" s="83">
        <v>6676.2831469298253</v>
      </c>
      <c r="EY37" s="83">
        <v>6061.711400544953</v>
      </c>
      <c r="EZ37" s="83">
        <v>7290.8548933146976</v>
      </c>
      <c r="FA37" s="83">
        <v>6379.240136177139</v>
      </c>
      <c r="FB37" s="83">
        <v>6973.3261576825116</v>
      </c>
      <c r="FC37" s="83">
        <v>6379.240136177139</v>
      </c>
      <c r="FD37" s="83">
        <v>6973.3261576825116</v>
      </c>
      <c r="FE37" s="83">
        <v>6676.2831469298253</v>
      </c>
      <c r="FF37" s="83">
        <v>6379.240136177139</v>
      </c>
      <c r="FG37" s="83">
        <v>6973.3261576825116</v>
      </c>
      <c r="FH37" s="83">
        <v>6379.240136177139</v>
      </c>
      <c r="FI37" s="83">
        <v>6973.3261576825116</v>
      </c>
      <c r="FJ37" s="83">
        <v>6676.2831469298253</v>
      </c>
      <c r="FK37" s="83">
        <v>5721.5020409390418</v>
      </c>
      <c r="FL37" s="83">
        <v>7631.0642529206089</v>
      </c>
      <c r="FM37" s="83">
        <v>6379.240136177139</v>
      </c>
      <c r="FN37" s="83">
        <v>6973.3261576825116</v>
      </c>
      <c r="FO37" s="83">
        <v>6379.240136177139</v>
      </c>
      <c r="FP37" s="83">
        <v>6973.3261576825116</v>
      </c>
      <c r="FQ37" s="83">
        <v>6676.2831469298253</v>
      </c>
      <c r="FR37" s="83">
        <v>6379.240136177139</v>
      </c>
      <c r="FS37" s="83">
        <v>6973.3261576825116</v>
      </c>
      <c r="FT37" s="83">
        <v>6379.240136177139</v>
      </c>
      <c r="FU37" s="83">
        <v>6973.3261576825116</v>
      </c>
      <c r="FV37" s="83">
        <v>6676.2831469298253</v>
      </c>
      <c r="FW37" s="83">
        <v>5721.5020409390418</v>
      </c>
      <c r="FX37" s="83">
        <v>7631.0642529206089</v>
      </c>
      <c r="FY37" s="83">
        <v>6379.240136177139</v>
      </c>
      <c r="FZ37" s="83">
        <v>6973.3261576825116</v>
      </c>
      <c r="GA37" s="83">
        <v>6379.240136177139</v>
      </c>
      <c r="GB37" s="83">
        <v>6973.3261576825116</v>
      </c>
      <c r="GC37" s="83">
        <v>6676.2831469298253</v>
      </c>
      <c r="GD37" s="83">
        <v>6379.240136177139</v>
      </c>
      <c r="GE37" s="83">
        <v>6973.3261576825116</v>
      </c>
      <c r="GF37" s="83">
        <v>6379.240136177139</v>
      </c>
      <c r="GG37" s="83">
        <v>6973.3261576825116</v>
      </c>
      <c r="GH37" s="83">
        <v>6676.2831469298253</v>
      </c>
      <c r="GI37" s="83">
        <v>5721.5020409390418</v>
      </c>
      <c r="GJ37" s="83">
        <v>7631.0642529206089</v>
      </c>
      <c r="GK37" s="83">
        <v>6379.240136177139</v>
      </c>
      <c r="GL37" s="83">
        <v>6973.3261576825116</v>
      </c>
      <c r="GM37" s="83">
        <v>6379.240136177139</v>
      </c>
      <c r="GN37" s="83">
        <v>6973.3261576825116</v>
      </c>
      <c r="GO37" s="83">
        <v>6676.2831469298253</v>
      </c>
      <c r="GP37" s="83">
        <v>6379.240136177139</v>
      </c>
      <c r="GQ37" s="83">
        <v>6973.3261576825116</v>
      </c>
      <c r="GR37" s="83">
        <v>6379.240136177139</v>
      </c>
      <c r="GS37" s="83">
        <v>6973.3261576825116</v>
      </c>
      <c r="GT37" s="83">
        <v>6676.2831469298253</v>
      </c>
      <c r="GU37" s="83">
        <v>6061.711400544953</v>
      </c>
      <c r="GV37" s="83">
        <v>7290.8548933146976</v>
      </c>
      <c r="GW37" s="83">
        <v>6379.240136177139</v>
      </c>
      <c r="GX37" s="83">
        <v>6973.3261576825116</v>
      </c>
      <c r="GY37" s="83">
        <v>6379.240136177139</v>
      </c>
      <c r="GZ37" s="83">
        <v>6973.3261576825116</v>
      </c>
      <c r="HA37" s="83">
        <v>6676.2831469298253</v>
      </c>
      <c r="HB37" s="83">
        <v>6379.240136177139</v>
      </c>
      <c r="HC37" s="83">
        <v>6973.3261576825116</v>
      </c>
      <c r="HD37" s="83">
        <v>6379.240136177139</v>
      </c>
      <c r="HE37" s="83">
        <v>6973.3261576825116</v>
      </c>
      <c r="HF37" s="83">
        <v>6676.2831469298253</v>
      </c>
      <c r="HG37" s="83">
        <v>5721.5020409390418</v>
      </c>
      <c r="HH37" s="83">
        <v>7631.0642529206089</v>
      </c>
      <c r="HI37" s="83">
        <v>6379.240136177139</v>
      </c>
      <c r="HJ37" s="83">
        <v>6973.3261576825116</v>
      </c>
      <c r="HK37" s="83">
        <v>6379.240136177139</v>
      </c>
      <c r="HL37" s="83">
        <v>6973.3261576825116</v>
      </c>
      <c r="HM37" s="83">
        <v>6676.2831469298253</v>
      </c>
      <c r="HN37" s="83">
        <v>6379.240136177139</v>
      </c>
      <c r="HO37" s="83">
        <v>6973.3261576825116</v>
      </c>
      <c r="HP37" s="83">
        <v>6379.240136177139</v>
      </c>
      <c r="HQ37" s="83">
        <v>6973.3261576825116</v>
      </c>
      <c r="HR37" s="83">
        <v>6676.2831469298253</v>
      </c>
      <c r="HS37" s="83">
        <v>5721.5020409390418</v>
      </c>
      <c r="HT37" s="83">
        <v>7631.0642529206089</v>
      </c>
      <c r="HU37" s="83">
        <v>6379.240136177139</v>
      </c>
      <c r="HV37" s="83">
        <v>6973.3261576825116</v>
      </c>
      <c r="HW37" s="83">
        <v>6379.240136177139</v>
      </c>
      <c r="HX37" s="83">
        <v>6973.3261576825116</v>
      </c>
      <c r="HY37" s="83">
        <v>6676.2831469298253</v>
      </c>
      <c r="HZ37" s="83">
        <v>6379.240136177139</v>
      </c>
      <c r="IA37" s="83">
        <v>6973.3261576825116</v>
      </c>
      <c r="IB37" s="83">
        <v>6379.240136177139</v>
      </c>
      <c r="IC37" s="83">
        <v>6973.3261576825116</v>
      </c>
      <c r="ID37" s="83">
        <v>6522.7743750000009</v>
      </c>
      <c r="IE37" s="83">
        <v>5567.9932690092173</v>
      </c>
      <c r="IF37" s="83">
        <v>7477.5554809907844</v>
      </c>
      <c r="IG37" s="83">
        <v>6225.7313642473146</v>
      </c>
      <c r="IH37" s="83">
        <v>6819.8173857526872</v>
      </c>
      <c r="II37" s="83">
        <v>6225.7313642473146</v>
      </c>
      <c r="IJ37" s="83">
        <v>6819.8173857526872</v>
      </c>
      <c r="IK37" s="83">
        <v>6522.7743750000009</v>
      </c>
      <c r="IL37" s="83">
        <v>6225.7313642473146</v>
      </c>
      <c r="IM37" s="83">
        <v>6819.8173857526872</v>
      </c>
      <c r="IN37" s="83">
        <v>6225.7313642473146</v>
      </c>
      <c r="IO37" s="83">
        <v>6819.8173857526872</v>
      </c>
    </row>
    <row r="38" spans="1:249" x14ac:dyDescent="0.2">
      <c r="E38" s="58"/>
    </row>
    <row r="39" spans="1:249" x14ac:dyDescent="0.2">
      <c r="D39" s="17" t="s">
        <v>23</v>
      </c>
      <c r="E39" s="58"/>
    </row>
    <row r="40" spans="1:249" x14ac:dyDescent="0.2">
      <c r="E40" s="58" t="s">
        <v>103</v>
      </c>
      <c r="J40" s="25" cm="1">
        <f t="array" ref="J40:IO40">_xlfn.ANCHORARRAY(Calcs!J$58)</f>
        <v>-100000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>
        <v>0</v>
      </c>
      <c r="BN40" s="25">
        <v>0</v>
      </c>
      <c r="BO40" s="25">
        <v>0</v>
      </c>
      <c r="BP40" s="25">
        <v>0</v>
      </c>
      <c r="BQ40" s="25">
        <v>0</v>
      </c>
      <c r="BR40" s="25">
        <v>0</v>
      </c>
      <c r="BS40" s="25">
        <v>0</v>
      </c>
      <c r="BT40" s="25">
        <v>0</v>
      </c>
      <c r="BU40" s="25">
        <v>0</v>
      </c>
      <c r="BV40" s="25">
        <v>0</v>
      </c>
      <c r="BW40" s="25">
        <v>0</v>
      </c>
      <c r="BX40" s="25">
        <v>0</v>
      </c>
      <c r="BY40" s="25">
        <v>0</v>
      </c>
      <c r="BZ40" s="25">
        <v>0</v>
      </c>
      <c r="CA40" s="25">
        <v>0</v>
      </c>
      <c r="CB40" s="25">
        <v>0</v>
      </c>
      <c r="CC40" s="25">
        <v>0</v>
      </c>
      <c r="CD40" s="25">
        <v>0</v>
      </c>
      <c r="CE40" s="25">
        <v>0</v>
      </c>
      <c r="CF40" s="25">
        <v>0</v>
      </c>
      <c r="CG40" s="25">
        <v>0</v>
      </c>
      <c r="CH40" s="25">
        <v>0</v>
      </c>
      <c r="CI40" s="25">
        <v>0</v>
      </c>
      <c r="CJ40" s="25">
        <v>0</v>
      </c>
      <c r="CK40" s="25">
        <v>0</v>
      </c>
      <c r="CL40" s="25">
        <v>0</v>
      </c>
      <c r="CM40" s="25">
        <v>0</v>
      </c>
      <c r="CN40" s="25">
        <v>0</v>
      </c>
      <c r="CO40" s="25">
        <v>0</v>
      </c>
      <c r="CP40" s="25">
        <v>0</v>
      </c>
      <c r="CQ40" s="25">
        <v>0</v>
      </c>
      <c r="CR40" s="25">
        <v>0</v>
      </c>
      <c r="CS40" s="25">
        <v>0</v>
      </c>
      <c r="CT40" s="25">
        <v>0</v>
      </c>
      <c r="CU40" s="25">
        <v>0</v>
      </c>
      <c r="CV40" s="25">
        <v>0</v>
      </c>
      <c r="CW40" s="25">
        <v>0</v>
      </c>
      <c r="CX40" s="25">
        <v>0</v>
      </c>
      <c r="CY40" s="25">
        <v>0</v>
      </c>
      <c r="CZ40" s="25">
        <v>0</v>
      </c>
      <c r="DA40" s="25">
        <v>0</v>
      </c>
      <c r="DB40" s="25">
        <v>0</v>
      </c>
      <c r="DC40" s="25">
        <v>0</v>
      </c>
      <c r="DD40" s="25">
        <v>0</v>
      </c>
      <c r="DE40" s="25">
        <v>0</v>
      </c>
      <c r="DF40" s="25">
        <v>0</v>
      </c>
      <c r="DG40" s="25">
        <v>0</v>
      </c>
      <c r="DH40" s="25">
        <v>0</v>
      </c>
      <c r="DI40" s="25">
        <v>0</v>
      </c>
      <c r="DJ40" s="25">
        <v>0</v>
      </c>
      <c r="DK40" s="25">
        <v>0</v>
      </c>
      <c r="DL40" s="25">
        <v>0</v>
      </c>
      <c r="DM40" s="25">
        <v>0</v>
      </c>
      <c r="DN40" s="25">
        <v>0</v>
      </c>
      <c r="DO40" s="25">
        <v>0</v>
      </c>
      <c r="DP40" s="25">
        <v>0</v>
      </c>
      <c r="DQ40" s="25">
        <v>0</v>
      </c>
      <c r="DR40" s="25">
        <v>0</v>
      </c>
      <c r="DS40" s="25">
        <v>0</v>
      </c>
      <c r="DT40" s="25">
        <v>0</v>
      </c>
      <c r="DU40" s="25">
        <v>0</v>
      </c>
      <c r="DV40" s="25">
        <v>0</v>
      </c>
      <c r="DW40" s="25">
        <v>0</v>
      </c>
      <c r="DX40" s="25">
        <v>0</v>
      </c>
      <c r="DY40" s="25">
        <v>0</v>
      </c>
      <c r="DZ40" s="25">
        <v>0</v>
      </c>
      <c r="EA40" s="25">
        <v>0</v>
      </c>
      <c r="EB40" s="25">
        <v>0</v>
      </c>
      <c r="EC40" s="25">
        <v>0</v>
      </c>
      <c r="ED40" s="25">
        <v>0</v>
      </c>
      <c r="EE40" s="25">
        <v>0</v>
      </c>
      <c r="EF40" s="25">
        <v>0</v>
      </c>
      <c r="EG40" s="25">
        <v>0</v>
      </c>
      <c r="EH40" s="25">
        <v>0</v>
      </c>
      <c r="EI40" s="25">
        <v>0</v>
      </c>
      <c r="EJ40" s="25">
        <v>0</v>
      </c>
      <c r="EK40" s="25">
        <v>0</v>
      </c>
      <c r="EL40" s="25">
        <v>0</v>
      </c>
      <c r="EM40" s="25">
        <v>0</v>
      </c>
      <c r="EN40" s="25">
        <v>0</v>
      </c>
      <c r="EO40" s="25">
        <v>0</v>
      </c>
      <c r="EP40" s="25">
        <v>0</v>
      </c>
      <c r="EQ40" s="25">
        <v>0</v>
      </c>
      <c r="ER40" s="25">
        <v>0</v>
      </c>
      <c r="ES40" s="25">
        <v>0</v>
      </c>
      <c r="ET40" s="25">
        <v>0</v>
      </c>
      <c r="EU40" s="25">
        <v>0</v>
      </c>
      <c r="EV40" s="25">
        <v>0</v>
      </c>
      <c r="EW40" s="25">
        <v>0</v>
      </c>
      <c r="EX40" s="25">
        <v>0</v>
      </c>
      <c r="EY40" s="25">
        <v>0</v>
      </c>
      <c r="EZ40" s="25">
        <v>0</v>
      </c>
      <c r="FA40" s="25">
        <v>0</v>
      </c>
      <c r="FB40" s="25">
        <v>0</v>
      </c>
      <c r="FC40" s="25">
        <v>0</v>
      </c>
      <c r="FD40" s="25">
        <v>0</v>
      </c>
      <c r="FE40" s="25">
        <v>0</v>
      </c>
      <c r="FF40" s="25">
        <v>0</v>
      </c>
      <c r="FG40" s="25">
        <v>0</v>
      </c>
      <c r="FH40" s="25">
        <v>0</v>
      </c>
      <c r="FI40" s="25">
        <v>0</v>
      </c>
      <c r="FJ40" s="25">
        <v>0</v>
      </c>
      <c r="FK40" s="25">
        <v>0</v>
      </c>
      <c r="FL40" s="25">
        <v>0</v>
      </c>
      <c r="FM40" s="25">
        <v>0</v>
      </c>
      <c r="FN40" s="25">
        <v>0</v>
      </c>
      <c r="FO40" s="25">
        <v>0</v>
      </c>
      <c r="FP40" s="25">
        <v>0</v>
      </c>
      <c r="FQ40" s="25">
        <v>0</v>
      </c>
      <c r="FR40" s="25">
        <v>0</v>
      </c>
      <c r="FS40" s="25">
        <v>0</v>
      </c>
      <c r="FT40" s="25">
        <v>0</v>
      </c>
      <c r="FU40" s="25">
        <v>0</v>
      </c>
      <c r="FV40" s="25">
        <v>0</v>
      </c>
      <c r="FW40" s="25">
        <v>0</v>
      </c>
      <c r="FX40" s="25">
        <v>0</v>
      </c>
      <c r="FY40" s="25">
        <v>0</v>
      </c>
      <c r="FZ40" s="25">
        <v>0</v>
      </c>
      <c r="GA40" s="25">
        <v>0</v>
      </c>
      <c r="GB40" s="25">
        <v>0</v>
      </c>
      <c r="GC40" s="25">
        <v>0</v>
      </c>
      <c r="GD40" s="25">
        <v>0</v>
      </c>
      <c r="GE40" s="25">
        <v>0</v>
      </c>
      <c r="GF40" s="25">
        <v>0</v>
      </c>
      <c r="GG40" s="25">
        <v>0</v>
      </c>
      <c r="GH40" s="25">
        <v>0</v>
      </c>
      <c r="GI40" s="25">
        <v>0</v>
      </c>
      <c r="GJ40" s="25">
        <v>0</v>
      </c>
      <c r="GK40" s="25">
        <v>0</v>
      </c>
      <c r="GL40" s="25">
        <v>0</v>
      </c>
      <c r="GM40" s="25">
        <v>0</v>
      </c>
      <c r="GN40" s="25">
        <v>0</v>
      </c>
      <c r="GO40" s="25">
        <v>0</v>
      </c>
      <c r="GP40" s="25">
        <v>0</v>
      </c>
      <c r="GQ40" s="25">
        <v>0</v>
      </c>
      <c r="GR40" s="25">
        <v>0</v>
      </c>
      <c r="GS40" s="25">
        <v>0</v>
      </c>
      <c r="GT40" s="25">
        <v>0</v>
      </c>
      <c r="GU40" s="25">
        <v>0</v>
      </c>
      <c r="GV40" s="25">
        <v>0</v>
      </c>
      <c r="GW40" s="25">
        <v>0</v>
      </c>
      <c r="GX40" s="25">
        <v>0</v>
      </c>
      <c r="GY40" s="25">
        <v>0</v>
      </c>
      <c r="GZ40" s="25">
        <v>0</v>
      </c>
      <c r="HA40" s="25">
        <v>0</v>
      </c>
      <c r="HB40" s="25">
        <v>0</v>
      </c>
      <c r="HC40" s="25">
        <v>0</v>
      </c>
      <c r="HD40" s="25">
        <v>0</v>
      </c>
      <c r="HE40" s="25">
        <v>0</v>
      </c>
      <c r="HF40" s="25">
        <v>0</v>
      </c>
      <c r="HG40" s="25">
        <v>0</v>
      </c>
      <c r="HH40" s="25">
        <v>0</v>
      </c>
      <c r="HI40" s="25">
        <v>0</v>
      </c>
      <c r="HJ40" s="25">
        <v>0</v>
      </c>
      <c r="HK40" s="25">
        <v>0</v>
      </c>
      <c r="HL40" s="25">
        <v>0</v>
      </c>
      <c r="HM40" s="25">
        <v>0</v>
      </c>
      <c r="HN40" s="25">
        <v>0</v>
      </c>
      <c r="HO40" s="25">
        <v>0</v>
      </c>
      <c r="HP40" s="25">
        <v>0</v>
      </c>
      <c r="HQ40" s="25">
        <v>0</v>
      </c>
      <c r="HR40" s="25">
        <v>0</v>
      </c>
      <c r="HS40" s="25">
        <v>0</v>
      </c>
      <c r="HT40" s="25">
        <v>0</v>
      </c>
      <c r="HU40" s="25">
        <v>0</v>
      </c>
      <c r="HV40" s="25">
        <v>0</v>
      </c>
      <c r="HW40" s="25">
        <v>0</v>
      </c>
      <c r="HX40" s="25">
        <v>0</v>
      </c>
      <c r="HY40" s="25">
        <v>0</v>
      </c>
      <c r="HZ40" s="25">
        <v>0</v>
      </c>
      <c r="IA40" s="25">
        <v>0</v>
      </c>
      <c r="IB40" s="25">
        <v>0</v>
      </c>
      <c r="IC40" s="25">
        <v>0</v>
      </c>
      <c r="ID40" s="25">
        <v>0</v>
      </c>
      <c r="IE40" s="25">
        <v>0</v>
      </c>
      <c r="IF40" s="25">
        <v>0</v>
      </c>
      <c r="IG40" s="25">
        <v>0</v>
      </c>
      <c r="IH40" s="25">
        <v>0</v>
      </c>
      <c r="II40" s="25">
        <v>0</v>
      </c>
      <c r="IJ40" s="25">
        <v>0</v>
      </c>
      <c r="IK40" s="25">
        <v>0</v>
      </c>
      <c r="IL40" s="25">
        <v>0</v>
      </c>
      <c r="IM40" s="25">
        <v>0</v>
      </c>
      <c r="IN40" s="25">
        <v>0</v>
      </c>
      <c r="IO40" s="25">
        <v>0</v>
      </c>
    </row>
    <row r="41" spans="1:249" s="13" customFormat="1" ht="15.75" thickBot="1" x14ac:dyDescent="0.25">
      <c r="B41" s="7"/>
      <c r="C41" s="75"/>
      <c r="D41" s="74"/>
      <c r="E41" s="82" t="s">
        <v>172</v>
      </c>
      <c r="F41" s="83"/>
      <c r="G41" s="83"/>
      <c r="H41" s="83"/>
      <c r="I41" s="83"/>
      <c r="J41" s="254" cm="1">
        <f t="array" ref="J41:IO41">BXF.SumColumnsλ(_xlfn.ANCHORARRAY(J40))</f>
        <v>-100000</v>
      </c>
      <c r="K41" s="83">
        <v>0</v>
      </c>
      <c r="L41" s="83">
        <v>0</v>
      </c>
      <c r="M41" s="83">
        <v>0</v>
      </c>
      <c r="N41" s="83">
        <v>0</v>
      </c>
      <c r="O41" s="83">
        <v>0</v>
      </c>
      <c r="P41" s="83">
        <v>0</v>
      </c>
      <c r="Q41" s="83">
        <v>0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8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  <c r="AP41" s="83">
        <v>0</v>
      </c>
      <c r="AQ41" s="83">
        <v>0</v>
      </c>
      <c r="AR41" s="83">
        <v>0</v>
      </c>
      <c r="AS41" s="83">
        <v>0</v>
      </c>
      <c r="AT41" s="83">
        <v>0</v>
      </c>
      <c r="AU41" s="83">
        <v>0</v>
      </c>
      <c r="AV41" s="83">
        <v>0</v>
      </c>
      <c r="AW41" s="83">
        <v>0</v>
      </c>
      <c r="AX41" s="83">
        <v>0</v>
      </c>
      <c r="AY41" s="83">
        <v>0</v>
      </c>
      <c r="AZ41" s="83">
        <v>0</v>
      </c>
      <c r="BA41" s="83">
        <v>0</v>
      </c>
      <c r="BB41" s="83">
        <v>0</v>
      </c>
      <c r="BC41" s="83">
        <v>0</v>
      </c>
      <c r="BD41" s="83">
        <v>0</v>
      </c>
      <c r="BE41" s="83">
        <v>0</v>
      </c>
      <c r="BF41" s="83">
        <v>0</v>
      </c>
      <c r="BG41" s="83">
        <v>0</v>
      </c>
      <c r="BH41" s="83">
        <v>0</v>
      </c>
      <c r="BI41" s="83">
        <v>0</v>
      </c>
      <c r="BJ41" s="83">
        <v>0</v>
      </c>
      <c r="BK41" s="83">
        <v>0</v>
      </c>
      <c r="BL41" s="83">
        <v>0</v>
      </c>
      <c r="BM41" s="83">
        <v>0</v>
      </c>
      <c r="BN41" s="83">
        <v>0</v>
      </c>
      <c r="BO41" s="83">
        <v>0</v>
      </c>
      <c r="BP41" s="83">
        <v>0</v>
      </c>
      <c r="BQ41" s="83">
        <v>0</v>
      </c>
      <c r="BR41" s="83">
        <v>0</v>
      </c>
      <c r="BS41" s="83">
        <v>0</v>
      </c>
      <c r="BT41" s="83">
        <v>0</v>
      </c>
      <c r="BU41" s="83">
        <v>0</v>
      </c>
      <c r="BV41" s="83">
        <v>0</v>
      </c>
      <c r="BW41" s="83">
        <v>0</v>
      </c>
      <c r="BX41" s="83">
        <v>0</v>
      </c>
      <c r="BY41" s="83">
        <v>0</v>
      </c>
      <c r="BZ41" s="83">
        <v>0</v>
      </c>
      <c r="CA41" s="83">
        <v>0</v>
      </c>
      <c r="CB41" s="83">
        <v>0</v>
      </c>
      <c r="CC41" s="83">
        <v>0</v>
      </c>
      <c r="CD41" s="83">
        <v>0</v>
      </c>
      <c r="CE41" s="83">
        <v>0</v>
      </c>
      <c r="CF41" s="83">
        <v>0</v>
      </c>
      <c r="CG41" s="83">
        <v>0</v>
      </c>
      <c r="CH41" s="83">
        <v>0</v>
      </c>
      <c r="CI41" s="83">
        <v>0</v>
      </c>
      <c r="CJ41" s="83">
        <v>0</v>
      </c>
      <c r="CK41" s="83">
        <v>0</v>
      </c>
      <c r="CL41" s="83">
        <v>0</v>
      </c>
      <c r="CM41" s="83">
        <v>0</v>
      </c>
      <c r="CN41" s="83">
        <v>0</v>
      </c>
      <c r="CO41" s="83">
        <v>0</v>
      </c>
      <c r="CP41" s="83">
        <v>0</v>
      </c>
      <c r="CQ41" s="83">
        <v>0</v>
      </c>
      <c r="CR41" s="83">
        <v>0</v>
      </c>
      <c r="CS41" s="83">
        <v>0</v>
      </c>
      <c r="CT41" s="83">
        <v>0</v>
      </c>
      <c r="CU41" s="83">
        <v>0</v>
      </c>
      <c r="CV41" s="83">
        <v>0</v>
      </c>
      <c r="CW41" s="83">
        <v>0</v>
      </c>
      <c r="CX41" s="83">
        <v>0</v>
      </c>
      <c r="CY41" s="83">
        <v>0</v>
      </c>
      <c r="CZ41" s="83">
        <v>0</v>
      </c>
      <c r="DA41" s="83">
        <v>0</v>
      </c>
      <c r="DB41" s="83">
        <v>0</v>
      </c>
      <c r="DC41" s="83">
        <v>0</v>
      </c>
      <c r="DD41" s="83">
        <v>0</v>
      </c>
      <c r="DE41" s="83">
        <v>0</v>
      </c>
      <c r="DF41" s="83">
        <v>0</v>
      </c>
      <c r="DG41" s="83">
        <v>0</v>
      </c>
      <c r="DH41" s="83">
        <v>0</v>
      </c>
      <c r="DI41" s="83">
        <v>0</v>
      </c>
      <c r="DJ41" s="83">
        <v>0</v>
      </c>
      <c r="DK41" s="83">
        <v>0</v>
      </c>
      <c r="DL41" s="83">
        <v>0</v>
      </c>
      <c r="DM41" s="83">
        <v>0</v>
      </c>
      <c r="DN41" s="83">
        <v>0</v>
      </c>
      <c r="DO41" s="83">
        <v>0</v>
      </c>
      <c r="DP41" s="83">
        <v>0</v>
      </c>
      <c r="DQ41" s="83">
        <v>0</v>
      </c>
      <c r="DR41" s="83">
        <v>0</v>
      </c>
      <c r="DS41" s="83">
        <v>0</v>
      </c>
      <c r="DT41" s="83">
        <v>0</v>
      </c>
      <c r="DU41" s="83">
        <v>0</v>
      </c>
      <c r="DV41" s="83">
        <v>0</v>
      </c>
      <c r="DW41" s="83">
        <v>0</v>
      </c>
      <c r="DX41" s="83">
        <v>0</v>
      </c>
      <c r="DY41" s="83">
        <v>0</v>
      </c>
      <c r="DZ41" s="83">
        <v>0</v>
      </c>
      <c r="EA41" s="83">
        <v>0</v>
      </c>
      <c r="EB41" s="83">
        <v>0</v>
      </c>
      <c r="EC41" s="83">
        <v>0</v>
      </c>
      <c r="ED41" s="83">
        <v>0</v>
      </c>
      <c r="EE41" s="83">
        <v>0</v>
      </c>
      <c r="EF41" s="83">
        <v>0</v>
      </c>
      <c r="EG41" s="83">
        <v>0</v>
      </c>
      <c r="EH41" s="83">
        <v>0</v>
      </c>
      <c r="EI41" s="83">
        <v>0</v>
      </c>
      <c r="EJ41" s="83">
        <v>0</v>
      </c>
      <c r="EK41" s="83">
        <v>0</v>
      </c>
      <c r="EL41" s="83">
        <v>0</v>
      </c>
      <c r="EM41" s="83">
        <v>0</v>
      </c>
      <c r="EN41" s="83">
        <v>0</v>
      </c>
      <c r="EO41" s="83">
        <v>0</v>
      </c>
      <c r="EP41" s="83">
        <v>0</v>
      </c>
      <c r="EQ41" s="83">
        <v>0</v>
      </c>
      <c r="ER41" s="83">
        <v>0</v>
      </c>
      <c r="ES41" s="83">
        <v>0</v>
      </c>
      <c r="ET41" s="83">
        <v>0</v>
      </c>
      <c r="EU41" s="83">
        <v>0</v>
      </c>
      <c r="EV41" s="83">
        <v>0</v>
      </c>
      <c r="EW41" s="83">
        <v>0</v>
      </c>
      <c r="EX41" s="83">
        <v>0</v>
      </c>
      <c r="EY41" s="83">
        <v>0</v>
      </c>
      <c r="EZ41" s="83">
        <v>0</v>
      </c>
      <c r="FA41" s="83">
        <v>0</v>
      </c>
      <c r="FB41" s="83">
        <v>0</v>
      </c>
      <c r="FC41" s="83">
        <v>0</v>
      </c>
      <c r="FD41" s="83">
        <v>0</v>
      </c>
      <c r="FE41" s="83">
        <v>0</v>
      </c>
      <c r="FF41" s="83">
        <v>0</v>
      </c>
      <c r="FG41" s="83">
        <v>0</v>
      </c>
      <c r="FH41" s="83">
        <v>0</v>
      </c>
      <c r="FI41" s="83">
        <v>0</v>
      </c>
      <c r="FJ41" s="83">
        <v>0</v>
      </c>
      <c r="FK41" s="83">
        <v>0</v>
      </c>
      <c r="FL41" s="83">
        <v>0</v>
      </c>
      <c r="FM41" s="83">
        <v>0</v>
      </c>
      <c r="FN41" s="83">
        <v>0</v>
      </c>
      <c r="FO41" s="83">
        <v>0</v>
      </c>
      <c r="FP41" s="83">
        <v>0</v>
      </c>
      <c r="FQ41" s="83">
        <v>0</v>
      </c>
      <c r="FR41" s="83">
        <v>0</v>
      </c>
      <c r="FS41" s="83">
        <v>0</v>
      </c>
      <c r="FT41" s="83">
        <v>0</v>
      </c>
      <c r="FU41" s="83">
        <v>0</v>
      </c>
      <c r="FV41" s="83">
        <v>0</v>
      </c>
      <c r="FW41" s="83">
        <v>0</v>
      </c>
      <c r="FX41" s="83">
        <v>0</v>
      </c>
      <c r="FY41" s="83">
        <v>0</v>
      </c>
      <c r="FZ41" s="83">
        <v>0</v>
      </c>
      <c r="GA41" s="83">
        <v>0</v>
      </c>
      <c r="GB41" s="83">
        <v>0</v>
      </c>
      <c r="GC41" s="83">
        <v>0</v>
      </c>
      <c r="GD41" s="83">
        <v>0</v>
      </c>
      <c r="GE41" s="83">
        <v>0</v>
      </c>
      <c r="GF41" s="83">
        <v>0</v>
      </c>
      <c r="GG41" s="83">
        <v>0</v>
      </c>
      <c r="GH41" s="83">
        <v>0</v>
      </c>
      <c r="GI41" s="83">
        <v>0</v>
      </c>
      <c r="GJ41" s="83">
        <v>0</v>
      </c>
      <c r="GK41" s="83">
        <v>0</v>
      </c>
      <c r="GL41" s="83">
        <v>0</v>
      </c>
      <c r="GM41" s="83">
        <v>0</v>
      </c>
      <c r="GN41" s="83">
        <v>0</v>
      </c>
      <c r="GO41" s="83">
        <v>0</v>
      </c>
      <c r="GP41" s="83">
        <v>0</v>
      </c>
      <c r="GQ41" s="83">
        <v>0</v>
      </c>
      <c r="GR41" s="83">
        <v>0</v>
      </c>
      <c r="GS41" s="83">
        <v>0</v>
      </c>
      <c r="GT41" s="83">
        <v>0</v>
      </c>
      <c r="GU41" s="83">
        <v>0</v>
      </c>
      <c r="GV41" s="83">
        <v>0</v>
      </c>
      <c r="GW41" s="83">
        <v>0</v>
      </c>
      <c r="GX41" s="83">
        <v>0</v>
      </c>
      <c r="GY41" s="83">
        <v>0</v>
      </c>
      <c r="GZ41" s="83">
        <v>0</v>
      </c>
      <c r="HA41" s="83">
        <v>0</v>
      </c>
      <c r="HB41" s="83">
        <v>0</v>
      </c>
      <c r="HC41" s="83">
        <v>0</v>
      </c>
      <c r="HD41" s="83">
        <v>0</v>
      </c>
      <c r="HE41" s="83">
        <v>0</v>
      </c>
      <c r="HF41" s="83">
        <v>0</v>
      </c>
      <c r="HG41" s="83">
        <v>0</v>
      </c>
      <c r="HH41" s="83">
        <v>0</v>
      </c>
      <c r="HI41" s="83">
        <v>0</v>
      </c>
      <c r="HJ41" s="83">
        <v>0</v>
      </c>
      <c r="HK41" s="83">
        <v>0</v>
      </c>
      <c r="HL41" s="83">
        <v>0</v>
      </c>
      <c r="HM41" s="83">
        <v>0</v>
      </c>
      <c r="HN41" s="83">
        <v>0</v>
      </c>
      <c r="HO41" s="83">
        <v>0</v>
      </c>
      <c r="HP41" s="83">
        <v>0</v>
      </c>
      <c r="HQ41" s="83">
        <v>0</v>
      </c>
      <c r="HR41" s="83">
        <v>0</v>
      </c>
      <c r="HS41" s="83">
        <v>0</v>
      </c>
      <c r="HT41" s="83">
        <v>0</v>
      </c>
      <c r="HU41" s="83">
        <v>0</v>
      </c>
      <c r="HV41" s="83">
        <v>0</v>
      </c>
      <c r="HW41" s="83">
        <v>0</v>
      </c>
      <c r="HX41" s="83">
        <v>0</v>
      </c>
      <c r="HY41" s="83">
        <v>0</v>
      </c>
      <c r="HZ41" s="83">
        <v>0</v>
      </c>
      <c r="IA41" s="83">
        <v>0</v>
      </c>
      <c r="IB41" s="83">
        <v>0</v>
      </c>
      <c r="IC41" s="83">
        <v>0</v>
      </c>
      <c r="ID41" s="83">
        <v>0</v>
      </c>
      <c r="IE41" s="83">
        <v>0</v>
      </c>
      <c r="IF41" s="83">
        <v>0</v>
      </c>
      <c r="IG41" s="83">
        <v>0</v>
      </c>
      <c r="IH41" s="83">
        <v>0</v>
      </c>
      <c r="II41" s="83">
        <v>0</v>
      </c>
      <c r="IJ41" s="83">
        <v>0</v>
      </c>
      <c r="IK41" s="83">
        <v>0</v>
      </c>
      <c r="IL41" s="83">
        <v>0</v>
      </c>
      <c r="IM41" s="83">
        <v>0</v>
      </c>
      <c r="IN41" s="83">
        <v>0</v>
      </c>
      <c r="IO41" s="83">
        <v>0</v>
      </c>
    </row>
    <row r="42" spans="1:249" x14ac:dyDescent="0.2">
      <c r="E42" s="58"/>
    </row>
    <row r="43" spans="1:249" x14ac:dyDescent="0.2">
      <c r="D43" s="17" t="s">
        <v>26</v>
      </c>
      <c r="E43" s="58"/>
    </row>
    <row r="44" spans="1:249" s="77" customFormat="1" x14ac:dyDescent="0.2">
      <c r="A44" s="7"/>
      <c r="B44" s="7"/>
      <c r="C44" s="17"/>
      <c r="D44" s="96"/>
      <c r="E44" s="123" t="s">
        <v>192</v>
      </c>
      <c r="J44" s="77" cm="1">
        <f t="array" ref="J44:IO44">_xlfn.ANCHORARRAY(Calcs!J139)</f>
        <v>90000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W44" s="77">
        <v>0</v>
      </c>
      <c r="X44" s="77">
        <v>0</v>
      </c>
      <c r="Y44" s="77">
        <v>0</v>
      </c>
      <c r="Z44" s="77">
        <v>0</v>
      </c>
      <c r="AA44" s="77">
        <v>0</v>
      </c>
      <c r="AB44" s="77">
        <v>0</v>
      </c>
      <c r="AC44" s="77">
        <v>0</v>
      </c>
      <c r="AD44" s="77">
        <v>0</v>
      </c>
      <c r="AE44" s="77">
        <v>0</v>
      </c>
      <c r="AF44" s="77">
        <v>0</v>
      </c>
      <c r="AG44" s="77">
        <v>0</v>
      </c>
      <c r="AH44" s="77">
        <v>0</v>
      </c>
      <c r="AI44" s="77">
        <v>0</v>
      </c>
      <c r="AJ44" s="77">
        <v>0</v>
      </c>
      <c r="AK44" s="77">
        <v>0</v>
      </c>
      <c r="AL44" s="77">
        <v>0</v>
      </c>
      <c r="AM44" s="77">
        <v>0</v>
      </c>
      <c r="AN44" s="77">
        <v>0</v>
      </c>
      <c r="AO44" s="77">
        <v>0</v>
      </c>
      <c r="AP44" s="77">
        <v>0</v>
      </c>
      <c r="AQ44" s="77">
        <v>0</v>
      </c>
      <c r="AR44" s="77">
        <v>0</v>
      </c>
      <c r="AS44" s="77">
        <v>0</v>
      </c>
      <c r="AT44" s="77">
        <v>0</v>
      </c>
      <c r="AU44" s="77">
        <v>0</v>
      </c>
      <c r="AV44" s="77">
        <v>0</v>
      </c>
      <c r="AW44" s="77">
        <v>0</v>
      </c>
      <c r="AX44" s="77">
        <v>0</v>
      </c>
      <c r="AY44" s="77">
        <v>0</v>
      </c>
      <c r="AZ44" s="77">
        <v>0</v>
      </c>
      <c r="BA44" s="77">
        <v>0</v>
      </c>
      <c r="BB44" s="77">
        <v>0</v>
      </c>
      <c r="BC44" s="77">
        <v>0</v>
      </c>
      <c r="BD44" s="77">
        <v>0</v>
      </c>
      <c r="BE44" s="77">
        <v>0</v>
      </c>
      <c r="BF44" s="77">
        <v>0</v>
      </c>
      <c r="BG44" s="77">
        <v>0</v>
      </c>
      <c r="BH44" s="77">
        <v>0</v>
      </c>
      <c r="BI44" s="77">
        <v>0</v>
      </c>
      <c r="BJ44" s="77">
        <v>0</v>
      </c>
      <c r="BK44" s="77">
        <v>0</v>
      </c>
      <c r="BL44" s="77">
        <v>0</v>
      </c>
      <c r="BM44" s="77">
        <v>0</v>
      </c>
      <c r="BN44" s="77">
        <v>0</v>
      </c>
      <c r="BO44" s="77">
        <v>0</v>
      </c>
      <c r="BP44" s="77">
        <v>0</v>
      </c>
      <c r="BQ44" s="77">
        <v>0</v>
      </c>
      <c r="BR44" s="77">
        <v>0</v>
      </c>
      <c r="BS44" s="77">
        <v>0</v>
      </c>
      <c r="BT44" s="77">
        <v>0</v>
      </c>
      <c r="BU44" s="77">
        <v>0</v>
      </c>
      <c r="BV44" s="77">
        <v>0</v>
      </c>
      <c r="BW44" s="77">
        <v>0</v>
      </c>
      <c r="BX44" s="77">
        <v>0</v>
      </c>
      <c r="BY44" s="77">
        <v>0</v>
      </c>
      <c r="BZ44" s="77">
        <v>0</v>
      </c>
      <c r="CA44" s="77">
        <v>0</v>
      </c>
      <c r="CB44" s="77">
        <v>0</v>
      </c>
      <c r="CC44" s="77">
        <v>0</v>
      </c>
      <c r="CD44" s="77">
        <v>0</v>
      </c>
      <c r="CE44" s="77">
        <v>0</v>
      </c>
      <c r="CF44" s="77">
        <v>0</v>
      </c>
      <c r="CG44" s="77">
        <v>0</v>
      </c>
      <c r="CH44" s="77">
        <v>0</v>
      </c>
      <c r="CI44" s="77">
        <v>0</v>
      </c>
      <c r="CJ44" s="77">
        <v>0</v>
      </c>
      <c r="CK44" s="77">
        <v>0</v>
      </c>
      <c r="CL44" s="77">
        <v>0</v>
      </c>
      <c r="CM44" s="77">
        <v>0</v>
      </c>
      <c r="CN44" s="77">
        <v>0</v>
      </c>
      <c r="CO44" s="77">
        <v>0</v>
      </c>
      <c r="CP44" s="77">
        <v>0</v>
      </c>
      <c r="CQ44" s="77">
        <v>0</v>
      </c>
      <c r="CR44" s="77">
        <v>0</v>
      </c>
      <c r="CS44" s="77">
        <v>0</v>
      </c>
      <c r="CT44" s="77">
        <v>0</v>
      </c>
      <c r="CU44" s="77">
        <v>0</v>
      </c>
      <c r="CV44" s="77">
        <v>0</v>
      </c>
      <c r="CW44" s="77">
        <v>0</v>
      </c>
      <c r="CX44" s="77">
        <v>0</v>
      </c>
      <c r="CY44" s="77">
        <v>0</v>
      </c>
      <c r="CZ44" s="77">
        <v>0</v>
      </c>
      <c r="DA44" s="77">
        <v>0</v>
      </c>
      <c r="DB44" s="77">
        <v>0</v>
      </c>
      <c r="DC44" s="77">
        <v>0</v>
      </c>
      <c r="DD44" s="77">
        <v>0</v>
      </c>
      <c r="DE44" s="77">
        <v>0</v>
      </c>
      <c r="DF44" s="77">
        <v>0</v>
      </c>
      <c r="DG44" s="77">
        <v>0</v>
      </c>
      <c r="DH44" s="77">
        <v>0</v>
      </c>
      <c r="DI44" s="77">
        <v>0</v>
      </c>
      <c r="DJ44" s="77">
        <v>0</v>
      </c>
      <c r="DK44" s="77">
        <v>0</v>
      </c>
      <c r="DL44" s="77">
        <v>0</v>
      </c>
      <c r="DM44" s="77">
        <v>0</v>
      </c>
      <c r="DN44" s="77">
        <v>0</v>
      </c>
      <c r="DO44" s="77">
        <v>0</v>
      </c>
      <c r="DP44" s="77">
        <v>0</v>
      </c>
      <c r="DQ44" s="77">
        <v>0</v>
      </c>
      <c r="DR44" s="77">
        <v>0</v>
      </c>
      <c r="DS44" s="77">
        <v>0</v>
      </c>
      <c r="DT44" s="77">
        <v>0</v>
      </c>
      <c r="DU44" s="77">
        <v>0</v>
      </c>
      <c r="DV44" s="77">
        <v>0</v>
      </c>
      <c r="DW44" s="77">
        <v>0</v>
      </c>
      <c r="DX44" s="77">
        <v>0</v>
      </c>
      <c r="DY44" s="77">
        <v>0</v>
      </c>
      <c r="DZ44" s="77">
        <v>0</v>
      </c>
      <c r="EA44" s="77">
        <v>0</v>
      </c>
      <c r="EB44" s="77">
        <v>0</v>
      </c>
      <c r="EC44" s="77">
        <v>0</v>
      </c>
      <c r="ED44" s="77">
        <v>0</v>
      </c>
      <c r="EE44" s="77">
        <v>0</v>
      </c>
      <c r="EF44" s="77">
        <v>0</v>
      </c>
      <c r="EG44" s="77">
        <v>0</v>
      </c>
      <c r="EH44" s="77">
        <v>0</v>
      </c>
      <c r="EI44" s="77">
        <v>0</v>
      </c>
      <c r="EJ44" s="77">
        <v>0</v>
      </c>
      <c r="EK44" s="77">
        <v>0</v>
      </c>
      <c r="EL44" s="77">
        <v>0</v>
      </c>
      <c r="EM44" s="77">
        <v>0</v>
      </c>
      <c r="EN44" s="77">
        <v>0</v>
      </c>
      <c r="EO44" s="77">
        <v>0</v>
      </c>
      <c r="EP44" s="77">
        <v>0</v>
      </c>
      <c r="EQ44" s="77">
        <v>0</v>
      </c>
      <c r="ER44" s="77">
        <v>0</v>
      </c>
      <c r="ES44" s="77">
        <v>0</v>
      </c>
      <c r="ET44" s="77">
        <v>0</v>
      </c>
      <c r="EU44" s="77">
        <v>0</v>
      </c>
      <c r="EV44" s="77">
        <v>0</v>
      </c>
      <c r="EW44" s="77">
        <v>0</v>
      </c>
      <c r="EX44" s="77">
        <v>0</v>
      </c>
      <c r="EY44" s="77">
        <v>0</v>
      </c>
      <c r="EZ44" s="77">
        <v>0</v>
      </c>
      <c r="FA44" s="77">
        <v>0</v>
      </c>
      <c r="FB44" s="77">
        <v>0</v>
      </c>
      <c r="FC44" s="77">
        <v>0</v>
      </c>
      <c r="FD44" s="77">
        <v>0</v>
      </c>
      <c r="FE44" s="77">
        <v>0</v>
      </c>
      <c r="FF44" s="77">
        <v>0</v>
      </c>
      <c r="FG44" s="77">
        <v>0</v>
      </c>
      <c r="FH44" s="77">
        <v>0</v>
      </c>
      <c r="FI44" s="77">
        <v>0</v>
      </c>
      <c r="FJ44" s="77">
        <v>0</v>
      </c>
      <c r="FK44" s="77">
        <v>0</v>
      </c>
      <c r="FL44" s="77">
        <v>0</v>
      </c>
      <c r="FM44" s="77">
        <v>0</v>
      </c>
      <c r="FN44" s="77">
        <v>0</v>
      </c>
      <c r="FO44" s="77">
        <v>0</v>
      </c>
      <c r="FP44" s="77">
        <v>0</v>
      </c>
      <c r="FQ44" s="77">
        <v>0</v>
      </c>
      <c r="FR44" s="77">
        <v>0</v>
      </c>
      <c r="FS44" s="77">
        <v>0</v>
      </c>
      <c r="FT44" s="77">
        <v>0</v>
      </c>
      <c r="FU44" s="77">
        <v>0</v>
      </c>
      <c r="FV44" s="77">
        <v>0</v>
      </c>
      <c r="FW44" s="77">
        <v>0</v>
      </c>
      <c r="FX44" s="77">
        <v>0</v>
      </c>
      <c r="FY44" s="77">
        <v>0</v>
      </c>
      <c r="FZ44" s="77">
        <v>0</v>
      </c>
      <c r="GA44" s="77">
        <v>0</v>
      </c>
      <c r="GB44" s="77">
        <v>0</v>
      </c>
      <c r="GC44" s="77">
        <v>0</v>
      </c>
      <c r="GD44" s="77">
        <v>0</v>
      </c>
      <c r="GE44" s="77">
        <v>0</v>
      </c>
      <c r="GF44" s="77">
        <v>0</v>
      </c>
      <c r="GG44" s="77">
        <v>0</v>
      </c>
      <c r="GH44" s="77">
        <v>0</v>
      </c>
      <c r="GI44" s="77">
        <v>0</v>
      </c>
      <c r="GJ44" s="77">
        <v>0</v>
      </c>
      <c r="GK44" s="77">
        <v>0</v>
      </c>
      <c r="GL44" s="77">
        <v>0</v>
      </c>
      <c r="GM44" s="77">
        <v>0</v>
      </c>
      <c r="GN44" s="77">
        <v>0</v>
      </c>
      <c r="GO44" s="77">
        <v>0</v>
      </c>
      <c r="GP44" s="77">
        <v>0</v>
      </c>
      <c r="GQ44" s="77">
        <v>0</v>
      </c>
      <c r="GR44" s="77">
        <v>0</v>
      </c>
      <c r="GS44" s="77">
        <v>0</v>
      </c>
      <c r="GT44" s="77">
        <v>0</v>
      </c>
      <c r="GU44" s="77">
        <v>0</v>
      </c>
      <c r="GV44" s="77">
        <v>0</v>
      </c>
      <c r="GW44" s="77">
        <v>0</v>
      </c>
      <c r="GX44" s="77">
        <v>0</v>
      </c>
      <c r="GY44" s="77">
        <v>0</v>
      </c>
      <c r="GZ44" s="77">
        <v>0</v>
      </c>
      <c r="HA44" s="77">
        <v>0</v>
      </c>
      <c r="HB44" s="77">
        <v>0</v>
      </c>
      <c r="HC44" s="77">
        <v>0</v>
      </c>
      <c r="HD44" s="77">
        <v>0</v>
      </c>
      <c r="HE44" s="77">
        <v>0</v>
      </c>
      <c r="HF44" s="77">
        <v>0</v>
      </c>
      <c r="HG44" s="77">
        <v>0</v>
      </c>
      <c r="HH44" s="77">
        <v>0</v>
      </c>
      <c r="HI44" s="77">
        <v>0</v>
      </c>
      <c r="HJ44" s="77">
        <v>0</v>
      </c>
      <c r="HK44" s="77">
        <v>0</v>
      </c>
      <c r="HL44" s="77">
        <v>0</v>
      </c>
      <c r="HM44" s="77">
        <v>0</v>
      </c>
      <c r="HN44" s="77">
        <v>0</v>
      </c>
      <c r="HO44" s="77">
        <v>0</v>
      </c>
      <c r="HP44" s="77">
        <v>0</v>
      </c>
      <c r="HQ44" s="77">
        <v>0</v>
      </c>
      <c r="HR44" s="77">
        <v>0</v>
      </c>
      <c r="HS44" s="77">
        <v>0</v>
      </c>
      <c r="HT44" s="77">
        <v>0</v>
      </c>
      <c r="HU44" s="77">
        <v>0</v>
      </c>
      <c r="HV44" s="77">
        <v>0</v>
      </c>
      <c r="HW44" s="77">
        <v>0</v>
      </c>
      <c r="HX44" s="77">
        <v>0</v>
      </c>
      <c r="HY44" s="77">
        <v>0</v>
      </c>
      <c r="HZ44" s="77">
        <v>0</v>
      </c>
      <c r="IA44" s="77">
        <v>0</v>
      </c>
      <c r="IB44" s="77">
        <v>0</v>
      </c>
      <c r="IC44" s="77">
        <v>0</v>
      </c>
      <c r="ID44" s="77">
        <v>0</v>
      </c>
      <c r="IE44" s="77">
        <v>0</v>
      </c>
      <c r="IF44" s="77">
        <v>0</v>
      </c>
      <c r="IG44" s="77">
        <v>0</v>
      </c>
      <c r="IH44" s="77">
        <v>0</v>
      </c>
      <c r="II44" s="77">
        <v>0</v>
      </c>
      <c r="IJ44" s="77">
        <v>0</v>
      </c>
      <c r="IK44" s="77">
        <v>0</v>
      </c>
      <c r="IL44" s="77">
        <v>0</v>
      </c>
      <c r="IM44" s="77">
        <v>0</v>
      </c>
      <c r="IN44" s="77">
        <v>0</v>
      </c>
      <c r="IO44" s="77">
        <v>0</v>
      </c>
    </row>
    <row r="45" spans="1:249" s="77" customFormat="1" ht="15" x14ac:dyDescent="0.2">
      <c r="A45" s="7"/>
      <c r="B45" s="7"/>
      <c r="C45" s="17"/>
      <c r="D45" s="96"/>
      <c r="E45" s="123" t="s">
        <v>191</v>
      </c>
      <c r="J45" s="242" cm="1">
        <f t="array" ref="J45:IO45">-BXF.GetRowλ(_xlfn.ANCHORARRAY(Calcs!J140),5)</f>
        <v>-1697.6364213581865</v>
      </c>
      <c r="K45" s="77">
        <v>-1704.7099064471788</v>
      </c>
      <c r="L45" s="77">
        <v>-1711.8128643907087</v>
      </c>
      <c r="M45" s="77">
        <v>-1718.9454179923368</v>
      </c>
      <c r="N45" s="77">
        <v>-1726.1076905673049</v>
      </c>
      <c r="O45" s="77">
        <v>-1733.2998059446686</v>
      </c>
      <c r="P45" s="77">
        <v>-1740.521888469438</v>
      </c>
      <c r="Q45" s="77">
        <v>-1747.7740630047274</v>
      </c>
      <c r="R45" s="77">
        <v>-1755.0564549339135</v>
      </c>
      <c r="S45" s="77">
        <v>-1762.3691901628049</v>
      </c>
      <c r="T45" s="77">
        <v>-1769.7123951218166</v>
      </c>
      <c r="U45" s="77">
        <v>-1777.0861967681576</v>
      </c>
      <c r="V45" s="77">
        <v>-1784.4907225880247</v>
      </c>
      <c r="W45" s="77">
        <v>-1791.9261005988083</v>
      </c>
      <c r="X45" s="77">
        <v>-1799.3924593513032</v>
      </c>
      <c r="Y45" s="77">
        <v>-1806.8899279319337</v>
      </c>
      <c r="Z45" s="77">
        <v>-1814.4186359649834</v>
      </c>
      <c r="AA45" s="77">
        <v>-1821.9787136148375</v>
      </c>
      <c r="AB45" s="77">
        <v>-1829.5702915882325</v>
      </c>
      <c r="AC45" s="77">
        <v>-1837.1935011365169</v>
      </c>
      <c r="AD45" s="77">
        <v>-1844.848474057919</v>
      </c>
      <c r="AE45" s="77">
        <v>-1852.535342699827</v>
      </c>
      <c r="AF45" s="77">
        <v>-1860.2542399610763</v>
      </c>
      <c r="AG45" s="77">
        <v>-1868.0052992942474</v>
      </c>
      <c r="AH45" s="77">
        <v>-1875.7886547079734</v>
      </c>
      <c r="AI45" s="77">
        <v>-1883.6044407692566</v>
      </c>
      <c r="AJ45" s="77">
        <v>-1891.4527926057954</v>
      </c>
      <c r="AK45" s="77">
        <v>-1899.3338459083193</v>
      </c>
      <c r="AL45" s="77">
        <v>-1907.2477369329374</v>
      </c>
      <c r="AM45" s="77">
        <v>-1915.1946025034913</v>
      </c>
      <c r="AN45" s="77">
        <v>-1923.1745800139224</v>
      </c>
      <c r="AO45" s="77">
        <v>-1931.1878074306471</v>
      </c>
      <c r="AP45" s="77">
        <v>-1939.2344232949415</v>
      </c>
      <c r="AQ45" s="77">
        <v>-1947.314566725337</v>
      </c>
      <c r="AR45" s="77">
        <v>-1955.428377420026</v>
      </c>
      <c r="AS45" s="77">
        <v>-1963.575995659276</v>
      </c>
      <c r="AT45" s="77">
        <v>-1971.7575623078565</v>
      </c>
      <c r="AU45" s="77">
        <v>-1979.9732188174726</v>
      </c>
      <c r="AV45" s="77">
        <v>-1988.223107229212</v>
      </c>
      <c r="AW45" s="77">
        <v>-1996.5073701760004</v>
      </c>
      <c r="AX45" s="77">
        <v>-2004.8261508850669</v>
      </c>
      <c r="AY45" s="77">
        <v>-2013.1795931804215</v>
      </c>
      <c r="AZ45" s="77">
        <v>-2021.5678414853398</v>
      </c>
      <c r="BA45" s="77">
        <v>-2029.9910408248622</v>
      </c>
      <c r="BB45" s="77">
        <v>-2038.449336828299</v>
      </c>
      <c r="BC45" s="77">
        <v>-2046.9428757317503</v>
      </c>
      <c r="BD45" s="77">
        <v>-2055.4718043806324</v>
      </c>
      <c r="BE45" s="77">
        <v>-2064.0362702322186</v>
      </c>
      <c r="BF45" s="77">
        <v>-7.503331289626658E-11</v>
      </c>
      <c r="BG45" s="77">
        <v>0</v>
      </c>
      <c r="BH45" s="77">
        <v>0</v>
      </c>
      <c r="BI45" s="77">
        <v>0</v>
      </c>
      <c r="BJ45" s="77">
        <v>0</v>
      </c>
      <c r="BK45" s="77">
        <v>0</v>
      </c>
      <c r="BL45" s="77">
        <v>0</v>
      </c>
      <c r="BM45" s="77">
        <v>0</v>
      </c>
      <c r="BN45" s="77">
        <v>0</v>
      </c>
      <c r="BO45" s="77">
        <v>0</v>
      </c>
      <c r="BP45" s="77">
        <v>0</v>
      </c>
      <c r="BQ45" s="77">
        <v>0</v>
      </c>
      <c r="BR45" s="77">
        <v>0</v>
      </c>
      <c r="BS45" s="77">
        <v>0</v>
      </c>
      <c r="BT45" s="77">
        <v>0</v>
      </c>
      <c r="BU45" s="77">
        <v>0</v>
      </c>
      <c r="BV45" s="77">
        <v>0</v>
      </c>
      <c r="BW45" s="77">
        <v>0</v>
      </c>
      <c r="BX45" s="77">
        <v>0</v>
      </c>
      <c r="BY45" s="77">
        <v>0</v>
      </c>
      <c r="BZ45" s="77">
        <v>0</v>
      </c>
      <c r="CA45" s="77">
        <v>0</v>
      </c>
      <c r="CB45" s="77">
        <v>0</v>
      </c>
      <c r="CC45" s="77">
        <v>0</v>
      </c>
      <c r="CD45" s="77">
        <v>0</v>
      </c>
      <c r="CE45" s="77">
        <v>0</v>
      </c>
      <c r="CF45" s="77">
        <v>0</v>
      </c>
      <c r="CG45" s="77">
        <v>0</v>
      </c>
      <c r="CH45" s="77">
        <v>0</v>
      </c>
      <c r="CI45" s="77">
        <v>0</v>
      </c>
      <c r="CJ45" s="77">
        <v>0</v>
      </c>
      <c r="CK45" s="77">
        <v>0</v>
      </c>
      <c r="CL45" s="77">
        <v>0</v>
      </c>
      <c r="CM45" s="77">
        <v>0</v>
      </c>
      <c r="CN45" s="77">
        <v>0</v>
      </c>
      <c r="CO45" s="77">
        <v>0</v>
      </c>
      <c r="CP45" s="77">
        <v>0</v>
      </c>
      <c r="CQ45" s="77">
        <v>0</v>
      </c>
      <c r="CR45" s="77">
        <v>0</v>
      </c>
      <c r="CS45" s="77">
        <v>0</v>
      </c>
      <c r="CT45" s="77">
        <v>0</v>
      </c>
      <c r="CU45" s="77">
        <v>0</v>
      </c>
      <c r="CV45" s="77">
        <v>0</v>
      </c>
      <c r="CW45" s="77">
        <v>0</v>
      </c>
      <c r="CX45" s="77">
        <v>0</v>
      </c>
      <c r="CY45" s="77">
        <v>0</v>
      </c>
      <c r="CZ45" s="77">
        <v>0</v>
      </c>
      <c r="DA45" s="77">
        <v>0</v>
      </c>
      <c r="DB45" s="77">
        <v>0</v>
      </c>
      <c r="DC45" s="77">
        <v>0</v>
      </c>
      <c r="DD45" s="77">
        <v>0</v>
      </c>
      <c r="DE45" s="77">
        <v>0</v>
      </c>
      <c r="DF45" s="77">
        <v>0</v>
      </c>
      <c r="DG45" s="77">
        <v>0</v>
      </c>
      <c r="DH45" s="77">
        <v>0</v>
      </c>
      <c r="DI45" s="77">
        <v>0</v>
      </c>
      <c r="DJ45" s="77">
        <v>0</v>
      </c>
      <c r="DK45" s="77">
        <v>0</v>
      </c>
      <c r="DL45" s="77">
        <v>0</v>
      </c>
      <c r="DM45" s="77">
        <v>0</v>
      </c>
      <c r="DN45" s="77">
        <v>0</v>
      </c>
      <c r="DO45" s="77">
        <v>0</v>
      </c>
      <c r="DP45" s="77">
        <v>0</v>
      </c>
      <c r="DQ45" s="77">
        <v>0</v>
      </c>
      <c r="DR45" s="77">
        <v>0</v>
      </c>
      <c r="DS45" s="77">
        <v>0</v>
      </c>
      <c r="DT45" s="77">
        <v>0</v>
      </c>
      <c r="DU45" s="77">
        <v>0</v>
      </c>
      <c r="DV45" s="77">
        <v>0</v>
      </c>
      <c r="DW45" s="77">
        <v>0</v>
      </c>
      <c r="DX45" s="77">
        <v>0</v>
      </c>
      <c r="DY45" s="77">
        <v>0</v>
      </c>
      <c r="DZ45" s="77">
        <v>0</v>
      </c>
      <c r="EA45" s="77">
        <v>0</v>
      </c>
      <c r="EB45" s="77">
        <v>0</v>
      </c>
      <c r="EC45" s="77">
        <v>0</v>
      </c>
      <c r="ED45" s="77">
        <v>0</v>
      </c>
      <c r="EE45" s="77">
        <v>0</v>
      </c>
      <c r="EF45" s="77">
        <v>0</v>
      </c>
      <c r="EG45" s="77">
        <v>0</v>
      </c>
      <c r="EH45" s="77">
        <v>0</v>
      </c>
      <c r="EI45" s="77">
        <v>0</v>
      </c>
      <c r="EJ45" s="77">
        <v>0</v>
      </c>
      <c r="EK45" s="77">
        <v>0</v>
      </c>
      <c r="EL45" s="77">
        <v>0</v>
      </c>
      <c r="EM45" s="77">
        <v>0</v>
      </c>
      <c r="EN45" s="77">
        <v>0</v>
      </c>
      <c r="EO45" s="77">
        <v>0</v>
      </c>
      <c r="EP45" s="77">
        <v>0</v>
      </c>
      <c r="EQ45" s="77">
        <v>0</v>
      </c>
      <c r="ER45" s="77">
        <v>0</v>
      </c>
      <c r="ES45" s="77">
        <v>0</v>
      </c>
      <c r="ET45" s="77">
        <v>0</v>
      </c>
      <c r="EU45" s="77">
        <v>0</v>
      </c>
      <c r="EV45" s="77">
        <v>0</v>
      </c>
      <c r="EW45" s="77">
        <v>0</v>
      </c>
      <c r="EX45" s="77">
        <v>0</v>
      </c>
      <c r="EY45" s="77">
        <v>0</v>
      </c>
      <c r="EZ45" s="77">
        <v>0</v>
      </c>
      <c r="FA45" s="77">
        <v>0</v>
      </c>
      <c r="FB45" s="77">
        <v>0</v>
      </c>
      <c r="FC45" s="77">
        <v>0</v>
      </c>
      <c r="FD45" s="77">
        <v>0</v>
      </c>
      <c r="FE45" s="77">
        <v>0</v>
      </c>
      <c r="FF45" s="77">
        <v>0</v>
      </c>
      <c r="FG45" s="77">
        <v>0</v>
      </c>
      <c r="FH45" s="77">
        <v>0</v>
      </c>
      <c r="FI45" s="77">
        <v>0</v>
      </c>
      <c r="FJ45" s="77">
        <v>0</v>
      </c>
      <c r="FK45" s="77">
        <v>0</v>
      </c>
      <c r="FL45" s="77">
        <v>0</v>
      </c>
      <c r="FM45" s="77">
        <v>0</v>
      </c>
      <c r="FN45" s="77">
        <v>0</v>
      </c>
      <c r="FO45" s="77">
        <v>0</v>
      </c>
      <c r="FP45" s="77">
        <v>0</v>
      </c>
      <c r="FQ45" s="77">
        <v>0</v>
      </c>
      <c r="FR45" s="77">
        <v>0</v>
      </c>
      <c r="FS45" s="77">
        <v>0</v>
      </c>
      <c r="FT45" s="77">
        <v>0</v>
      </c>
      <c r="FU45" s="77">
        <v>0</v>
      </c>
      <c r="FV45" s="77">
        <v>0</v>
      </c>
      <c r="FW45" s="77">
        <v>0</v>
      </c>
      <c r="FX45" s="77">
        <v>0</v>
      </c>
      <c r="FY45" s="77">
        <v>0</v>
      </c>
      <c r="FZ45" s="77">
        <v>0</v>
      </c>
      <c r="GA45" s="77">
        <v>0</v>
      </c>
      <c r="GB45" s="77">
        <v>0</v>
      </c>
      <c r="GC45" s="77">
        <v>0</v>
      </c>
      <c r="GD45" s="77">
        <v>0</v>
      </c>
      <c r="GE45" s="77">
        <v>0</v>
      </c>
      <c r="GF45" s="77">
        <v>0</v>
      </c>
      <c r="GG45" s="77">
        <v>0</v>
      </c>
      <c r="GH45" s="77">
        <v>0</v>
      </c>
      <c r="GI45" s="77">
        <v>0</v>
      </c>
      <c r="GJ45" s="77">
        <v>0</v>
      </c>
      <c r="GK45" s="77">
        <v>0</v>
      </c>
      <c r="GL45" s="77">
        <v>0</v>
      </c>
      <c r="GM45" s="77">
        <v>0</v>
      </c>
      <c r="GN45" s="77">
        <v>0</v>
      </c>
      <c r="GO45" s="77">
        <v>0</v>
      </c>
      <c r="GP45" s="77">
        <v>0</v>
      </c>
      <c r="GQ45" s="77">
        <v>0</v>
      </c>
      <c r="GR45" s="77">
        <v>0</v>
      </c>
      <c r="GS45" s="77">
        <v>0</v>
      </c>
      <c r="GT45" s="77">
        <v>0</v>
      </c>
      <c r="GU45" s="77">
        <v>0</v>
      </c>
      <c r="GV45" s="77">
        <v>0</v>
      </c>
      <c r="GW45" s="77">
        <v>0</v>
      </c>
      <c r="GX45" s="77">
        <v>0</v>
      </c>
      <c r="GY45" s="77">
        <v>0</v>
      </c>
      <c r="GZ45" s="77">
        <v>0</v>
      </c>
      <c r="HA45" s="77">
        <v>0</v>
      </c>
      <c r="HB45" s="77">
        <v>0</v>
      </c>
      <c r="HC45" s="77">
        <v>0</v>
      </c>
      <c r="HD45" s="77">
        <v>0</v>
      </c>
      <c r="HE45" s="77">
        <v>0</v>
      </c>
      <c r="HF45" s="77">
        <v>0</v>
      </c>
      <c r="HG45" s="77">
        <v>0</v>
      </c>
      <c r="HH45" s="77">
        <v>0</v>
      </c>
      <c r="HI45" s="77">
        <v>0</v>
      </c>
      <c r="HJ45" s="77">
        <v>0</v>
      </c>
      <c r="HK45" s="77">
        <v>0</v>
      </c>
      <c r="HL45" s="77">
        <v>0</v>
      </c>
      <c r="HM45" s="77">
        <v>0</v>
      </c>
      <c r="HN45" s="77">
        <v>0</v>
      </c>
      <c r="HO45" s="77">
        <v>0</v>
      </c>
      <c r="HP45" s="77">
        <v>0</v>
      </c>
      <c r="HQ45" s="77">
        <v>0</v>
      </c>
      <c r="HR45" s="77">
        <v>0</v>
      </c>
      <c r="HS45" s="77">
        <v>0</v>
      </c>
      <c r="HT45" s="77">
        <v>0</v>
      </c>
      <c r="HU45" s="77">
        <v>0</v>
      </c>
      <c r="HV45" s="77">
        <v>0</v>
      </c>
      <c r="HW45" s="77">
        <v>0</v>
      </c>
      <c r="HX45" s="77">
        <v>0</v>
      </c>
      <c r="HY45" s="77">
        <v>0</v>
      </c>
      <c r="HZ45" s="77">
        <v>0</v>
      </c>
      <c r="IA45" s="77">
        <v>0</v>
      </c>
      <c r="IB45" s="77">
        <v>0</v>
      </c>
      <c r="IC45" s="77">
        <v>0</v>
      </c>
      <c r="ID45" s="77">
        <v>0</v>
      </c>
      <c r="IE45" s="77">
        <v>0</v>
      </c>
      <c r="IF45" s="77">
        <v>0</v>
      </c>
      <c r="IG45" s="77">
        <v>0</v>
      </c>
      <c r="IH45" s="77">
        <v>0</v>
      </c>
      <c r="II45" s="77">
        <v>0</v>
      </c>
      <c r="IJ45" s="77">
        <v>0</v>
      </c>
      <c r="IK45" s="77">
        <v>0</v>
      </c>
      <c r="IL45" s="77">
        <v>0</v>
      </c>
      <c r="IM45" s="77">
        <v>0</v>
      </c>
      <c r="IN45" s="77">
        <v>0</v>
      </c>
      <c r="IO45" s="77">
        <v>0</v>
      </c>
    </row>
    <row r="46" spans="1:249" ht="15" x14ac:dyDescent="0.2">
      <c r="E46" s="58" t="s">
        <v>96</v>
      </c>
      <c r="J46" s="242" cm="1">
        <f t="array" ref="J46:IO46">BXF.GetRowλ(_xlfn.ANCHORARRAY(Calcs!J124),2)</f>
        <v>20000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W46" s="77">
        <v>0</v>
      </c>
      <c r="X46" s="77">
        <v>0</v>
      </c>
      <c r="Y46" s="77">
        <v>0</v>
      </c>
      <c r="Z46" s="77">
        <v>0</v>
      </c>
      <c r="AA46" s="77">
        <v>0</v>
      </c>
      <c r="AB46" s="77">
        <v>0</v>
      </c>
      <c r="AC46" s="77">
        <v>0</v>
      </c>
      <c r="AD46" s="77">
        <v>0</v>
      </c>
      <c r="AE46" s="77">
        <v>0</v>
      </c>
      <c r="AF46" s="77">
        <v>0</v>
      </c>
      <c r="AG46" s="77">
        <v>0</v>
      </c>
      <c r="AH46" s="77">
        <v>0</v>
      </c>
      <c r="AI46" s="77">
        <v>0</v>
      </c>
      <c r="AJ46" s="77">
        <v>0</v>
      </c>
      <c r="AK46" s="77">
        <v>0</v>
      </c>
      <c r="AL46" s="77">
        <v>0</v>
      </c>
      <c r="AM46" s="77">
        <v>0</v>
      </c>
      <c r="AN46" s="77">
        <v>0</v>
      </c>
      <c r="AO46" s="77">
        <v>0</v>
      </c>
      <c r="AP46" s="77">
        <v>0</v>
      </c>
      <c r="AQ46" s="77">
        <v>0</v>
      </c>
      <c r="AR46" s="77">
        <v>0</v>
      </c>
      <c r="AS46" s="77">
        <v>0</v>
      </c>
      <c r="AT46" s="77">
        <v>0</v>
      </c>
      <c r="AU46" s="77">
        <v>0</v>
      </c>
      <c r="AV46" s="77">
        <v>0</v>
      </c>
      <c r="AW46" s="77">
        <v>0</v>
      </c>
      <c r="AX46" s="77">
        <v>0</v>
      </c>
      <c r="AY46" s="77">
        <v>0</v>
      </c>
      <c r="AZ46" s="77">
        <v>0</v>
      </c>
      <c r="BA46" s="77">
        <v>0</v>
      </c>
      <c r="BB46" s="77">
        <v>0</v>
      </c>
      <c r="BC46" s="77">
        <v>0</v>
      </c>
      <c r="BD46" s="77">
        <v>0</v>
      </c>
      <c r="BE46" s="77">
        <v>0</v>
      </c>
      <c r="BF46" s="77">
        <v>0</v>
      </c>
      <c r="BG46" s="77">
        <v>0</v>
      </c>
      <c r="BH46" s="77">
        <v>0</v>
      </c>
      <c r="BI46" s="77">
        <v>0</v>
      </c>
      <c r="BJ46" s="77">
        <v>0</v>
      </c>
      <c r="BK46" s="77">
        <v>0</v>
      </c>
      <c r="BL46" s="77">
        <v>0</v>
      </c>
      <c r="BM46" s="77">
        <v>0</v>
      </c>
      <c r="BN46" s="77">
        <v>0</v>
      </c>
      <c r="BO46" s="77">
        <v>0</v>
      </c>
      <c r="BP46" s="77">
        <v>0</v>
      </c>
      <c r="BQ46" s="77">
        <v>0</v>
      </c>
      <c r="BR46" s="77">
        <v>0</v>
      </c>
      <c r="BS46" s="77">
        <v>0</v>
      </c>
      <c r="BT46" s="77">
        <v>0</v>
      </c>
      <c r="BU46" s="77">
        <v>0</v>
      </c>
      <c r="BV46" s="77">
        <v>0</v>
      </c>
      <c r="BW46" s="77">
        <v>0</v>
      </c>
      <c r="BX46" s="77">
        <v>0</v>
      </c>
      <c r="BY46" s="77">
        <v>0</v>
      </c>
      <c r="BZ46" s="77">
        <v>0</v>
      </c>
      <c r="CA46" s="77">
        <v>0</v>
      </c>
      <c r="CB46" s="77">
        <v>0</v>
      </c>
      <c r="CC46" s="77">
        <v>0</v>
      </c>
      <c r="CD46" s="77">
        <v>0</v>
      </c>
      <c r="CE46" s="77">
        <v>0</v>
      </c>
      <c r="CF46" s="77">
        <v>0</v>
      </c>
      <c r="CG46" s="77">
        <v>0</v>
      </c>
      <c r="CH46" s="77">
        <v>0</v>
      </c>
      <c r="CI46" s="77">
        <v>0</v>
      </c>
      <c r="CJ46" s="77">
        <v>0</v>
      </c>
      <c r="CK46" s="77">
        <v>0</v>
      </c>
      <c r="CL46" s="77">
        <v>0</v>
      </c>
      <c r="CM46" s="77">
        <v>0</v>
      </c>
      <c r="CN46" s="77">
        <v>0</v>
      </c>
      <c r="CO46" s="77">
        <v>0</v>
      </c>
      <c r="CP46" s="77">
        <v>0</v>
      </c>
      <c r="CQ46" s="77">
        <v>0</v>
      </c>
      <c r="CR46" s="77">
        <v>0</v>
      </c>
      <c r="CS46" s="77">
        <v>0</v>
      </c>
      <c r="CT46" s="77">
        <v>0</v>
      </c>
      <c r="CU46" s="77">
        <v>0</v>
      </c>
      <c r="CV46" s="77">
        <v>0</v>
      </c>
      <c r="CW46" s="77">
        <v>0</v>
      </c>
      <c r="CX46" s="77">
        <v>0</v>
      </c>
      <c r="CY46" s="77">
        <v>0</v>
      </c>
      <c r="CZ46" s="77">
        <v>0</v>
      </c>
      <c r="DA46" s="77">
        <v>0</v>
      </c>
      <c r="DB46" s="77">
        <v>0</v>
      </c>
      <c r="DC46" s="77">
        <v>0</v>
      </c>
      <c r="DD46" s="77">
        <v>0</v>
      </c>
      <c r="DE46" s="77">
        <v>0</v>
      </c>
      <c r="DF46" s="77">
        <v>0</v>
      </c>
      <c r="DG46" s="77">
        <v>0</v>
      </c>
      <c r="DH46" s="77">
        <v>0</v>
      </c>
      <c r="DI46" s="77">
        <v>0</v>
      </c>
      <c r="DJ46" s="77">
        <v>0</v>
      </c>
      <c r="DK46" s="77">
        <v>0</v>
      </c>
      <c r="DL46" s="77">
        <v>0</v>
      </c>
      <c r="DM46" s="77">
        <v>0</v>
      </c>
      <c r="DN46" s="77">
        <v>0</v>
      </c>
      <c r="DO46" s="77">
        <v>0</v>
      </c>
      <c r="DP46" s="77">
        <v>0</v>
      </c>
      <c r="DQ46" s="77">
        <v>0</v>
      </c>
      <c r="DR46" s="77">
        <v>0</v>
      </c>
      <c r="DS46" s="77">
        <v>0</v>
      </c>
      <c r="DT46" s="77">
        <v>0</v>
      </c>
      <c r="DU46" s="77">
        <v>0</v>
      </c>
      <c r="DV46" s="77">
        <v>0</v>
      </c>
      <c r="DW46" s="77">
        <v>0</v>
      </c>
      <c r="DX46" s="77">
        <v>0</v>
      </c>
      <c r="DY46" s="77">
        <v>0</v>
      </c>
      <c r="DZ46" s="77">
        <v>0</v>
      </c>
      <c r="EA46" s="77">
        <v>0</v>
      </c>
      <c r="EB46" s="77">
        <v>0</v>
      </c>
      <c r="EC46" s="77">
        <v>0</v>
      </c>
      <c r="ED46" s="77">
        <v>0</v>
      </c>
      <c r="EE46" s="77">
        <v>0</v>
      </c>
      <c r="EF46" s="77">
        <v>0</v>
      </c>
      <c r="EG46" s="77">
        <v>0</v>
      </c>
      <c r="EH46" s="77">
        <v>0</v>
      </c>
      <c r="EI46" s="77">
        <v>0</v>
      </c>
      <c r="EJ46" s="77">
        <v>0</v>
      </c>
      <c r="EK46" s="77">
        <v>0</v>
      </c>
      <c r="EL46" s="77">
        <v>0</v>
      </c>
      <c r="EM46" s="77">
        <v>0</v>
      </c>
      <c r="EN46" s="77">
        <v>0</v>
      </c>
      <c r="EO46" s="77">
        <v>0</v>
      </c>
      <c r="EP46" s="77">
        <v>0</v>
      </c>
      <c r="EQ46" s="77">
        <v>0</v>
      </c>
      <c r="ER46" s="77">
        <v>0</v>
      </c>
      <c r="ES46" s="77">
        <v>0</v>
      </c>
      <c r="ET46" s="77">
        <v>0</v>
      </c>
      <c r="EU46" s="77">
        <v>0</v>
      </c>
      <c r="EV46" s="77">
        <v>0</v>
      </c>
      <c r="EW46" s="77">
        <v>0</v>
      </c>
      <c r="EX46" s="77">
        <v>0</v>
      </c>
      <c r="EY46" s="77">
        <v>0</v>
      </c>
      <c r="EZ46" s="77">
        <v>0</v>
      </c>
      <c r="FA46" s="77">
        <v>0</v>
      </c>
      <c r="FB46" s="77">
        <v>0</v>
      </c>
      <c r="FC46" s="77">
        <v>0</v>
      </c>
      <c r="FD46" s="77">
        <v>0</v>
      </c>
      <c r="FE46" s="77">
        <v>0</v>
      </c>
      <c r="FF46" s="77">
        <v>0</v>
      </c>
      <c r="FG46" s="77">
        <v>0</v>
      </c>
      <c r="FH46" s="77">
        <v>0</v>
      </c>
      <c r="FI46" s="77">
        <v>0</v>
      </c>
      <c r="FJ46" s="77">
        <v>0</v>
      </c>
      <c r="FK46" s="77">
        <v>0</v>
      </c>
      <c r="FL46" s="77">
        <v>0</v>
      </c>
      <c r="FM46" s="77">
        <v>0</v>
      </c>
      <c r="FN46" s="77">
        <v>0</v>
      </c>
      <c r="FO46" s="77">
        <v>0</v>
      </c>
      <c r="FP46" s="77">
        <v>0</v>
      </c>
      <c r="FQ46" s="77">
        <v>0</v>
      </c>
      <c r="FR46" s="77">
        <v>0</v>
      </c>
      <c r="FS46" s="77">
        <v>0</v>
      </c>
      <c r="FT46" s="77">
        <v>0</v>
      </c>
      <c r="FU46" s="77">
        <v>0</v>
      </c>
      <c r="FV46" s="77">
        <v>0</v>
      </c>
      <c r="FW46" s="77">
        <v>0</v>
      </c>
      <c r="FX46" s="77">
        <v>0</v>
      </c>
      <c r="FY46" s="77">
        <v>0</v>
      </c>
      <c r="FZ46" s="77">
        <v>0</v>
      </c>
      <c r="GA46" s="77">
        <v>0</v>
      </c>
      <c r="GB46" s="77">
        <v>0</v>
      </c>
      <c r="GC46" s="77">
        <v>0</v>
      </c>
      <c r="GD46" s="77">
        <v>0</v>
      </c>
      <c r="GE46" s="77">
        <v>0</v>
      </c>
      <c r="GF46" s="77">
        <v>0</v>
      </c>
      <c r="GG46" s="77">
        <v>0</v>
      </c>
      <c r="GH46" s="77">
        <v>0</v>
      </c>
      <c r="GI46" s="77">
        <v>0</v>
      </c>
      <c r="GJ46" s="77">
        <v>0</v>
      </c>
      <c r="GK46" s="77">
        <v>0</v>
      </c>
      <c r="GL46" s="77">
        <v>0</v>
      </c>
      <c r="GM46" s="77">
        <v>0</v>
      </c>
      <c r="GN46" s="77">
        <v>0</v>
      </c>
      <c r="GO46" s="77">
        <v>0</v>
      </c>
      <c r="GP46" s="77">
        <v>0</v>
      </c>
      <c r="GQ46" s="77">
        <v>0</v>
      </c>
      <c r="GR46" s="77">
        <v>0</v>
      </c>
      <c r="GS46" s="77">
        <v>0</v>
      </c>
      <c r="GT46" s="77">
        <v>0</v>
      </c>
      <c r="GU46" s="77">
        <v>0</v>
      </c>
      <c r="GV46" s="77">
        <v>0</v>
      </c>
      <c r="GW46" s="77">
        <v>0</v>
      </c>
      <c r="GX46" s="77">
        <v>0</v>
      </c>
      <c r="GY46" s="77">
        <v>0</v>
      </c>
      <c r="GZ46" s="77">
        <v>0</v>
      </c>
      <c r="HA46" s="77">
        <v>0</v>
      </c>
      <c r="HB46" s="77">
        <v>0</v>
      </c>
      <c r="HC46" s="77">
        <v>0</v>
      </c>
      <c r="HD46" s="77">
        <v>0</v>
      </c>
      <c r="HE46" s="77">
        <v>0</v>
      </c>
      <c r="HF46" s="77">
        <v>0</v>
      </c>
      <c r="HG46" s="77">
        <v>0</v>
      </c>
      <c r="HH46" s="77">
        <v>0</v>
      </c>
      <c r="HI46" s="77">
        <v>0</v>
      </c>
      <c r="HJ46" s="77">
        <v>0</v>
      </c>
      <c r="HK46" s="77">
        <v>0</v>
      </c>
      <c r="HL46" s="77">
        <v>0</v>
      </c>
      <c r="HM46" s="77">
        <v>0</v>
      </c>
      <c r="HN46" s="77">
        <v>0</v>
      </c>
      <c r="HO46" s="77">
        <v>0</v>
      </c>
      <c r="HP46" s="77">
        <v>0</v>
      </c>
      <c r="HQ46" s="77">
        <v>0</v>
      </c>
      <c r="HR46" s="77">
        <v>0</v>
      </c>
      <c r="HS46" s="77">
        <v>0</v>
      </c>
      <c r="HT46" s="77">
        <v>0</v>
      </c>
      <c r="HU46" s="77">
        <v>0</v>
      </c>
      <c r="HV46" s="77">
        <v>0</v>
      </c>
      <c r="HW46" s="77">
        <v>0</v>
      </c>
      <c r="HX46" s="77">
        <v>0</v>
      </c>
      <c r="HY46" s="77">
        <v>0</v>
      </c>
      <c r="HZ46" s="77">
        <v>0</v>
      </c>
      <c r="IA46" s="77">
        <v>0</v>
      </c>
      <c r="IB46" s="77">
        <v>0</v>
      </c>
      <c r="IC46" s="77">
        <v>0</v>
      </c>
      <c r="ID46" s="77">
        <v>0</v>
      </c>
      <c r="IE46" s="77">
        <v>0</v>
      </c>
      <c r="IF46" s="77">
        <v>0</v>
      </c>
      <c r="IG46" s="77">
        <v>0</v>
      </c>
      <c r="IH46" s="77">
        <v>0</v>
      </c>
      <c r="II46" s="77">
        <v>0</v>
      </c>
      <c r="IJ46" s="77">
        <v>0</v>
      </c>
      <c r="IK46" s="77">
        <v>0</v>
      </c>
      <c r="IL46" s="77">
        <v>0</v>
      </c>
      <c r="IM46" s="77">
        <v>0</v>
      </c>
      <c r="IN46" s="77">
        <v>0</v>
      </c>
      <c r="IO46" s="77">
        <v>0</v>
      </c>
    </row>
    <row r="47" spans="1:249" s="77" customFormat="1" ht="15" x14ac:dyDescent="0.2">
      <c r="A47" s="7"/>
      <c r="B47" s="7"/>
      <c r="C47" s="17"/>
      <c r="D47" s="96"/>
      <c r="E47" s="123" t="s">
        <v>77</v>
      </c>
      <c r="J47" s="255" cm="1">
        <f t="array" ref="J47:IO47">_xlfn.SEQUENCE(1,Time!F9,0,0)</f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77">
        <v>0</v>
      </c>
      <c r="AF47" s="77">
        <v>0</v>
      </c>
      <c r="AG47" s="77">
        <v>0</v>
      </c>
      <c r="AH47" s="77">
        <v>0</v>
      </c>
      <c r="AI47" s="77">
        <v>0</v>
      </c>
      <c r="AJ47" s="77">
        <v>0</v>
      </c>
      <c r="AK47" s="77">
        <v>0</v>
      </c>
      <c r="AL47" s="77">
        <v>0</v>
      </c>
      <c r="AM47" s="77">
        <v>0</v>
      </c>
      <c r="AN47" s="77">
        <v>0</v>
      </c>
      <c r="AO47" s="77">
        <v>0</v>
      </c>
      <c r="AP47" s="77">
        <v>0</v>
      </c>
      <c r="AQ47" s="77">
        <v>0</v>
      </c>
      <c r="AR47" s="77">
        <v>0</v>
      </c>
      <c r="AS47" s="77">
        <v>0</v>
      </c>
      <c r="AT47" s="77">
        <v>0</v>
      </c>
      <c r="AU47" s="77">
        <v>0</v>
      </c>
      <c r="AV47" s="77">
        <v>0</v>
      </c>
      <c r="AW47" s="77">
        <v>0</v>
      </c>
      <c r="AX47" s="77">
        <v>0</v>
      </c>
      <c r="AY47" s="77">
        <v>0</v>
      </c>
      <c r="AZ47" s="77">
        <v>0</v>
      </c>
      <c r="BA47" s="77">
        <v>0</v>
      </c>
      <c r="BB47" s="77">
        <v>0</v>
      </c>
      <c r="BC47" s="77">
        <v>0</v>
      </c>
      <c r="BD47" s="77">
        <v>0</v>
      </c>
      <c r="BE47" s="77">
        <v>0</v>
      </c>
      <c r="BF47" s="77">
        <v>0</v>
      </c>
      <c r="BG47" s="77">
        <v>0</v>
      </c>
      <c r="BH47" s="77">
        <v>0</v>
      </c>
      <c r="BI47" s="77">
        <v>0</v>
      </c>
      <c r="BJ47" s="77">
        <v>0</v>
      </c>
      <c r="BK47" s="77">
        <v>0</v>
      </c>
      <c r="BL47" s="77">
        <v>0</v>
      </c>
      <c r="BM47" s="77">
        <v>0</v>
      </c>
      <c r="BN47" s="77">
        <v>0</v>
      </c>
      <c r="BO47" s="77">
        <v>0</v>
      </c>
      <c r="BP47" s="77">
        <v>0</v>
      </c>
      <c r="BQ47" s="77">
        <v>0</v>
      </c>
      <c r="BR47" s="77">
        <v>0</v>
      </c>
      <c r="BS47" s="77">
        <v>0</v>
      </c>
      <c r="BT47" s="77">
        <v>0</v>
      </c>
      <c r="BU47" s="77">
        <v>0</v>
      </c>
      <c r="BV47" s="77">
        <v>0</v>
      </c>
      <c r="BW47" s="77">
        <v>0</v>
      </c>
      <c r="BX47" s="77">
        <v>0</v>
      </c>
      <c r="BY47" s="77">
        <v>0</v>
      </c>
      <c r="BZ47" s="77">
        <v>0</v>
      </c>
      <c r="CA47" s="77">
        <v>0</v>
      </c>
      <c r="CB47" s="77">
        <v>0</v>
      </c>
      <c r="CC47" s="77">
        <v>0</v>
      </c>
      <c r="CD47" s="77">
        <v>0</v>
      </c>
      <c r="CE47" s="77">
        <v>0</v>
      </c>
      <c r="CF47" s="77">
        <v>0</v>
      </c>
      <c r="CG47" s="77">
        <v>0</v>
      </c>
      <c r="CH47" s="77">
        <v>0</v>
      </c>
      <c r="CI47" s="77">
        <v>0</v>
      </c>
      <c r="CJ47" s="77">
        <v>0</v>
      </c>
      <c r="CK47" s="77">
        <v>0</v>
      </c>
      <c r="CL47" s="77">
        <v>0</v>
      </c>
      <c r="CM47" s="77">
        <v>0</v>
      </c>
      <c r="CN47" s="77">
        <v>0</v>
      </c>
      <c r="CO47" s="77">
        <v>0</v>
      </c>
      <c r="CP47" s="77">
        <v>0</v>
      </c>
      <c r="CQ47" s="77">
        <v>0</v>
      </c>
      <c r="CR47" s="77">
        <v>0</v>
      </c>
      <c r="CS47" s="77">
        <v>0</v>
      </c>
      <c r="CT47" s="77">
        <v>0</v>
      </c>
      <c r="CU47" s="77">
        <v>0</v>
      </c>
      <c r="CV47" s="77">
        <v>0</v>
      </c>
      <c r="CW47" s="77">
        <v>0</v>
      </c>
      <c r="CX47" s="77">
        <v>0</v>
      </c>
      <c r="CY47" s="77">
        <v>0</v>
      </c>
      <c r="CZ47" s="77">
        <v>0</v>
      </c>
      <c r="DA47" s="77">
        <v>0</v>
      </c>
      <c r="DB47" s="77">
        <v>0</v>
      </c>
      <c r="DC47" s="77">
        <v>0</v>
      </c>
      <c r="DD47" s="77">
        <v>0</v>
      </c>
      <c r="DE47" s="77">
        <v>0</v>
      </c>
      <c r="DF47" s="77">
        <v>0</v>
      </c>
      <c r="DG47" s="77">
        <v>0</v>
      </c>
      <c r="DH47" s="77">
        <v>0</v>
      </c>
      <c r="DI47" s="77">
        <v>0</v>
      </c>
      <c r="DJ47" s="77">
        <v>0</v>
      </c>
      <c r="DK47" s="77">
        <v>0</v>
      </c>
      <c r="DL47" s="77">
        <v>0</v>
      </c>
      <c r="DM47" s="77">
        <v>0</v>
      </c>
      <c r="DN47" s="77">
        <v>0</v>
      </c>
      <c r="DO47" s="77">
        <v>0</v>
      </c>
      <c r="DP47" s="77">
        <v>0</v>
      </c>
      <c r="DQ47" s="77">
        <v>0</v>
      </c>
      <c r="DR47" s="77">
        <v>0</v>
      </c>
      <c r="DS47" s="77">
        <v>0</v>
      </c>
      <c r="DT47" s="77">
        <v>0</v>
      </c>
      <c r="DU47" s="77">
        <v>0</v>
      </c>
      <c r="DV47" s="77">
        <v>0</v>
      </c>
      <c r="DW47" s="77">
        <v>0</v>
      </c>
      <c r="DX47" s="77">
        <v>0</v>
      </c>
      <c r="DY47" s="77">
        <v>0</v>
      </c>
      <c r="DZ47" s="77">
        <v>0</v>
      </c>
      <c r="EA47" s="77">
        <v>0</v>
      </c>
      <c r="EB47" s="77">
        <v>0</v>
      </c>
      <c r="EC47" s="77">
        <v>0</v>
      </c>
      <c r="ED47" s="77">
        <v>0</v>
      </c>
      <c r="EE47" s="77">
        <v>0</v>
      </c>
      <c r="EF47" s="77">
        <v>0</v>
      </c>
      <c r="EG47" s="77">
        <v>0</v>
      </c>
      <c r="EH47" s="77">
        <v>0</v>
      </c>
      <c r="EI47" s="77">
        <v>0</v>
      </c>
      <c r="EJ47" s="77">
        <v>0</v>
      </c>
      <c r="EK47" s="77">
        <v>0</v>
      </c>
      <c r="EL47" s="77">
        <v>0</v>
      </c>
      <c r="EM47" s="77">
        <v>0</v>
      </c>
      <c r="EN47" s="77">
        <v>0</v>
      </c>
      <c r="EO47" s="77">
        <v>0</v>
      </c>
      <c r="EP47" s="77">
        <v>0</v>
      </c>
      <c r="EQ47" s="77">
        <v>0</v>
      </c>
      <c r="ER47" s="77">
        <v>0</v>
      </c>
      <c r="ES47" s="77">
        <v>0</v>
      </c>
      <c r="ET47" s="77">
        <v>0</v>
      </c>
      <c r="EU47" s="77">
        <v>0</v>
      </c>
      <c r="EV47" s="77">
        <v>0</v>
      </c>
      <c r="EW47" s="77">
        <v>0</v>
      </c>
      <c r="EX47" s="77">
        <v>0</v>
      </c>
      <c r="EY47" s="77">
        <v>0</v>
      </c>
      <c r="EZ47" s="77">
        <v>0</v>
      </c>
      <c r="FA47" s="77">
        <v>0</v>
      </c>
      <c r="FB47" s="77">
        <v>0</v>
      </c>
      <c r="FC47" s="77">
        <v>0</v>
      </c>
      <c r="FD47" s="77">
        <v>0</v>
      </c>
      <c r="FE47" s="77">
        <v>0</v>
      </c>
      <c r="FF47" s="77">
        <v>0</v>
      </c>
      <c r="FG47" s="77">
        <v>0</v>
      </c>
      <c r="FH47" s="77">
        <v>0</v>
      </c>
      <c r="FI47" s="77">
        <v>0</v>
      </c>
      <c r="FJ47" s="77">
        <v>0</v>
      </c>
      <c r="FK47" s="77">
        <v>0</v>
      </c>
      <c r="FL47" s="77">
        <v>0</v>
      </c>
      <c r="FM47" s="77">
        <v>0</v>
      </c>
      <c r="FN47" s="77">
        <v>0</v>
      </c>
      <c r="FO47" s="77">
        <v>0</v>
      </c>
      <c r="FP47" s="77">
        <v>0</v>
      </c>
      <c r="FQ47" s="77">
        <v>0</v>
      </c>
      <c r="FR47" s="77">
        <v>0</v>
      </c>
      <c r="FS47" s="77">
        <v>0</v>
      </c>
      <c r="FT47" s="77">
        <v>0</v>
      </c>
      <c r="FU47" s="77">
        <v>0</v>
      </c>
      <c r="FV47" s="77">
        <v>0</v>
      </c>
      <c r="FW47" s="77">
        <v>0</v>
      </c>
      <c r="FX47" s="77">
        <v>0</v>
      </c>
      <c r="FY47" s="77">
        <v>0</v>
      </c>
      <c r="FZ47" s="77">
        <v>0</v>
      </c>
      <c r="GA47" s="77">
        <v>0</v>
      </c>
      <c r="GB47" s="77">
        <v>0</v>
      </c>
      <c r="GC47" s="77">
        <v>0</v>
      </c>
      <c r="GD47" s="77">
        <v>0</v>
      </c>
      <c r="GE47" s="77">
        <v>0</v>
      </c>
      <c r="GF47" s="77">
        <v>0</v>
      </c>
      <c r="GG47" s="77">
        <v>0</v>
      </c>
      <c r="GH47" s="77">
        <v>0</v>
      </c>
      <c r="GI47" s="77">
        <v>0</v>
      </c>
      <c r="GJ47" s="77">
        <v>0</v>
      </c>
      <c r="GK47" s="77">
        <v>0</v>
      </c>
      <c r="GL47" s="77">
        <v>0</v>
      </c>
      <c r="GM47" s="77">
        <v>0</v>
      </c>
      <c r="GN47" s="77">
        <v>0</v>
      </c>
      <c r="GO47" s="77">
        <v>0</v>
      </c>
      <c r="GP47" s="77">
        <v>0</v>
      </c>
      <c r="GQ47" s="77">
        <v>0</v>
      </c>
      <c r="GR47" s="77">
        <v>0</v>
      </c>
      <c r="GS47" s="77">
        <v>0</v>
      </c>
      <c r="GT47" s="77">
        <v>0</v>
      </c>
      <c r="GU47" s="77">
        <v>0</v>
      </c>
      <c r="GV47" s="77">
        <v>0</v>
      </c>
      <c r="GW47" s="77">
        <v>0</v>
      </c>
      <c r="GX47" s="77">
        <v>0</v>
      </c>
      <c r="GY47" s="77">
        <v>0</v>
      </c>
      <c r="GZ47" s="77">
        <v>0</v>
      </c>
      <c r="HA47" s="77">
        <v>0</v>
      </c>
      <c r="HB47" s="77">
        <v>0</v>
      </c>
      <c r="HC47" s="77">
        <v>0</v>
      </c>
      <c r="HD47" s="77">
        <v>0</v>
      </c>
      <c r="HE47" s="77">
        <v>0</v>
      </c>
      <c r="HF47" s="77">
        <v>0</v>
      </c>
      <c r="HG47" s="77">
        <v>0</v>
      </c>
      <c r="HH47" s="77">
        <v>0</v>
      </c>
      <c r="HI47" s="77">
        <v>0</v>
      </c>
      <c r="HJ47" s="77">
        <v>0</v>
      </c>
      <c r="HK47" s="77">
        <v>0</v>
      </c>
      <c r="HL47" s="77">
        <v>0</v>
      </c>
      <c r="HM47" s="77">
        <v>0</v>
      </c>
      <c r="HN47" s="77">
        <v>0</v>
      </c>
      <c r="HO47" s="77">
        <v>0</v>
      </c>
      <c r="HP47" s="77">
        <v>0</v>
      </c>
      <c r="HQ47" s="77">
        <v>0</v>
      </c>
      <c r="HR47" s="77">
        <v>0</v>
      </c>
      <c r="HS47" s="77">
        <v>0</v>
      </c>
      <c r="HT47" s="77">
        <v>0</v>
      </c>
      <c r="HU47" s="77">
        <v>0</v>
      </c>
      <c r="HV47" s="77">
        <v>0</v>
      </c>
      <c r="HW47" s="77">
        <v>0</v>
      </c>
      <c r="HX47" s="77">
        <v>0</v>
      </c>
      <c r="HY47" s="77">
        <v>0</v>
      </c>
      <c r="HZ47" s="77">
        <v>0</v>
      </c>
      <c r="IA47" s="77">
        <v>0</v>
      </c>
      <c r="IB47" s="77">
        <v>0</v>
      </c>
      <c r="IC47" s="77">
        <v>0</v>
      </c>
      <c r="ID47" s="77">
        <v>0</v>
      </c>
      <c r="IE47" s="77">
        <v>0</v>
      </c>
      <c r="IF47" s="77">
        <v>0</v>
      </c>
      <c r="IG47" s="77">
        <v>0</v>
      </c>
      <c r="IH47" s="77">
        <v>0</v>
      </c>
      <c r="II47" s="77">
        <v>0</v>
      </c>
      <c r="IJ47" s="77">
        <v>0</v>
      </c>
      <c r="IK47" s="77">
        <v>0</v>
      </c>
      <c r="IL47" s="77">
        <v>0</v>
      </c>
      <c r="IM47" s="77">
        <v>0</v>
      </c>
      <c r="IN47" s="77">
        <v>0</v>
      </c>
      <c r="IO47" s="77">
        <v>0</v>
      </c>
    </row>
    <row r="48" spans="1:249" s="13" customFormat="1" ht="15.75" thickBot="1" x14ac:dyDescent="0.25">
      <c r="B48" s="7"/>
      <c r="C48" s="75"/>
      <c r="D48" s="74"/>
      <c r="E48" s="82" t="s">
        <v>173</v>
      </c>
      <c r="F48" s="83"/>
      <c r="G48" s="83"/>
      <c r="H48" s="83"/>
      <c r="I48" s="83"/>
      <c r="J48" s="254" cm="1">
        <f t="array" ref="J48:IO48">BXF.SumColumnsλ(_xlfn.ANCHORARRAY(J44):J47)</f>
        <v>108302.36357864182</v>
      </c>
      <c r="K48" s="83">
        <v>-1704.7099064471788</v>
      </c>
      <c r="L48" s="83">
        <v>-1711.8128643907087</v>
      </c>
      <c r="M48" s="83">
        <v>-1718.9454179923368</v>
      </c>
      <c r="N48" s="83">
        <v>-1726.1076905673049</v>
      </c>
      <c r="O48" s="83">
        <v>-1733.2998059446686</v>
      </c>
      <c r="P48" s="83">
        <v>-1740.521888469438</v>
      </c>
      <c r="Q48" s="83">
        <v>-1747.7740630047274</v>
      </c>
      <c r="R48" s="83">
        <v>-1755.0564549339135</v>
      </c>
      <c r="S48" s="83">
        <v>-1762.3691901628049</v>
      </c>
      <c r="T48" s="83">
        <v>-1769.7123951218166</v>
      </c>
      <c r="U48" s="83">
        <v>-1777.0861967681576</v>
      </c>
      <c r="V48" s="83">
        <v>-1784.4907225880247</v>
      </c>
      <c r="W48" s="83">
        <v>-1791.9261005988083</v>
      </c>
      <c r="X48" s="83">
        <v>-1799.3924593513032</v>
      </c>
      <c r="Y48" s="83">
        <v>-1806.8899279319337</v>
      </c>
      <c r="Z48" s="83">
        <v>-1814.4186359649834</v>
      </c>
      <c r="AA48" s="83">
        <v>-1821.9787136148375</v>
      </c>
      <c r="AB48" s="83">
        <v>-1829.5702915882325</v>
      </c>
      <c r="AC48" s="83">
        <v>-1837.1935011365169</v>
      </c>
      <c r="AD48" s="83">
        <v>-1844.848474057919</v>
      </c>
      <c r="AE48" s="83">
        <v>-1852.535342699827</v>
      </c>
      <c r="AF48" s="83">
        <v>-1860.2542399610763</v>
      </c>
      <c r="AG48" s="83">
        <v>-1868.0052992942474</v>
      </c>
      <c r="AH48" s="83">
        <v>-1875.7886547079734</v>
      </c>
      <c r="AI48" s="83">
        <v>-1883.6044407692566</v>
      </c>
      <c r="AJ48" s="83">
        <v>-1891.4527926057954</v>
      </c>
      <c r="AK48" s="83">
        <v>-1899.3338459083193</v>
      </c>
      <c r="AL48" s="83">
        <v>-1907.2477369329374</v>
      </c>
      <c r="AM48" s="83">
        <v>-1915.1946025034913</v>
      </c>
      <c r="AN48" s="83">
        <v>-1923.1745800139224</v>
      </c>
      <c r="AO48" s="83">
        <v>-1931.1878074306471</v>
      </c>
      <c r="AP48" s="83">
        <v>-1939.2344232949415</v>
      </c>
      <c r="AQ48" s="83">
        <v>-1947.314566725337</v>
      </c>
      <c r="AR48" s="83">
        <v>-1955.428377420026</v>
      </c>
      <c r="AS48" s="83">
        <v>-1963.575995659276</v>
      </c>
      <c r="AT48" s="83">
        <v>-1971.7575623078565</v>
      </c>
      <c r="AU48" s="83">
        <v>-1979.9732188174726</v>
      </c>
      <c r="AV48" s="83">
        <v>-1988.223107229212</v>
      </c>
      <c r="AW48" s="83">
        <v>-1996.5073701760004</v>
      </c>
      <c r="AX48" s="83">
        <v>-2004.8261508850669</v>
      </c>
      <c r="AY48" s="83">
        <v>-2013.1795931804215</v>
      </c>
      <c r="AZ48" s="83">
        <v>-2021.5678414853398</v>
      </c>
      <c r="BA48" s="83">
        <v>-2029.9910408248622</v>
      </c>
      <c r="BB48" s="83">
        <v>-2038.449336828299</v>
      </c>
      <c r="BC48" s="83">
        <v>-2046.9428757317503</v>
      </c>
      <c r="BD48" s="83">
        <v>-2055.4718043806324</v>
      </c>
      <c r="BE48" s="83">
        <v>-2064.0362702322186</v>
      </c>
      <c r="BF48" s="83">
        <v>-7.503331289626658E-11</v>
      </c>
      <c r="BG48" s="83">
        <v>0</v>
      </c>
      <c r="BH48" s="83">
        <v>0</v>
      </c>
      <c r="BI48" s="83">
        <v>0</v>
      </c>
      <c r="BJ48" s="83">
        <v>0</v>
      </c>
      <c r="BK48" s="83">
        <v>0</v>
      </c>
      <c r="BL48" s="83">
        <v>0</v>
      </c>
      <c r="BM48" s="83">
        <v>0</v>
      </c>
      <c r="BN48" s="83">
        <v>0</v>
      </c>
      <c r="BO48" s="83">
        <v>0</v>
      </c>
      <c r="BP48" s="83">
        <v>0</v>
      </c>
      <c r="BQ48" s="83">
        <v>0</v>
      </c>
      <c r="BR48" s="83">
        <v>0</v>
      </c>
      <c r="BS48" s="83">
        <v>0</v>
      </c>
      <c r="BT48" s="83">
        <v>0</v>
      </c>
      <c r="BU48" s="83">
        <v>0</v>
      </c>
      <c r="BV48" s="83">
        <v>0</v>
      </c>
      <c r="BW48" s="83">
        <v>0</v>
      </c>
      <c r="BX48" s="83">
        <v>0</v>
      </c>
      <c r="BY48" s="83">
        <v>0</v>
      </c>
      <c r="BZ48" s="83">
        <v>0</v>
      </c>
      <c r="CA48" s="83">
        <v>0</v>
      </c>
      <c r="CB48" s="83">
        <v>0</v>
      </c>
      <c r="CC48" s="83">
        <v>0</v>
      </c>
      <c r="CD48" s="83">
        <v>0</v>
      </c>
      <c r="CE48" s="83">
        <v>0</v>
      </c>
      <c r="CF48" s="83">
        <v>0</v>
      </c>
      <c r="CG48" s="83">
        <v>0</v>
      </c>
      <c r="CH48" s="83">
        <v>0</v>
      </c>
      <c r="CI48" s="83">
        <v>0</v>
      </c>
      <c r="CJ48" s="83">
        <v>0</v>
      </c>
      <c r="CK48" s="83">
        <v>0</v>
      </c>
      <c r="CL48" s="83">
        <v>0</v>
      </c>
      <c r="CM48" s="83">
        <v>0</v>
      </c>
      <c r="CN48" s="83">
        <v>0</v>
      </c>
      <c r="CO48" s="83">
        <v>0</v>
      </c>
      <c r="CP48" s="83">
        <v>0</v>
      </c>
      <c r="CQ48" s="83">
        <v>0</v>
      </c>
      <c r="CR48" s="83">
        <v>0</v>
      </c>
      <c r="CS48" s="83">
        <v>0</v>
      </c>
      <c r="CT48" s="83">
        <v>0</v>
      </c>
      <c r="CU48" s="83">
        <v>0</v>
      </c>
      <c r="CV48" s="83">
        <v>0</v>
      </c>
      <c r="CW48" s="83">
        <v>0</v>
      </c>
      <c r="CX48" s="83">
        <v>0</v>
      </c>
      <c r="CY48" s="83">
        <v>0</v>
      </c>
      <c r="CZ48" s="83">
        <v>0</v>
      </c>
      <c r="DA48" s="83">
        <v>0</v>
      </c>
      <c r="DB48" s="83">
        <v>0</v>
      </c>
      <c r="DC48" s="83">
        <v>0</v>
      </c>
      <c r="DD48" s="83">
        <v>0</v>
      </c>
      <c r="DE48" s="83">
        <v>0</v>
      </c>
      <c r="DF48" s="83">
        <v>0</v>
      </c>
      <c r="DG48" s="83">
        <v>0</v>
      </c>
      <c r="DH48" s="83">
        <v>0</v>
      </c>
      <c r="DI48" s="83">
        <v>0</v>
      </c>
      <c r="DJ48" s="83">
        <v>0</v>
      </c>
      <c r="DK48" s="83">
        <v>0</v>
      </c>
      <c r="DL48" s="83">
        <v>0</v>
      </c>
      <c r="DM48" s="83">
        <v>0</v>
      </c>
      <c r="DN48" s="83">
        <v>0</v>
      </c>
      <c r="DO48" s="83">
        <v>0</v>
      </c>
      <c r="DP48" s="83">
        <v>0</v>
      </c>
      <c r="DQ48" s="83">
        <v>0</v>
      </c>
      <c r="DR48" s="83">
        <v>0</v>
      </c>
      <c r="DS48" s="83">
        <v>0</v>
      </c>
      <c r="DT48" s="83">
        <v>0</v>
      </c>
      <c r="DU48" s="83">
        <v>0</v>
      </c>
      <c r="DV48" s="83">
        <v>0</v>
      </c>
      <c r="DW48" s="83">
        <v>0</v>
      </c>
      <c r="DX48" s="83">
        <v>0</v>
      </c>
      <c r="DY48" s="83">
        <v>0</v>
      </c>
      <c r="DZ48" s="83">
        <v>0</v>
      </c>
      <c r="EA48" s="83">
        <v>0</v>
      </c>
      <c r="EB48" s="83">
        <v>0</v>
      </c>
      <c r="EC48" s="83">
        <v>0</v>
      </c>
      <c r="ED48" s="83">
        <v>0</v>
      </c>
      <c r="EE48" s="83">
        <v>0</v>
      </c>
      <c r="EF48" s="83">
        <v>0</v>
      </c>
      <c r="EG48" s="83">
        <v>0</v>
      </c>
      <c r="EH48" s="83">
        <v>0</v>
      </c>
      <c r="EI48" s="83">
        <v>0</v>
      </c>
      <c r="EJ48" s="83">
        <v>0</v>
      </c>
      <c r="EK48" s="83">
        <v>0</v>
      </c>
      <c r="EL48" s="83">
        <v>0</v>
      </c>
      <c r="EM48" s="83">
        <v>0</v>
      </c>
      <c r="EN48" s="83">
        <v>0</v>
      </c>
      <c r="EO48" s="83">
        <v>0</v>
      </c>
      <c r="EP48" s="83">
        <v>0</v>
      </c>
      <c r="EQ48" s="83">
        <v>0</v>
      </c>
      <c r="ER48" s="83">
        <v>0</v>
      </c>
      <c r="ES48" s="83">
        <v>0</v>
      </c>
      <c r="ET48" s="83">
        <v>0</v>
      </c>
      <c r="EU48" s="83">
        <v>0</v>
      </c>
      <c r="EV48" s="83">
        <v>0</v>
      </c>
      <c r="EW48" s="83">
        <v>0</v>
      </c>
      <c r="EX48" s="83">
        <v>0</v>
      </c>
      <c r="EY48" s="83">
        <v>0</v>
      </c>
      <c r="EZ48" s="83">
        <v>0</v>
      </c>
      <c r="FA48" s="83">
        <v>0</v>
      </c>
      <c r="FB48" s="83">
        <v>0</v>
      </c>
      <c r="FC48" s="83">
        <v>0</v>
      </c>
      <c r="FD48" s="83">
        <v>0</v>
      </c>
      <c r="FE48" s="83">
        <v>0</v>
      </c>
      <c r="FF48" s="83">
        <v>0</v>
      </c>
      <c r="FG48" s="83">
        <v>0</v>
      </c>
      <c r="FH48" s="83">
        <v>0</v>
      </c>
      <c r="FI48" s="83">
        <v>0</v>
      </c>
      <c r="FJ48" s="83">
        <v>0</v>
      </c>
      <c r="FK48" s="83">
        <v>0</v>
      </c>
      <c r="FL48" s="83">
        <v>0</v>
      </c>
      <c r="FM48" s="83">
        <v>0</v>
      </c>
      <c r="FN48" s="83">
        <v>0</v>
      </c>
      <c r="FO48" s="83">
        <v>0</v>
      </c>
      <c r="FP48" s="83">
        <v>0</v>
      </c>
      <c r="FQ48" s="83">
        <v>0</v>
      </c>
      <c r="FR48" s="83">
        <v>0</v>
      </c>
      <c r="FS48" s="83">
        <v>0</v>
      </c>
      <c r="FT48" s="83">
        <v>0</v>
      </c>
      <c r="FU48" s="83">
        <v>0</v>
      </c>
      <c r="FV48" s="83">
        <v>0</v>
      </c>
      <c r="FW48" s="83">
        <v>0</v>
      </c>
      <c r="FX48" s="83">
        <v>0</v>
      </c>
      <c r="FY48" s="83">
        <v>0</v>
      </c>
      <c r="FZ48" s="83">
        <v>0</v>
      </c>
      <c r="GA48" s="83">
        <v>0</v>
      </c>
      <c r="GB48" s="83">
        <v>0</v>
      </c>
      <c r="GC48" s="83">
        <v>0</v>
      </c>
      <c r="GD48" s="83">
        <v>0</v>
      </c>
      <c r="GE48" s="83">
        <v>0</v>
      </c>
      <c r="GF48" s="83">
        <v>0</v>
      </c>
      <c r="GG48" s="83">
        <v>0</v>
      </c>
      <c r="GH48" s="83">
        <v>0</v>
      </c>
      <c r="GI48" s="83">
        <v>0</v>
      </c>
      <c r="GJ48" s="83">
        <v>0</v>
      </c>
      <c r="GK48" s="83">
        <v>0</v>
      </c>
      <c r="GL48" s="83">
        <v>0</v>
      </c>
      <c r="GM48" s="83">
        <v>0</v>
      </c>
      <c r="GN48" s="83">
        <v>0</v>
      </c>
      <c r="GO48" s="83">
        <v>0</v>
      </c>
      <c r="GP48" s="83">
        <v>0</v>
      </c>
      <c r="GQ48" s="83">
        <v>0</v>
      </c>
      <c r="GR48" s="83">
        <v>0</v>
      </c>
      <c r="GS48" s="83">
        <v>0</v>
      </c>
      <c r="GT48" s="83">
        <v>0</v>
      </c>
      <c r="GU48" s="83">
        <v>0</v>
      </c>
      <c r="GV48" s="83">
        <v>0</v>
      </c>
      <c r="GW48" s="83">
        <v>0</v>
      </c>
      <c r="GX48" s="83">
        <v>0</v>
      </c>
      <c r="GY48" s="83">
        <v>0</v>
      </c>
      <c r="GZ48" s="83">
        <v>0</v>
      </c>
      <c r="HA48" s="83">
        <v>0</v>
      </c>
      <c r="HB48" s="83">
        <v>0</v>
      </c>
      <c r="HC48" s="83">
        <v>0</v>
      </c>
      <c r="HD48" s="83">
        <v>0</v>
      </c>
      <c r="HE48" s="83">
        <v>0</v>
      </c>
      <c r="HF48" s="83">
        <v>0</v>
      </c>
      <c r="HG48" s="83">
        <v>0</v>
      </c>
      <c r="HH48" s="83">
        <v>0</v>
      </c>
      <c r="HI48" s="83">
        <v>0</v>
      </c>
      <c r="HJ48" s="83">
        <v>0</v>
      </c>
      <c r="HK48" s="83">
        <v>0</v>
      </c>
      <c r="HL48" s="83">
        <v>0</v>
      </c>
      <c r="HM48" s="83">
        <v>0</v>
      </c>
      <c r="HN48" s="83">
        <v>0</v>
      </c>
      <c r="HO48" s="83">
        <v>0</v>
      </c>
      <c r="HP48" s="83">
        <v>0</v>
      </c>
      <c r="HQ48" s="83">
        <v>0</v>
      </c>
      <c r="HR48" s="83">
        <v>0</v>
      </c>
      <c r="HS48" s="83">
        <v>0</v>
      </c>
      <c r="HT48" s="83">
        <v>0</v>
      </c>
      <c r="HU48" s="83">
        <v>0</v>
      </c>
      <c r="HV48" s="83">
        <v>0</v>
      </c>
      <c r="HW48" s="83">
        <v>0</v>
      </c>
      <c r="HX48" s="83">
        <v>0</v>
      </c>
      <c r="HY48" s="83">
        <v>0</v>
      </c>
      <c r="HZ48" s="83">
        <v>0</v>
      </c>
      <c r="IA48" s="83">
        <v>0</v>
      </c>
      <c r="IB48" s="83">
        <v>0</v>
      </c>
      <c r="IC48" s="83">
        <v>0</v>
      </c>
      <c r="ID48" s="83">
        <v>0</v>
      </c>
      <c r="IE48" s="83">
        <v>0</v>
      </c>
      <c r="IF48" s="83">
        <v>0</v>
      </c>
      <c r="IG48" s="83">
        <v>0</v>
      </c>
      <c r="IH48" s="83">
        <v>0</v>
      </c>
      <c r="II48" s="83">
        <v>0</v>
      </c>
      <c r="IJ48" s="83">
        <v>0</v>
      </c>
      <c r="IK48" s="83">
        <v>0</v>
      </c>
      <c r="IL48" s="83">
        <v>0</v>
      </c>
      <c r="IM48" s="83">
        <v>0</v>
      </c>
      <c r="IN48" s="83">
        <v>0</v>
      </c>
      <c r="IO48" s="83">
        <v>0</v>
      </c>
    </row>
    <row r="49" spans="1:249" s="13" customFormat="1" x14ac:dyDescent="0.2">
      <c r="B49" s="7"/>
      <c r="C49" s="75"/>
      <c r="D49" s="74"/>
      <c r="E49" s="24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</row>
    <row r="50" spans="1:249" s="13" customFormat="1" x14ac:dyDescent="0.2">
      <c r="B50" s="7"/>
      <c r="C50" s="75"/>
      <c r="D50" s="74"/>
      <c r="E50" s="24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</row>
    <row r="51" spans="1:249" s="13" customFormat="1" ht="15.75" thickBot="1" x14ac:dyDescent="0.25">
      <c r="B51" s="7"/>
      <c r="C51" s="75"/>
      <c r="D51" s="74"/>
      <c r="E51" s="251" t="s">
        <v>176</v>
      </c>
      <c r="F51" s="250"/>
      <c r="G51" s="250"/>
      <c r="H51" s="250"/>
      <c r="I51" s="250"/>
      <c r="J51" s="250" cm="1">
        <f t="array" ref="J51:IO51">_xlfn.ANCHORARRAY(J37)+_xlfn.ANCHORARRAY(J41)+_xlfn.ANCHORARRAY(J48)</f>
        <v>6093.8427806791733</v>
      </c>
      <c r="K51" s="250">
        <v>2098.0411432116998</v>
      </c>
      <c r="L51" s="250">
        <v>2985.4327497557151</v>
      </c>
      <c r="M51" s="250">
        <v>2322.9437716421598</v>
      </c>
      <c r="N51" s="250">
        <v>2750.5445031226404</v>
      </c>
      <c r="O51" s="250">
        <v>2317.9197358588431</v>
      </c>
      <c r="P51" s="250">
        <v>2745.4995338568942</v>
      </c>
      <c r="Q51" s="250">
        <v>2527.9075093286829</v>
      </c>
      <c r="R51" s="250">
        <v>2310.3049087126074</v>
      </c>
      <c r="S51" s="250">
        <v>2737.8529782642158</v>
      </c>
      <c r="T51" s="250">
        <v>2305.1753296468414</v>
      </c>
      <c r="U51" s="250">
        <v>2732.7020259523424</v>
      </c>
      <c r="V51" s="250">
        <v>4110.0835601949566</v>
      </c>
      <c r="W51" s="250">
        <v>6296.4212700570824</v>
      </c>
      <c r="X51" s="250">
        <v>8367.5407633877167</v>
      </c>
      <c r="Y51" s="250">
        <v>7005.4696447762035</v>
      </c>
      <c r="Z51" s="250">
        <v>7647.9958872872157</v>
      </c>
      <c r="AA51" s="250">
        <v>7000.1885697871876</v>
      </c>
      <c r="AB51" s="250">
        <v>7642.6928078190795</v>
      </c>
      <c r="AC51" s="250">
        <v>7317.4440393158893</v>
      </c>
      <c r="AD51" s="250">
        <v>6992.1841536321081</v>
      </c>
      <c r="AE51" s="250">
        <v>7634.6550399300204</v>
      </c>
      <c r="AF51" s="250">
        <v>6986.7921355660028</v>
      </c>
      <c r="AG51" s="250">
        <v>7629.2405551219745</v>
      </c>
      <c r="AH51" s="250">
        <v>8188.8739076088941</v>
      </c>
      <c r="AI51" s="250">
        <v>9453.4194884782246</v>
      </c>
      <c r="AJ51" s="250">
        <v>12077.400675934517</v>
      </c>
      <c r="AK51" s="250">
        <v>10352.676101441461</v>
      </c>
      <c r="AL51" s="250">
        <v>11167.110540658112</v>
      </c>
      <c r="AM51" s="250">
        <v>10347.124836633149</v>
      </c>
      <c r="AN51" s="250">
        <v>11161.536145579768</v>
      </c>
      <c r="AO51" s="250">
        <v>10750.129365446277</v>
      </c>
      <c r="AP51" s="250">
        <v>10338.710899356141</v>
      </c>
      <c r="AQ51" s="250">
        <v>11153.087150230769</v>
      </c>
      <c r="AR51" s="250">
        <v>10333.043015412362</v>
      </c>
      <c r="AS51" s="250">
        <v>11147.395650103892</v>
      </c>
      <c r="AT51" s="250">
        <v>9361.4873437123752</v>
      </c>
      <c r="AU51" s="250">
        <v>6605.1556427358482</v>
      </c>
      <c r="AV51" s="250">
        <v>8883.3741725751534</v>
      </c>
      <c r="AW51" s="250">
        <v>7385.082975474651</v>
      </c>
      <c r="AX51" s="250">
        <v>8091.8488215813195</v>
      </c>
      <c r="AY51" s="250">
        <v>7379.247697423104</v>
      </c>
      <c r="AZ51" s="250">
        <v>8085.989229871223</v>
      </c>
      <c r="BA51" s="250">
        <v>7728.2024004249697</v>
      </c>
      <c r="BB51" s="250">
        <v>7370.4032871463469</v>
      </c>
      <c r="BC51" s="250">
        <v>8077.107967884981</v>
      </c>
      <c r="BD51" s="250">
        <v>7364.4454235030307</v>
      </c>
      <c r="BE51" s="250">
        <v>8071.1252798098176</v>
      </c>
      <c r="BF51" s="250">
        <v>8410.1541146716845</v>
      </c>
      <c r="BG51" s="250">
        <v>6061.711400544953</v>
      </c>
      <c r="BH51" s="250">
        <v>7290.8548933146976</v>
      </c>
      <c r="BI51" s="250">
        <v>6379.240136177139</v>
      </c>
      <c r="BJ51" s="250">
        <v>6973.3261576825116</v>
      </c>
      <c r="BK51" s="250">
        <v>6379.240136177139</v>
      </c>
      <c r="BL51" s="250">
        <v>6973.3261576825116</v>
      </c>
      <c r="BM51" s="250">
        <v>6676.2831469298253</v>
      </c>
      <c r="BN51" s="250">
        <v>6379.240136177139</v>
      </c>
      <c r="BO51" s="250">
        <v>6973.3261576825116</v>
      </c>
      <c r="BP51" s="250">
        <v>6379.240136177139</v>
      </c>
      <c r="BQ51" s="250">
        <v>6973.3261576825116</v>
      </c>
      <c r="BR51" s="250">
        <v>6676.2831469298253</v>
      </c>
      <c r="BS51" s="250">
        <v>5721.5020409390418</v>
      </c>
      <c r="BT51" s="250">
        <v>7631.0642529206089</v>
      </c>
      <c r="BU51" s="250">
        <v>6379.240136177139</v>
      </c>
      <c r="BV51" s="250">
        <v>6973.3261576825116</v>
      </c>
      <c r="BW51" s="250">
        <v>6379.240136177139</v>
      </c>
      <c r="BX51" s="250">
        <v>6973.3261576825116</v>
      </c>
      <c r="BY51" s="250">
        <v>6676.2831469298253</v>
      </c>
      <c r="BZ51" s="250">
        <v>6379.240136177139</v>
      </c>
      <c r="CA51" s="250">
        <v>6973.3261576825116</v>
      </c>
      <c r="CB51" s="250">
        <v>6379.240136177139</v>
      </c>
      <c r="CC51" s="250">
        <v>6973.3261576825116</v>
      </c>
      <c r="CD51" s="250">
        <v>6676.2831469298253</v>
      </c>
      <c r="CE51" s="250">
        <v>5721.5020409390418</v>
      </c>
      <c r="CF51" s="250">
        <v>7631.0642529206089</v>
      </c>
      <c r="CG51" s="250">
        <v>6379.240136177139</v>
      </c>
      <c r="CH51" s="250">
        <v>6973.3261576825116</v>
      </c>
      <c r="CI51" s="250">
        <v>6379.240136177139</v>
      </c>
      <c r="CJ51" s="250">
        <v>6973.3261576825116</v>
      </c>
      <c r="CK51" s="250">
        <v>6676.2831469298253</v>
      </c>
      <c r="CL51" s="250">
        <v>6379.240136177139</v>
      </c>
      <c r="CM51" s="250">
        <v>6973.3261576825116</v>
      </c>
      <c r="CN51" s="250">
        <v>6379.240136177139</v>
      </c>
      <c r="CO51" s="250">
        <v>6973.3261576825116</v>
      </c>
      <c r="CP51" s="250">
        <v>6676.2831469298253</v>
      </c>
      <c r="CQ51" s="250">
        <v>5721.5020409390418</v>
      </c>
      <c r="CR51" s="250">
        <v>7631.0642529206089</v>
      </c>
      <c r="CS51" s="250">
        <v>6379.240136177139</v>
      </c>
      <c r="CT51" s="250">
        <v>6973.3261576825116</v>
      </c>
      <c r="CU51" s="250">
        <v>6379.240136177139</v>
      </c>
      <c r="CV51" s="250">
        <v>6973.3261576825116</v>
      </c>
      <c r="CW51" s="250">
        <v>6676.2831469298253</v>
      </c>
      <c r="CX51" s="250">
        <v>6379.240136177139</v>
      </c>
      <c r="CY51" s="250">
        <v>6973.3261576825116</v>
      </c>
      <c r="CZ51" s="250">
        <v>6379.240136177139</v>
      </c>
      <c r="DA51" s="250">
        <v>6973.3261576825116</v>
      </c>
      <c r="DB51" s="250">
        <v>6676.2831469298253</v>
      </c>
      <c r="DC51" s="250">
        <v>6061.711400544953</v>
      </c>
      <c r="DD51" s="250">
        <v>7290.8548933146976</v>
      </c>
      <c r="DE51" s="250">
        <v>6379.240136177139</v>
      </c>
      <c r="DF51" s="250">
        <v>6973.3261576825116</v>
      </c>
      <c r="DG51" s="250">
        <v>6379.240136177139</v>
      </c>
      <c r="DH51" s="250">
        <v>6973.3261576825116</v>
      </c>
      <c r="DI51" s="250">
        <v>6676.2831469298253</v>
      </c>
      <c r="DJ51" s="250">
        <v>6379.240136177139</v>
      </c>
      <c r="DK51" s="250">
        <v>6973.3261576825116</v>
      </c>
      <c r="DL51" s="250">
        <v>6379.240136177139</v>
      </c>
      <c r="DM51" s="250">
        <v>6973.3261576825116</v>
      </c>
      <c r="DN51" s="250">
        <v>6676.2831469298253</v>
      </c>
      <c r="DO51" s="250">
        <v>5721.5020409390418</v>
      </c>
      <c r="DP51" s="250">
        <v>7631.0642529206089</v>
      </c>
      <c r="DQ51" s="250">
        <v>6379.240136177139</v>
      </c>
      <c r="DR51" s="250">
        <v>6973.3261576825116</v>
      </c>
      <c r="DS51" s="250">
        <v>6379.240136177139</v>
      </c>
      <c r="DT51" s="250">
        <v>6973.3261576825116</v>
      </c>
      <c r="DU51" s="250">
        <v>6676.2831469298253</v>
      </c>
      <c r="DV51" s="250">
        <v>6379.240136177139</v>
      </c>
      <c r="DW51" s="250">
        <v>6973.3261576825116</v>
      </c>
      <c r="DX51" s="250">
        <v>6379.240136177139</v>
      </c>
      <c r="DY51" s="250">
        <v>6973.3261576825116</v>
      </c>
      <c r="DZ51" s="250">
        <v>6676.2831469298253</v>
      </c>
      <c r="EA51" s="250">
        <v>5721.5020409390418</v>
      </c>
      <c r="EB51" s="250">
        <v>7631.0642529206089</v>
      </c>
      <c r="EC51" s="250">
        <v>6379.240136177139</v>
      </c>
      <c r="ED51" s="250">
        <v>6973.3261576825116</v>
      </c>
      <c r="EE51" s="250">
        <v>6379.240136177139</v>
      </c>
      <c r="EF51" s="250">
        <v>6973.3261576825116</v>
      </c>
      <c r="EG51" s="250">
        <v>6676.2831469298253</v>
      </c>
      <c r="EH51" s="250">
        <v>6379.240136177139</v>
      </c>
      <c r="EI51" s="250">
        <v>6973.3261576825116</v>
      </c>
      <c r="EJ51" s="250">
        <v>6379.240136177139</v>
      </c>
      <c r="EK51" s="250">
        <v>6973.3261576825116</v>
      </c>
      <c r="EL51" s="250">
        <v>6676.2831469298253</v>
      </c>
      <c r="EM51" s="250">
        <v>5721.5020409390418</v>
      </c>
      <c r="EN51" s="250">
        <v>7631.0642529206089</v>
      </c>
      <c r="EO51" s="250">
        <v>6379.240136177139</v>
      </c>
      <c r="EP51" s="250">
        <v>6973.3261576825116</v>
      </c>
      <c r="EQ51" s="250">
        <v>6379.240136177139</v>
      </c>
      <c r="ER51" s="250">
        <v>6973.3261576825116</v>
      </c>
      <c r="ES51" s="250">
        <v>6676.2831469298253</v>
      </c>
      <c r="ET51" s="250">
        <v>6379.240136177139</v>
      </c>
      <c r="EU51" s="250">
        <v>6973.3261576825116</v>
      </c>
      <c r="EV51" s="250">
        <v>6379.240136177139</v>
      </c>
      <c r="EW51" s="250">
        <v>6973.3261576825116</v>
      </c>
      <c r="EX51" s="250">
        <v>6676.2831469298253</v>
      </c>
      <c r="EY51" s="250">
        <v>6061.711400544953</v>
      </c>
      <c r="EZ51" s="250">
        <v>7290.8548933146976</v>
      </c>
      <c r="FA51" s="250">
        <v>6379.240136177139</v>
      </c>
      <c r="FB51" s="250">
        <v>6973.3261576825116</v>
      </c>
      <c r="FC51" s="250">
        <v>6379.240136177139</v>
      </c>
      <c r="FD51" s="250">
        <v>6973.3261576825116</v>
      </c>
      <c r="FE51" s="250">
        <v>6676.2831469298253</v>
      </c>
      <c r="FF51" s="250">
        <v>6379.240136177139</v>
      </c>
      <c r="FG51" s="250">
        <v>6973.3261576825116</v>
      </c>
      <c r="FH51" s="250">
        <v>6379.240136177139</v>
      </c>
      <c r="FI51" s="250">
        <v>6973.3261576825116</v>
      </c>
      <c r="FJ51" s="250">
        <v>6676.2831469298253</v>
      </c>
      <c r="FK51" s="250">
        <v>5721.5020409390418</v>
      </c>
      <c r="FL51" s="250">
        <v>7631.0642529206089</v>
      </c>
      <c r="FM51" s="250">
        <v>6379.240136177139</v>
      </c>
      <c r="FN51" s="250">
        <v>6973.3261576825116</v>
      </c>
      <c r="FO51" s="250">
        <v>6379.240136177139</v>
      </c>
      <c r="FP51" s="250">
        <v>6973.3261576825116</v>
      </c>
      <c r="FQ51" s="250">
        <v>6676.2831469298253</v>
      </c>
      <c r="FR51" s="250">
        <v>6379.240136177139</v>
      </c>
      <c r="FS51" s="250">
        <v>6973.3261576825116</v>
      </c>
      <c r="FT51" s="250">
        <v>6379.240136177139</v>
      </c>
      <c r="FU51" s="250">
        <v>6973.3261576825116</v>
      </c>
      <c r="FV51" s="250">
        <v>6676.2831469298253</v>
      </c>
      <c r="FW51" s="250">
        <v>5721.5020409390418</v>
      </c>
      <c r="FX51" s="250">
        <v>7631.0642529206089</v>
      </c>
      <c r="FY51" s="250">
        <v>6379.240136177139</v>
      </c>
      <c r="FZ51" s="250">
        <v>6973.3261576825116</v>
      </c>
      <c r="GA51" s="250">
        <v>6379.240136177139</v>
      </c>
      <c r="GB51" s="250">
        <v>6973.3261576825116</v>
      </c>
      <c r="GC51" s="250">
        <v>6676.2831469298253</v>
      </c>
      <c r="GD51" s="250">
        <v>6379.240136177139</v>
      </c>
      <c r="GE51" s="250">
        <v>6973.3261576825116</v>
      </c>
      <c r="GF51" s="250">
        <v>6379.240136177139</v>
      </c>
      <c r="GG51" s="250">
        <v>6973.3261576825116</v>
      </c>
      <c r="GH51" s="250">
        <v>6676.2831469298253</v>
      </c>
      <c r="GI51" s="250">
        <v>5721.5020409390418</v>
      </c>
      <c r="GJ51" s="250">
        <v>7631.0642529206089</v>
      </c>
      <c r="GK51" s="250">
        <v>6379.240136177139</v>
      </c>
      <c r="GL51" s="250">
        <v>6973.3261576825116</v>
      </c>
      <c r="GM51" s="250">
        <v>6379.240136177139</v>
      </c>
      <c r="GN51" s="250">
        <v>6973.3261576825116</v>
      </c>
      <c r="GO51" s="250">
        <v>6676.2831469298253</v>
      </c>
      <c r="GP51" s="250">
        <v>6379.240136177139</v>
      </c>
      <c r="GQ51" s="250">
        <v>6973.3261576825116</v>
      </c>
      <c r="GR51" s="250">
        <v>6379.240136177139</v>
      </c>
      <c r="GS51" s="250">
        <v>6973.3261576825116</v>
      </c>
      <c r="GT51" s="250">
        <v>6676.2831469298253</v>
      </c>
      <c r="GU51" s="250">
        <v>6061.711400544953</v>
      </c>
      <c r="GV51" s="250">
        <v>7290.8548933146976</v>
      </c>
      <c r="GW51" s="250">
        <v>6379.240136177139</v>
      </c>
      <c r="GX51" s="250">
        <v>6973.3261576825116</v>
      </c>
      <c r="GY51" s="250">
        <v>6379.240136177139</v>
      </c>
      <c r="GZ51" s="250">
        <v>6973.3261576825116</v>
      </c>
      <c r="HA51" s="250">
        <v>6676.2831469298253</v>
      </c>
      <c r="HB51" s="250">
        <v>6379.240136177139</v>
      </c>
      <c r="HC51" s="250">
        <v>6973.3261576825116</v>
      </c>
      <c r="HD51" s="250">
        <v>6379.240136177139</v>
      </c>
      <c r="HE51" s="250">
        <v>6973.3261576825116</v>
      </c>
      <c r="HF51" s="250">
        <v>6676.2831469298253</v>
      </c>
      <c r="HG51" s="250">
        <v>5721.5020409390418</v>
      </c>
      <c r="HH51" s="250">
        <v>7631.0642529206089</v>
      </c>
      <c r="HI51" s="250">
        <v>6379.240136177139</v>
      </c>
      <c r="HJ51" s="250">
        <v>6973.3261576825116</v>
      </c>
      <c r="HK51" s="250">
        <v>6379.240136177139</v>
      </c>
      <c r="HL51" s="250">
        <v>6973.3261576825116</v>
      </c>
      <c r="HM51" s="250">
        <v>6676.2831469298253</v>
      </c>
      <c r="HN51" s="250">
        <v>6379.240136177139</v>
      </c>
      <c r="HO51" s="250">
        <v>6973.3261576825116</v>
      </c>
      <c r="HP51" s="250">
        <v>6379.240136177139</v>
      </c>
      <c r="HQ51" s="250">
        <v>6973.3261576825116</v>
      </c>
      <c r="HR51" s="250">
        <v>6676.2831469298253</v>
      </c>
      <c r="HS51" s="250">
        <v>5721.5020409390418</v>
      </c>
      <c r="HT51" s="250">
        <v>7631.0642529206089</v>
      </c>
      <c r="HU51" s="250">
        <v>6379.240136177139</v>
      </c>
      <c r="HV51" s="250">
        <v>6973.3261576825116</v>
      </c>
      <c r="HW51" s="250">
        <v>6379.240136177139</v>
      </c>
      <c r="HX51" s="250">
        <v>6973.3261576825116</v>
      </c>
      <c r="HY51" s="250">
        <v>6676.2831469298253</v>
      </c>
      <c r="HZ51" s="250">
        <v>6379.240136177139</v>
      </c>
      <c r="IA51" s="250">
        <v>6973.3261576825116</v>
      </c>
      <c r="IB51" s="250">
        <v>6379.240136177139</v>
      </c>
      <c r="IC51" s="250">
        <v>6973.3261576825116</v>
      </c>
      <c r="ID51" s="250">
        <v>6522.7743750000009</v>
      </c>
      <c r="IE51" s="250">
        <v>5567.9932690092173</v>
      </c>
      <c r="IF51" s="250">
        <v>7477.5554809907844</v>
      </c>
      <c r="IG51" s="250">
        <v>6225.7313642473146</v>
      </c>
      <c r="IH51" s="250">
        <v>6819.8173857526872</v>
      </c>
      <c r="II51" s="250">
        <v>6225.7313642473146</v>
      </c>
      <c r="IJ51" s="250">
        <v>6819.8173857526872</v>
      </c>
      <c r="IK51" s="250">
        <v>6522.7743750000009</v>
      </c>
      <c r="IL51" s="250">
        <v>6225.7313642473146</v>
      </c>
      <c r="IM51" s="250">
        <v>6819.8173857526872</v>
      </c>
      <c r="IN51" s="250">
        <v>6225.7313642473146</v>
      </c>
      <c r="IO51" s="250">
        <v>6819.8173857526872</v>
      </c>
    </row>
    <row r="52" spans="1:249" ht="13.5" thickTop="1" x14ac:dyDescent="0.2">
      <c r="E52" s="58"/>
    </row>
    <row r="53" spans="1:249" ht="15" x14ac:dyDescent="0.2">
      <c r="E53" s="252" t="s">
        <v>175</v>
      </c>
      <c r="F53" s="252"/>
      <c r="G53" s="252"/>
      <c r="H53" s="252"/>
      <c r="I53" s="252"/>
      <c r="J53" s="242" cm="1">
        <f t="array" ref="J53:IO55">BXF.Corkscrewλ(0,_xlfn.ANCHORARRAY(J51))</f>
        <v>0</v>
      </c>
      <c r="K53" s="25">
        <v>6093.8427806791733</v>
      </c>
      <c r="L53" s="25">
        <v>8191.8839238908731</v>
      </c>
      <c r="M53" s="25">
        <v>11177.316673646588</v>
      </c>
      <c r="N53" s="25">
        <v>13500.260445288748</v>
      </c>
      <c r="O53" s="25">
        <v>16250.804948411389</v>
      </c>
      <c r="P53" s="25">
        <v>18568.724684270233</v>
      </c>
      <c r="Q53" s="25">
        <v>21314.224218127129</v>
      </c>
      <c r="R53" s="25">
        <v>23842.13172745581</v>
      </c>
      <c r="S53" s="25">
        <v>26152.436636168415</v>
      </c>
      <c r="T53" s="25">
        <v>28890.28961443263</v>
      </c>
      <c r="U53" s="25">
        <v>31195.464944079471</v>
      </c>
      <c r="V53" s="25">
        <v>33928.166970031816</v>
      </c>
      <c r="W53" s="25">
        <v>38038.250530226775</v>
      </c>
      <c r="X53" s="25">
        <v>44334.671800283861</v>
      </c>
      <c r="Y53" s="25">
        <v>52702.212563671579</v>
      </c>
      <c r="Z53" s="25">
        <v>59707.682208447783</v>
      </c>
      <c r="AA53" s="25">
        <v>67355.678095734998</v>
      </c>
      <c r="AB53" s="25">
        <v>74355.86666552219</v>
      </c>
      <c r="AC53" s="25">
        <v>81998.559473341273</v>
      </c>
      <c r="AD53" s="25">
        <v>89316.00351265716</v>
      </c>
      <c r="AE53" s="25">
        <v>96308.187666289276</v>
      </c>
      <c r="AF53" s="25">
        <v>103942.84270621929</v>
      </c>
      <c r="AG53" s="25">
        <v>110929.6348417853</v>
      </c>
      <c r="AH53" s="25">
        <v>118558.87539690727</v>
      </c>
      <c r="AI53" s="25">
        <v>126747.74930451617</v>
      </c>
      <c r="AJ53" s="25">
        <v>136201.1687929944</v>
      </c>
      <c r="AK53" s="25">
        <v>148278.56946892891</v>
      </c>
      <c r="AL53" s="25">
        <v>158631.24557037037</v>
      </c>
      <c r="AM53" s="25">
        <v>169798.35611102849</v>
      </c>
      <c r="AN53" s="25">
        <v>180145.48094766165</v>
      </c>
      <c r="AO53" s="25">
        <v>191307.01709324142</v>
      </c>
      <c r="AP53" s="25">
        <v>202057.1464586877</v>
      </c>
      <c r="AQ53" s="25">
        <v>212395.85735804384</v>
      </c>
      <c r="AR53" s="25">
        <v>223548.94450827461</v>
      </c>
      <c r="AS53" s="25">
        <v>233881.98752368698</v>
      </c>
      <c r="AT53" s="25">
        <v>245029.38317379088</v>
      </c>
      <c r="AU53" s="25">
        <v>254390.87051750324</v>
      </c>
      <c r="AV53" s="25">
        <v>260996.0261602391</v>
      </c>
      <c r="AW53" s="25">
        <v>269879.40033281426</v>
      </c>
      <c r="AX53" s="25">
        <v>277264.48330828891</v>
      </c>
      <c r="AY53" s="25">
        <v>285356.33212987025</v>
      </c>
      <c r="AZ53" s="25">
        <v>292735.57982729335</v>
      </c>
      <c r="BA53" s="25">
        <v>300821.5690571646</v>
      </c>
      <c r="BB53" s="25">
        <v>308549.77145758958</v>
      </c>
      <c r="BC53" s="25">
        <v>315920.17474473594</v>
      </c>
      <c r="BD53" s="25">
        <v>323997.28271262092</v>
      </c>
      <c r="BE53" s="25">
        <v>331361.72813612397</v>
      </c>
      <c r="BF53" s="25">
        <v>339432.85341593379</v>
      </c>
      <c r="BG53" s="25">
        <v>347843.00753060548</v>
      </c>
      <c r="BH53" s="25">
        <v>353904.71893115045</v>
      </c>
      <c r="BI53" s="25">
        <v>361195.57382446516</v>
      </c>
      <c r="BJ53" s="25">
        <v>367574.81396064232</v>
      </c>
      <c r="BK53" s="25">
        <v>374548.14011832484</v>
      </c>
      <c r="BL53" s="25">
        <v>380927.380254502</v>
      </c>
      <c r="BM53" s="25">
        <v>387900.70641218452</v>
      </c>
      <c r="BN53" s="25">
        <v>394576.98955911433</v>
      </c>
      <c r="BO53" s="25">
        <v>400956.22969529149</v>
      </c>
      <c r="BP53" s="25">
        <v>407929.55585297401</v>
      </c>
      <c r="BQ53" s="25">
        <v>414308.79598915117</v>
      </c>
      <c r="BR53" s="25">
        <v>421282.12214683369</v>
      </c>
      <c r="BS53" s="25">
        <v>427958.4052937635</v>
      </c>
      <c r="BT53" s="25">
        <v>433679.90733470256</v>
      </c>
      <c r="BU53" s="25">
        <v>441310.97158762318</v>
      </c>
      <c r="BV53" s="25">
        <v>447690.21172380034</v>
      </c>
      <c r="BW53" s="25">
        <v>454663.53788148286</v>
      </c>
      <c r="BX53" s="25">
        <v>461042.77801766002</v>
      </c>
      <c r="BY53" s="25">
        <v>468016.10417534254</v>
      </c>
      <c r="BZ53" s="25">
        <v>474692.38732227235</v>
      </c>
      <c r="CA53" s="25">
        <v>481071.62745844951</v>
      </c>
      <c r="CB53" s="25">
        <v>488044.95361613203</v>
      </c>
      <c r="CC53" s="25">
        <v>494424.19375230919</v>
      </c>
      <c r="CD53" s="25">
        <v>501397.51990999171</v>
      </c>
      <c r="CE53" s="25">
        <v>508073.80305692152</v>
      </c>
      <c r="CF53" s="25">
        <v>513795.30509786058</v>
      </c>
      <c r="CG53" s="25">
        <v>521426.3693507812</v>
      </c>
      <c r="CH53" s="25">
        <v>527805.60948695836</v>
      </c>
      <c r="CI53" s="25">
        <v>534778.93564464082</v>
      </c>
      <c r="CJ53" s="25">
        <v>541158.17578081798</v>
      </c>
      <c r="CK53" s="25">
        <v>548131.50193850044</v>
      </c>
      <c r="CL53" s="25">
        <v>554807.78508543025</v>
      </c>
      <c r="CM53" s="25">
        <v>561187.02522160742</v>
      </c>
      <c r="CN53" s="25">
        <v>568160.35137928987</v>
      </c>
      <c r="CO53" s="25">
        <v>574539.59151546704</v>
      </c>
      <c r="CP53" s="25">
        <v>581512.9176731495</v>
      </c>
      <c r="CQ53" s="25">
        <v>588189.20082007931</v>
      </c>
      <c r="CR53" s="25">
        <v>593910.70286101836</v>
      </c>
      <c r="CS53" s="25">
        <v>601541.76711393893</v>
      </c>
      <c r="CT53" s="25">
        <v>607921.00725011609</v>
      </c>
      <c r="CU53" s="25">
        <v>614894.33340779855</v>
      </c>
      <c r="CV53" s="25">
        <v>621273.57354397571</v>
      </c>
      <c r="CW53" s="25">
        <v>628246.89970165817</v>
      </c>
      <c r="CX53" s="25">
        <v>634923.18284858798</v>
      </c>
      <c r="CY53" s="25">
        <v>641302.42298476514</v>
      </c>
      <c r="CZ53" s="25">
        <v>648275.7491424476</v>
      </c>
      <c r="DA53" s="25">
        <v>654654.98927862477</v>
      </c>
      <c r="DB53" s="25">
        <v>661628.31543630722</v>
      </c>
      <c r="DC53" s="25">
        <v>668304.59858323704</v>
      </c>
      <c r="DD53" s="25">
        <v>674366.309983782</v>
      </c>
      <c r="DE53" s="25">
        <v>681657.16487709666</v>
      </c>
      <c r="DF53" s="25">
        <v>688036.40501327382</v>
      </c>
      <c r="DG53" s="25">
        <v>695009.73117095628</v>
      </c>
      <c r="DH53" s="25">
        <v>701388.97130713344</v>
      </c>
      <c r="DI53" s="25">
        <v>708362.2974648159</v>
      </c>
      <c r="DJ53" s="25">
        <v>715038.58061174571</v>
      </c>
      <c r="DK53" s="25">
        <v>721417.82074792287</v>
      </c>
      <c r="DL53" s="25">
        <v>728391.14690560533</v>
      </c>
      <c r="DM53" s="25">
        <v>734770.38704178249</v>
      </c>
      <c r="DN53" s="25">
        <v>741743.71319946495</v>
      </c>
      <c r="DO53" s="25">
        <v>748419.99634639476</v>
      </c>
      <c r="DP53" s="25">
        <v>754141.49838733382</v>
      </c>
      <c r="DQ53" s="25">
        <v>761772.56264025439</v>
      </c>
      <c r="DR53" s="25">
        <v>768151.80277643155</v>
      </c>
      <c r="DS53" s="25">
        <v>775125.12893411401</v>
      </c>
      <c r="DT53" s="25">
        <v>781504.36907029117</v>
      </c>
      <c r="DU53" s="25">
        <v>788477.69522797363</v>
      </c>
      <c r="DV53" s="25">
        <v>795153.97837490344</v>
      </c>
      <c r="DW53" s="25">
        <v>801533.2185110806</v>
      </c>
      <c r="DX53" s="25">
        <v>808506.54466876306</v>
      </c>
      <c r="DY53" s="25">
        <v>814885.78480494022</v>
      </c>
      <c r="DZ53" s="25">
        <v>821859.11096262268</v>
      </c>
      <c r="EA53" s="25">
        <v>828535.39410955249</v>
      </c>
      <c r="EB53" s="25">
        <v>834256.89615049155</v>
      </c>
      <c r="EC53" s="25">
        <v>841887.96040341211</v>
      </c>
      <c r="ED53" s="25">
        <v>848267.20053958928</v>
      </c>
      <c r="EE53" s="25">
        <v>855240.52669727174</v>
      </c>
      <c r="EF53" s="25">
        <v>861619.7668334489</v>
      </c>
      <c r="EG53" s="25">
        <v>868593.09299113136</v>
      </c>
      <c r="EH53" s="25">
        <v>875269.37613806117</v>
      </c>
      <c r="EI53" s="25">
        <v>881648.61627423833</v>
      </c>
      <c r="EJ53" s="25">
        <v>888621.94243192079</v>
      </c>
      <c r="EK53" s="25">
        <v>895001.18256809795</v>
      </c>
      <c r="EL53" s="25">
        <v>901974.50872578041</v>
      </c>
      <c r="EM53" s="25">
        <v>908650.79187271022</v>
      </c>
      <c r="EN53" s="25">
        <v>914372.29391364928</v>
      </c>
      <c r="EO53" s="25">
        <v>922003.35816656984</v>
      </c>
      <c r="EP53" s="25">
        <v>928382.59830274701</v>
      </c>
      <c r="EQ53" s="25">
        <v>935355.92446042947</v>
      </c>
      <c r="ER53" s="25">
        <v>941735.16459660663</v>
      </c>
      <c r="ES53" s="25">
        <v>948708.49075428909</v>
      </c>
      <c r="ET53" s="25">
        <v>955384.7739012189</v>
      </c>
      <c r="EU53" s="25">
        <v>961764.01403739606</v>
      </c>
      <c r="EV53" s="25">
        <v>968737.34019507852</v>
      </c>
      <c r="EW53" s="25">
        <v>975116.58033125568</v>
      </c>
      <c r="EX53" s="25">
        <v>982089.90648893814</v>
      </c>
      <c r="EY53" s="25">
        <v>988766.18963586795</v>
      </c>
      <c r="EZ53" s="25">
        <v>994827.90103641292</v>
      </c>
      <c r="FA53" s="25">
        <v>1002118.7559297276</v>
      </c>
      <c r="FB53" s="25">
        <v>1008497.9960659047</v>
      </c>
      <c r="FC53" s="25">
        <v>1015471.3222235872</v>
      </c>
      <c r="FD53" s="25">
        <v>1021850.5623597644</v>
      </c>
      <c r="FE53" s="25">
        <v>1028823.8885174468</v>
      </c>
      <c r="FF53" s="25">
        <v>1035500.1716643766</v>
      </c>
      <c r="FG53" s="25">
        <v>1041879.4118005538</v>
      </c>
      <c r="FH53" s="25">
        <v>1048852.7379582364</v>
      </c>
      <c r="FI53" s="25">
        <v>1055231.9780944134</v>
      </c>
      <c r="FJ53" s="25">
        <v>1062205.304252096</v>
      </c>
      <c r="FK53" s="25">
        <v>1068881.5873990259</v>
      </c>
      <c r="FL53" s="25">
        <v>1074603.0894399649</v>
      </c>
      <c r="FM53" s="25">
        <v>1082234.1536928855</v>
      </c>
      <c r="FN53" s="25">
        <v>1088613.3938290626</v>
      </c>
      <c r="FO53" s="25">
        <v>1095586.7199867452</v>
      </c>
      <c r="FP53" s="25">
        <v>1101965.9601229222</v>
      </c>
      <c r="FQ53" s="25">
        <v>1108939.2862806048</v>
      </c>
      <c r="FR53" s="25">
        <v>1115615.5694275347</v>
      </c>
      <c r="FS53" s="25">
        <v>1121994.8095637118</v>
      </c>
      <c r="FT53" s="25">
        <v>1128968.1357213943</v>
      </c>
      <c r="FU53" s="25">
        <v>1135347.3758575714</v>
      </c>
      <c r="FV53" s="25">
        <v>1142320.7020152539</v>
      </c>
      <c r="FW53" s="25">
        <v>1148996.9851621839</v>
      </c>
      <c r="FX53" s="25">
        <v>1154718.4872031228</v>
      </c>
      <c r="FY53" s="25">
        <v>1162349.5514560435</v>
      </c>
      <c r="FZ53" s="25">
        <v>1168728.7915922205</v>
      </c>
      <c r="GA53" s="25">
        <v>1175702.1177499031</v>
      </c>
      <c r="GB53" s="25">
        <v>1182081.3578860802</v>
      </c>
      <c r="GC53" s="25">
        <v>1189054.6840437627</v>
      </c>
      <c r="GD53" s="25">
        <v>1195730.9671906927</v>
      </c>
      <c r="GE53" s="25">
        <v>1202110.2073268697</v>
      </c>
      <c r="GF53" s="25">
        <v>1209083.5334845523</v>
      </c>
      <c r="GG53" s="25">
        <v>1215462.7736207293</v>
      </c>
      <c r="GH53" s="25">
        <v>1222436.0997784119</v>
      </c>
      <c r="GI53" s="25">
        <v>1229112.3829253418</v>
      </c>
      <c r="GJ53" s="25">
        <v>1234833.8849662808</v>
      </c>
      <c r="GK53" s="25">
        <v>1242464.9492192015</v>
      </c>
      <c r="GL53" s="25">
        <v>1248844.1893553785</v>
      </c>
      <c r="GM53" s="25">
        <v>1255817.5155130611</v>
      </c>
      <c r="GN53" s="25">
        <v>1262196.7556492381</v>
      </c>
      <c r="GO53" s="25">
        <v>1269170.0818069207</v>
      </c>
      <c r="GP53" s="25">
        <v>1275846.3649538506</v>
      </c>
      <c r="GQ53" s="25">
        <v>1282225.6050900277</v>
      </c>
      <c r="GR53" s="25">
        <v>1289198.9312477103</v>
      </c>
      <c r="GS53" s="25">
        <v>1295578.1713838873</v>
      </c>
      <c r="GT53" s="25">
        <v>1302551.4975415699</v>
      </c>
      <c r="GU53" s="25">
        <v>1309227.7806884998</v>
      </c>
      <c r="GV53" s="25">
        <v>1315289.4920890448</v>
      </c>
      <c r="GW53" s="25">
        <v>1322580.3469823594</v>
      </c>
      <c r="GX53" s="25">
        <v>1328959.5871185365</v>
      </c>
      <c r="GY53" s="25">
        <v>1335932.913276219</v>
      </c>
      <c r="GZ53" s="25">
        <v>1342312.1534123961</v>
      </c>
      <c r="HA53" s="25">
        <v>1349285.4795700787</v>
      </c>
      <c r="HB53" s="25">
        <v>1355961.7627170086</v>
      </c>
      <c r="HC53" s="25">
        <v>1362341.0028531856</v>
      </c>
      <c r="HD53" s="25">
        <v>1369314.3290108682</v>
      </c>
      <c r="HE53" s="25">
        <v>1375693.5691470453</v>
      </c>
      <c r="HF53" s="25">
        <v>1382666.8953047278</v>
      </c>
      <c r="HG53" s="25">
        <v>1389343.1784516578</v>
      </c>
      <c r="HH53" s="25">
        <v>1395064.6804925967</v>
      </c>
      <c r="HI53" s="25">
        <v>1402695.7447455174</v>
      </c>
      <c r="HJ53" s="25">
        <v>1409074.9848816944</v>
      </c>
      <c r="HK53" s="25">
        <v>1416048.311039377</v>
      </c>
      <c r="HL53" s="25">
        <v>1422427.5511755541</v>
      </c>
      <c r="HM53" s="25">
        <v>1429400.8773332366</v>
      </c>
      <c r="HN53" s="25">
        <v>1436077.1604801666</v>
      </c>
      <c r="HO53" s="25">
        <v>1442456.4006163436</v>
      </c>
      <c r="HP53" s="25">
        <v>1449429.7267740262</v>
      </c>
      <c r="HQ53" s="25">
        <v>1455808.9669102032</v>
      </c>
      <c r="HR53" s="25">
        <v>1462782.2930678858</v>
      </c>
      <c r="HS53" s="25">
        <v>1469458.5762148157</v>
      </c>
      <c r="HT53" s="25">
        <v>1475180.0782557547</v>
      </c>
      <c r="HU53" s="25">
        <v>1482811.1425086753</v>
      </c>
      <c r="HV53" s="25">
        <v>1489190.3826448524</v>
      </c>
      <c r="HW53" s="25">
        <v>1496163.708802535</v>
      </c>
      <c r="HX53" s="25">
        <v>1502542.948938712</v>
      </c>
      <c r="HY53" s="25">
        <v>1509516.2750963946</v>
      </c>
      <c r="HZ53" s="25">
        <v>1516192.5582433245</v>
      </c>
      <c r="IA53" s="25">
        <v>1522571.7983795016</v>
      </c>
      <c r="IB53" s="25">
        <v>1529545.1245371841</v>
      </c>
      <c r="IC53" s="25">
        <v>1535924.3646733612</v>
      </c>
      <c r="ID53" s="25">
        <v>1542897.6908310438</v>
      </c>
      <c r="IE53" s="25">
        <v>1549420.4652060438</v>
      </c>
      <c r="IF53" s="25">
        <v>1554988.4584750531</v>
      </c>
      <c r="IG53" s="25">
        <v>1562466.0139560439</v>
      </c>
      <c r="IH53" s="25">
        <v>1568691.7453202913</v>
      </c>
      <c r="II53" s="25">
        <v>1575511.5627060439</v>
      </c>
      <c r="IJ53" s="25">
        <v>1581737.2940702913</v>
      </c>
      <c r="IK53" s="25">
        <v>1588557.111456044</v>
      </c>
      <c r="IL53" s="25">
        <v>1595079.8858310441</v>
      </c>
      <c r="IM53" s="25">
        <v>1601305.6171952914</v>
      </c>
      <c r="IN53" s="25">
        <v>1608125.4345810441</v>
      </c>
      <c r="IO53" s="25">
        <v>1614351.1659452915</v>
      </c>
    </row>
    <row r="54" spans="1:249" ht="15" x14ac:dyDescent="0.2">
      <c r="E54" s="252" t="s">
        <v>176</v>
      </c>
      <c r="F54" s="252"/>
      <c r="G54" s="252"/>
      <c r="H54" s="252"/>
      <c r="I54" s="252"/>
      <c r="J54" s="252">
        <v>6093.8427806791733</v>
      </c>
      <c r="K54" s="25">
        <v>2098.0411432116998</v>
      </c>
      <c r="L54" s="25">
        <v>2985.4327497557151</v>
      </c>
      <c r="M54" s="25">
        <v>2322.9437716421598</v>
      </c>
      <c r="N54" s="25">
        <v>2750.5445031226404</v>
      </c>
      <c r="O54" s="25">
        <v>2317.9197358588431</v>
      </c>
      <c r="P54" s="25">
        <v>2745.4995338568942</v>
      </c>
      <c r="Q54" s="25">
        <v>2527.9075093286829</v>
      </c>
      <c r="R54" s="25">
        <v>2310.3049087126074</v>
      </c>
      <c r="S54" s="25">
        <v>2737.8529782642158</v>
      </c>
      <c r="T54" s="25">
        <v>2305.1753296468414</v>
      </c>
      <c r="U54" s="25">
        <v>2732.7020259523424</v>
      </c>
      <c r="V54" s="25">
        <v>4110.0835601949566</v>
      </c>
      <c r="W54" s="25">
        <v>6296.4212700570824</v>
      </c>
      <c r="X54" s="25">
        <v>8367.5407633877167</v>
      </c>
      <c r="Y54" s="25">
        <v>7005.4696447762035</v>
      </c>
      <c r="Z54" s="25">
        <v>7647.9958872872157</v>
      </c>
      <c r="AA54" s="25">
        <v>7000.1885697871876</v>
      </c>
      <c r="AB54" s="25">
        <v>7642.6928078190795</v>
      </c>
      <c r="AC54" s="25">
        <v>7317.4440393158893</v>
      </c>
      <c r="AD54" s="25">
        <v>6992.1841536321081</v>
      </c>
      <c r="AE54" s="25">
        <v>7634.6550399300204</v>
      </c>
      <c r="AF54" s="25">
        <v>6986.7921355660028</v>
      </c>
      <c r="AG54" s="25">
        <v>7629.2405551219745</v>
      </c>
      <c r="AH54" s="25">
        <v>8188.8739076088941</v>
      </c>
      <c r="AI54" s="25">
        <v>9453.4194884782246</v>
      </c>
      <c r="AJ54" s="25">
        <v>12077.400675934517</v>
      </c>
      <c r="AK54" s="25">
        <v>10352.676101441461</v>
      </c>
      <c r="AL54" s="25">
        <v>11167.110540658112</v>
      </c>
      <c r="AM54" s="25">
        <v>10347.124836633149</v>
      </c>
      <c r="AN54" s="25">
        <v>11161.536145579768</v>
      </c>
      <c r="AO54" s="25">
        <v>10750.129365446277</v>
      </c>
      <c r="AP54" s="25">
        <v>10338.710899356141</v>
      </c>
      <c r="AQ54" s="25">
        <v>11153.087150230769</v>
      </c>
      <c r="AR54" s="25">
        <v>10333.043015412362</v>
      </c>
      <c r="AS54" s="25">
        <v>11147.395650103892</v>
      </c>
      <c r="AT54" s="25">
        <v>9361.4873437123752</v>
      </c>
      <c r="AU54" s="25">
        <v>6605.1556427358482</v>
      </c>
      <c r="AV54" s="25">
        <v>8883.3741725751534</v>
      </c>
      <c r="AW54" s="25">
        <v>7385.082975474651</v>
      </c>
      <c r="AX54" s="25">
        <v>8091.8488215813195</v>
      </c>
      <c r="AY54" s="25">
        <v>7379.247697423104</v>
      </c>
      <c r="AZ54" s="25">
        <v>8085.989229871223</v>
      </c>
      <c r="BA54" s="25">
        <v>7728.2024004249697</v>
      </c>
      <c r="BB54" s="25">
        <v>7370.4032871463469</v>
      </c>
      <c r="BC54" s="25">
        <v>8077.107967884981</v>
      </c>
      <c r="BD54" s="25">
        <v>7364.4454235030307</v>
      </c>
      <c r="BE54" s="25">
        <v>8071.1252798098176</v>
      </c>
      <c r="BF54" s="25">
        <v>8410.1541146716845</v>
      </c>
      <c r="BG54" s="25">
        <v>6061.711400544953</v>
      </c>
      <c r="BH54" s="25">
        <v>7290.8548933146976</v>
      </c>
      <c r="BI54" s="25">
        <v>6379.240136177139</v>
      </c>
      <c r="BJ54" s="25">
        <v>6973.3261576825116</v>
      </c>
      <c r="BK54" s="25">
        <v>6379.240136177139</v>
      </c>
      <c r="BL54" s="25">
        <v>6973.3261576825116</v>
      </c>
      <c r="BM54" s="25">
        <v>6676.2831469298253</v>
      </c>
      <c r="BN54" s="25">
        <v>6379.240136177139</v>
      </c>
      <c r="BO54" s="25">
        <v>6973.3261576825116</v>
      </c>
      <c r="BP54" s="25">
        <v>6379.240136177139</v>
      </c>
      <c r="BQ54" s="25">
        <v>6973.3261576825116</v>
      </c>
      <c r="BR54" s="25">
        <v>6676.2831469298253</v>
      </c>
      <c r="BS54" s="25">
        <v>5721.5020409390418</v>
      </c>
      <c r="BT54" s="25">
        <v>7631.0642529206089</v>
      </c>
      <c r="BU54" s="25">
        <v>6379.240136177139</v>
      </c>
      <c r="BV54" s="25">
        <v>6973.3261576825116</v>
      </c>
      <c r="BW54" s="25">
        <v>6379.240136177139</v>
      </c>
      <c r="BX54" s="25">
        <v>6973.3261576825116</v>
      </c>
      <c r="BY54" s="25">
        <v>6676.2831469298253</v>
      </c>
      <c r="BZ54" s="25">
        <v>6379.240136177139</v>
      </c>
      <c r="CA54" s="25">
        <v>6973.3261576825116</v>
      </c>
      <c r="CB54" s="25">
        <v>6379.240136177139</v>
      </c>
      <c r="CC54" s="25">
        <v>6973.3261576825116</v>
      </c>
      <c r="CD54" s="25">
        <v>6676.2831469298253</v>
      </c>
      <c r="CE54" s="25">
        <v>5721.5020409390418</v>
      </c>
      <c r="CF54" s="25">
        <v>7631.0642529206089</v>
      </c>
      <c r="CG54" s="25">
        <v>6379.240136177139</v>
      </c>
      <c r="CH54" s="25">
        <v>6973.3261576825116</v>
      </c>
      <c r="CI54" s="25">
        <v>6379.240136177139</v>
      </c>
      <c r="CJ54" s="25">
        <v>6973.3261576825116</v>
      </c>
      <c r="CK54" s="25">
        <v>6676.2831469298253</v>
      </c>
      <c r="CL54" s="25">
        <v>6379.240136177139</v>
      </c>
      <c r="CM54" s="25">
        <v>6973.3261576825116</v>
      </c>
      <c r="CN54" s="25">
        <v>6379.240136177139</v>
      </c>
      <c r="CO54" s="25">
        <v>6973.3261576825116</v>
      </c>
      <c r="CP54" s="25">
        <v>6676.2831469298253</v>
      </c>
      <c r="CQ54" s="25">
        <v>5721.5020409390418</v>
      </c>
      <c r="CR54" s="25">
        <v>7631.0642529206089</v>
      </c>
      <c r="CS54" s="25">
        <v>6379.240136177139</v>
      </c>
      <c r="CT54" s="25">
        <v>6973.3261576825116</v>
      </c>
      <c r="CU54" s="25">
        <v>6379.240136177139</v>
      </c>
      <c r="CV54" s="25">
        <v>6973.3261576825116</v>
      </c>
      <c r="CW54" s="25">
        <v>6676.2831469298253</v>
      </c>
      <c r="CX54" s="25">
        <v>6379.240136177139</v>
      </c>
      <c r="CY54" s="25">
        <v>6973.3261576825116</v>
      </c>
      <c r="CZ54" s="25">
        <v>6379.240136177139</v>
      </c>
      <c r="DA54" s="25">
        <v>6973.3261576825116</v>
      </c>
      <c r="DB54" s="25">
        <v>6676.2831469298253</v>
      </c>
      <c r="DC54" s="25">
        <v>6061.711400544953</v>
      </c>
      <c r="DD54" s="25">
        <v>7290.8548933146976</v>
      </c>
      <c r="DE54" s="25">
        <v>6379.240136177139</v>
      </c>
      <c r="DF54" s="25">
        <v>6973.3261576825116</v>
      </c>
      <c r="DG54" s="25">
        <v>6379.240136177139</v>
      </c>
      <c r="DH54" s="25">
        <v>6973.3261576825116</v>
      </c>
      <c r="DI54" s="25">
        <v>6676.2831469298253</v>
      </c>
      <c r="DJ54" s="25">
        <v>6379.240136177139</v>
      </c>
      <c r="DK54" s="25">
        <v>6973.3261576825116</v>
      </c>
      <c r="DL54" s="25">
        <v>6379.240136177139</v>
      </c>
      <c r="DM54" s="25">
        <v>6973.3261576825116</v>
      </c>
      <c r="DN54" s="25">
        <v>6676.2831469298253</v>
      </c>
      <c r="DO54" s="25">
        <v>5721.5020409390418</v>
      </c>
      <c r="DP54" s="25">
        <v>7631.0642529206089</v>
      </c>
      <c r="DQ54" s="25">
        <v>6379.240136177139</v>
      </c>
      <c r="DR54" s="25">
        <v>6973.3261576825116</v>
      </c>
      <c r="DS54" s="25">
        <v>6379.240136177139</v>
      </c>
      <c r="DT54" s="25">
        <v>6973.3261576825116</v>
      </c>
      <c r="DU54" s="25">
        <v>6676.2831469298253</v>
      </c>
      <c r="DV54" s="25">
        <v>6379.240136177139</v>
      </c>
      <c r="DW54" s="25">
        <v>6973.3261576825116</v>
      </c>
      <c r="DX54" s="25">
        <v>6379.240136177139</v>
      </c>
      <c r="DY54" s="25">
        <v>6973.3261576825116</v>
      </c>
      <c r="DZ54" s="25">
        <v>6676.2831469298253</v>
      </c>
      <c r="EA54" s="25">
        <v>5721.5020409390418</v>
      </c>
      <c r="EB54" s="25">
        <v>7631.0642529206089</v>
      </c>
      <c r="EC54" s="25">
        <v>6379.240136177139</v>
      </c>
      <c r="ED54" s="25">
        <v>6973.3261576825116</v>
      </c>
      <c r="EE54" s="25">
        <v>6379.240136177139</v>
      </c>
      <c r="EF54" s="25">
        <v>6973.3261576825116</v>
      </c>
      <c r="EG54" s="25">
        <v>6676.2831469298253</v>
      </c>
      <c r="EH54" s="25">
        <v>6379.240136177139</v>
      </c>
      <c r="EI54" s="25">
        <v>6973.3261576825116</v>
      </c>
      <c r="EJ54" s="25">
        <v>6379.240136177139</v>
      </c>
      <c r="EK54" s="25">
        <v>6973.3261576825116</v>
      </c>
      <c r="EL54" s="25">
        <v>6676.2831469298253</v>
      </c>
      <c r="EM54" s="25">
        <v>5721.5020409390418</v>
      </c>
      <c r="EN54" s="25">
        <v>7631.0642529206089</v>
      </c>
      <c r="EO54" s="25">
        <v>6379.240136177139</v>
      </c>
      <c r="EP54" s="25">
        <v>6973.3261576825116</v>
      </c>
      <c r="EQ54" s="25">
        <v>6379.240136177139</v>
      </c>
      <c r="ER54" s="25">
        <v>6973.3261576825116</v>
      </c>
      <c r="ES54" s="25">
        <v>6676.2831469298253</v>
      </c>
      <c r="ET54" s="25">
        <v>6379.240136177139</v>
      </c>
      <c r="EU54" s="25">
        <v>6973.3261576825116</v>
      </c>
      <c r="EV54" s="25">
        <v>6379.240136177139</v>
      </c>
      <c r="EW54" s="25">
        <v>6973.3261576825116</v>
      </c>
      <c r="EX54" s="25">
        <v>6676.2831469298253</v>
      </c>
      <c r="EY54" s="25">
        <v>6061.711400544953</v>
      </c>
      <c r="EZ54" s="25">
        <v>7290.8548933146976</v>
      </c>
      <c r="FA54" s="25">
        <v>6379.240136177139</v>
      </c>
      <c r="FB54" s="25">
        <v>6973.3261576825116</v>
      </c>
      <c r="FC54" s="25">
        <v>6379.240136177139</v>
      </c>
      <c r="FD54" s="25">
        <v>6973.3261576825116</v>
      </c>
      <c r="FE54" s="25">
        <v>6676.2831469298253</v>
      </c>
      <c r="FF54" s="25">
        <v>6379.240136177139</v>
      </c>
      <c r="FG54" s="25">
        <v>6973.3261576825116</v>
      </c>
      <c r="FH54" s="25">
        <v>6379.240136177139</v>
      </c>
      <c r="FI54" s="25">
        <v>6973.3261576825116</v>
      </c>
      <c r="FJ54" s="25">
        <v>6676.2831469298253</v>
      </c>
      <c r="FK54" s="25">
        <v>5721.5020409390418</v>
      </c>
      <c r="FL54" s="25">
        <v>7631.0642529206089</v>
      </c>
      <c r="FM54" s="25">
        <v>6379.240136177139</v>
      </c>
      <c r="FN54" s="25">
        <v>6973.3261576825116</v>
      </c>
      <c r="FO54" s="25">
        <v>6379.240136177139</v>
      </c>
      <c r="FP54" s="25">
        <v>6973.3261576825116</v>
      </c>
      <c r="FQ54" s="25">
        <v>6676.2831469298253</v>
      </c>
      <c r="FR54" s="25">
        <v>6379.240136177139</v>
      </c>
      <c r="FS54" s="25">
        <v>6973.3261576825116</v>
      </c>
      <c r="FT54" s="25">
        <v>6379.240136177139</v>
      </c>
      <c r="FU54" s="25">
        <v>6973.3261576825116</v>
      </c>
      <c r="FV54" s="25">
        <v>6676.2831469298253</v>
      </c>
      <c r="FW54" s="25">
        <v>5721.5020409390418</v>
      </c>
      <c r="FX54" s="25">
        <v>7631.0642529206089</v>
      </c>
      <c r="FY54" s="25">
        <v>6379.240136177139</v>
      </c>
      <c r="FZ54" s="25">
        <v>6973.3261576825116</v>
      </c>
      <c r="GA54" s="25">
        <v>6379.240136177139</v>
      </c>
      <c r="GB54" s="25">
        <v>6973.3261576825116</v>
      </c>
      <c r="GC54" s="25">
        <v>6676.2831469298253</v>
      </c>
      <c r="GD54" s="25">
        <v>6379.240136177139</v>
      </c>
      <c r="GE54" s="25">
        <v>6973.3261576825116</v>
      </c>
      <c r="GF54" s="25">
        <v>6379.240136177139</v>
      </c>
      <c r="GG54" s="25">
        <v>6973.3261576825116</v>
      </c>
      <c r="GH54" s="25">
        <v>6676.2831469298253</v>
      </c>
      <c r="GI54" s="25">
        <v>5721.5020409390418</v>
      </c>
      <c r="GJ54" s="25">
        <v>7631.0642529206089</v>
      </c>
      <c r="GK54" s="25">
        <v>6379.240136177139</v>
      </c>
      <c r="GL54" s="25">
        <v>6973.3261576825116</v>
      </c>
      <c r="GM54" s="25">
        <v>6379.240136177139</v>
      </c>
      <c r="GN54" s="25">
        <v>6973.3261576825116</v>
      </c>
      <c r="GO54" s="25">
        <v>6676.2831469298253</v>
      </c>
      <c r="GP54" s="25">
        <v>6379.240136177139</v>
      </c>
      <c r="GQ54" s="25">
        <v>6973.3261576825116</v>
      </c>
      <c r="GR54" s="25">
        <v>6379.240136177139</v>
      </c>
      <c r="GS54" s="25">
        <v>6973.3261576825116</v>
      </c>
      <c r="GT54" s="25">
        <v>6676.2831469298253</v>
      </c>
      <c r="GU54" s="25">
        <v>6061.711400544953</v>
      </c>
      <c r="GV54" s="25">
        <v>7290.8548933146976</v>
      </c>
      <c r="GW54" s="25">
        <v>6379.240136177139</v>
      </c>
      <c r="GX54" s="25">
        <v>6973.3261576825116</v>
      </c>
      <c r="GY54" s="25">
        <v>6379.240136177139</v>
      </c>
      <c r="GZ54" s="25">
        <v>6973.3261576825116</v>
      </c>
      <c r="HA54" s="25">
        <v>6676.2831469298253</v>
      </c>
      <c r="HB54" s="25">
        <v>6379.240136177139</v>
      </c>
      <c r="HC54" s="25">
        <v>6973.3261576825116</v>
      </c>
      <c r="HD54" s="25">
        <v>6379.240136177139</v>
      </c>
      <c r="HE54" s="25">
        <v>6973.3261576825116</v>
      </c>
      <c r="HF54" s="25">
        <v>6676.2831469298253</v>
      </c>
      <c r="HG54" s="25">
        <v>5721.5020409390418</v>
      </c>
      <c r="HH54" s="25">
        <v>7631.0642529206089</v>
      </c>
      <c r="HI54" s="25">
        <v>6379.240136177139</v>
      </c>
      <c r="HJ54" s="25">
        <v>6973.3261576825116</v>
      </c>
      <c r="HK54" s="25">
        <v>6379.240136177139</v>
      </c>
      <c r="HL54" s="25">
        <v>6973.3261576825116</v>
      </c>
      <c r="HM54" s="25">
        <v>6676.2831469298253</v>
      </c>
      <c r="HN54" s="25">
        <v>6379.240136177139</v>
      </c>
      <c r="HO54" s="25">
        <v>6973.3261576825116</v>
      </c>
      <c r="HP54" s="25">
        <v>6379.240136177139</v>
      </c>
      <c r="HQ54" s="25">
        <v>6973.3261576825116</v>
      </c>
      <c r="HR54" s="25">
        <v>6676.2831469298253</v>
      </c>
      <c r="HS54" s="25">
        <v>5721.5020409390418</v>
      </c>
      <c r="HT54" s="25">
        <v>7631.0642529206089</v>
      </c>
      <c r="HU54" s="25">
        <v>6379.240136177139</v>
      </c>
      <c r="HV54" s="25">
        <v>6973.3261576825116</v>
      </c>
      <c r="HW54" s="25">
        <v>6379.240136177139</v>
      </c>
      <c r="HX54" s="25">
        <v>6973.3261576825116</v>
      </c>
      <c r="HY54" s="25">
        <v>6676.2831469298253</v>
      </c>
      <c r="HZ54" s="25">
        <v>6379.240136177139</v>
      </c>
      <c r="IA54" s="25">
        <v>6973.3261576825116</v>
      </c>
      <c r="IB54" s="25">
        <v>6379.240136177139</v>
      </c>
      <c r="IC54" s="25">
        <v>6973.3261576825116</v>
      </c>
      <c r="ID54" s="25">
        <v>6522.7743750000009</v>
      </c>
      <c r="IE54" s="25">
        <v>5567.9932690092173</v>
      </c>
      <c r="IF54" s="25">
        <v>7477.5554809907844</v>
      </c>
      <c r="IG54" s="25">
        <v>6225.7313642473146</v>
      </c>
      <c r="IH54" s="25">
        <v>6819.8173857526872</v>
      </c>
      <c r="II54" s="25">
        <v>6225.7313642473146</v>
      </c>
      <c r="IJ54" s="25">
        <v>6819.8173857526872</v>
      </c>
      <c r="IK54" s="25">
        <v>6522.7743750000009</v>
      </c>
      <c r="IL54" s="25">
        <v>6225.7313642473146</v>
      </c>
      <c r="IM54" s="25">
        <v>6819.8173857526872</v>
      </c>
      <c r="IN54" s="25">
        <v>6225.7313642473146</v>
      </c>
      <c r="IO54" s="25">
        <v>6819.8173857526872</v>
      </c>
    </row>
    <row r="55" spans="1:249" s="13" customFormat="1" ht="15.75" thickBot="1" x14ac:dyDescent="0.25">
      <c r="B55" s="7"/>
      <c r="C55" s="75"/>
      <c r="D55" s="74"/>
      <c r="E55" s="253" t="s">
        <v>174</v>
      </c>
      <c r="F55" s="253"/>
      <c r="G55" s="253"/>
      <c r="H55" s="253"/>
      <c r="I55" s="253"/>
      <c r="J55" s="253">
        <v>6093.8427806791733</v>
      </c>
      <c r="K55" s="83">
        <v>8191.8839238908731</v>
      </c>
      <c r="L55" s="83">
        <v>11177.316673646588</v>
      </c>
      <c r="M55" s="83">
        <v>13500.260445288748</v>
      </c>
      <c r="N55" s="83">
        <v>16250.804948411389</v>
      </c>
      <c r="O55" s="83">
        <v>18568.724684270233</v>
      </c>
      <c r="P55" s="83">
        <v>21314.224218127129</v>
      </c>
      <c r="Q55" s="83">
        <v>23842.13172745581</v>
      </c>
      <c r="R55" s="83">
        <v>26152.436636168415</v>
      </c>
      <c r="S55" s="83">
        <v>28890.28961443263</v>
      </c>
      <c r="T55" s="83">
        <v>31195.464944079471</v>
      </c>
      <c r="U55" s="83">
        <v>33928.166970031816</v>
      </c>
      <c r="V55" s="83">
        <v>38038.250530226775</v>
      </c>
      <c r="W55" s="83">
        <v>44334.671800283861</v>
      </c>
      <c r="X55" s="83">
        <v>52702.212563671579</v>
      </c>
      <c r="Y55" s="83">
        <v>59707.682208447783</v>
      </c>
      <c r="Z55" s="83">
        <v>67355.678095734998</v>
      </c>
      <c r="AA55" s="83">
        <v>74355.86666552219</v>
      </c>
      <c r="AB55" s="83">
        <v>81998.559473341273</v>
      </c>
      <c r="AC55" s="83">
        <v>89316.00351265716</v>
      </c>
      <c r="AD55" s="83">
        <v>96308.187666289276</v>
      </c>
      <c r="AE55" s="83">
        <v>103942.84270621929</v>
      </c>
      <c r="AF55" s="83">
        <v>110929.6348417853</v>
      </c>
      <c r="AG55" s="83">
        <v>118558.87539690727</v>
      </c>
      <c r="AH55" s="83">
        <v>126747.74930451617</v>
      </c>
      <c r="AI55" s="83">
        <v>136201.1687929944</v>
      </c>
      <c r="AJ55" s="83">
        <v>148278.56946892891</v>
      </c>
      <c r="AK55" s="83">
        <v>158631.24557037037</v>
      </c>
      <c r="AL55" s="83">
        <v>169798.35611102849</v>
      </c>
      <c r="AM55" s="83">
        <v>180145.48094766165</v>
      </c>
      <c r="AN55" s="83">
        <v>191307.01709324142</v>
      </c>
      <c r="AO55" s="83">
        <v>202057.1464586877</v>
      </c>
      <c r="AP55" s="83">
        <v>212395.85735804384</v>
      </c>
      <c r="AQ55" s="83">
        <v>223548.94450827461</v>
      </c>
      <c r="AR55" s="83">
        <v>233881.98752368698</v>
      </c>
      <c r="AS55" s="83">
        <v>245029.38317379088</v>
      </c>
      <c r="AT55" s="83">
        <v>254390.87051750324</v>
      </c>
      <c r="AU55" s="83">
        <v>260996.0261602391</v>
      </c>
      <c r="AV55" s="83">
        <v>269879.40033281426</v>
      </c>
      <c r="AW55" s="83">
        <v>277264.48330828891</v>
      </c>
      <c r="AX55" s="83">
        <v>285356.33212987025</v>
      </c>
      <c r="AY55" s="83">
        <v>292735.57982729335</v>
      </c>
      <c r="AZ55" s="83">
        <v>300821.5690571646</v>
      </c>
      <c r="BA55" s="83">
        <v>308549.77145758958</v>
      </c>
      <c r="BB55" s="83">
        <v>315920.17474473594</v>
      </c>
      <c r="BC55" s="83">
        <v>323997.28271262092</v>
      </c>
      <c r="BD55" s="83">
        <v>331361.72813612397</v>
      </c>
      <c r="BE55" s="83">
        <v>339432.85341593379</v>
      </c>
      <c r="BF55" s="83">
        <v>347843.00753060548</v>
      </c>
      <c r="BG55" s="83">
        <v>353904.71893115045</v>
      </c>
      <c r="BH55" s="83">
        <v>361195.57382446516</v>
      </c>
      <c r="BI55" s="83">
        <v>367574.81396064232</v>
      </c>
      <c r="BJ55" s="83">
        <v>374548.14011832484</v>
      </c>
      <c r="BK55" s="83">
        <v>380927.380254502</v>
      </c>
      <c r="BL55" s="83">
        <v>387900.70641218452</v>
      </c>
      <c r="BM55" s="83">
        <v>394576.98955911433</v>
      </c>
      <c r="BN55" s="83">
        <v>400956.22969529149</v>
      </c>
      <c r="BO55" s="83">
        <v>407929.55585297401</v>
      </c>
      <c r="BP55" s="83">
        <v>414308.79598915117</v>
      </c>
      <c r="BQ55" s="83">
        <v>421282.12214683369</v>
      </c>
      <c r="BR55" s="83">
        <v>427958.4052937635</v>
      </c>
      <c r="BS55" s="83">
        <v>433679.90733470256</v>
      </c>
      <c r="BT55" s="83">
        <v>441310.97158762318</v>
      </c>
      <c r="BU55" s="83">
        <v>447690.21172380034</v>
      </c>
      <c r="BV55" s="83">
        <v>454663.53788148286</v>
      </c>
      <c r="BW55" s="83">
        <v>461042.77801766002</v>
      </c>
      <c r="BX55" s="83">
        <v>468016.10417534254</v>
      </c>
      <c r="BY55" s="83">
        <v>474692.38732227235</v>
      </c>
      <c r="BZ55" s="83">
        <v>481071.62745844951</v>
      </c>
      <c r="CA55" s="83">
        <v>488044.95361613203</v>
      </c>
      <c r="CB55" s="83">
        <v>494424.19375230919</v>
      </c>
      <c r="CC55" s="83">
        <v>501397.51990999171</v>
      </c>
      <c r="CD55" s="83">
        <v>508073.80305692152</v>
      </c>
      <c r="CE55" s="83">
        <v>513795.30509786058</v>
      </c>
      <c r="CF55" s="83">
        <v>521426.3693507812</v>
      </c>
      <c r="CG55" s="83">
        <v>527805.60948695836</v>
      </c>
      <c r="CH55" s="83">
        <v>534778.93564464082</v>
      </c>
      <c r="CI55" s="83">
        <v>541158.17578081798</v>
      </c>
      <c r="CJ55" s="83">
        <v>548131.50193850044</v>
      </c>
      <c r="CK55" s="83">
        <v>554807.78508543025</v>
      </c>
      <c r="CL55" s="83">
        <v>561187.02522160742</v>
      </c>
      <c r="CM55" s="83">
        <v>568160.35137928987</v>
      </c>
      <c r="CN55" s="83">
        <v>574539.59151546704</v>
      </c>
      <c r="CO55" s="83">
        <v>581512.9176731495</v>
      </c>
      <c r="CP55" s="83">
        <v>588189.20082007931</v>
      </c>
      <c r="CQ55" s="83">
        <v>593910.70286101836</v>
      </c>
      <c r="CR55" s="83">
        <v>601541.76711393893</v>
      </c>
      <c r="CS55" s="83">
        <v>607921.00725011609</v>
      </c>
      <c r="CT55" s="83">
        <v>614894.33340779855</v>
      </c>
      <c r="CU55" s="83">
        <v>621273.57354397571</v>
      </c>
      <c r="CV55" s="83">
        <v>628246.89970165817</v>
      </c>
      <c r="CW55" s="83">
        <v>634923.18284858798</v>
      </c>
      <c r="CX55" s="83">
        <v>641302.42298476514</v>
      </c>
      <c r="CY55" s="83">
        <v>648275.7491424476</v>
      </c>
      <c r="CZ55" s="83">
        <v>654654.98927862477</v>
      </c>
      <c r="DA55" s="83">
        <v>661628.31543630722</v>
      </c>
      <c r="DB55" s="83">
        <v>668304.59858323704</v>
      </c>
      <c r="DC55" s="83">
        <v>674366.309983782</v>
      </c>
      <c r="DD55" s="83">
        <v>681657.16487709666</v>
      </c>
      <c r="DE55" s="83">
        <v>688036.40501327382</v>
      </c>
      <c r="DF55" s="83">
        <v>695009.73117095628</v>
      </c>
      <c r="DG55" s="83">
        <v>701388.97130713344</v>
      </c>
      <c r="DH55" s="83">
        <v>708362.2974648159</v>
      </c>
      <c r="DI55" s="83">
        <v>715038.58061174571</v>
      </c>
      <c r="DJ55" s="83">
        <v>721417.82074792287</v>
      </c>
      <c r="DK55" s="83">
        <v>728391.14690560533</v>
      </c>
      <c r="DL55" s="83">
        <v>734770.38704178249</v>
      </c>
      <c r="DM55" s="83">
        <v>741743.71319946495</v>
      </c>
      <c r="DN55" s="83">
        <v>748419.99634639476</v>
      </c>
      <c r="DO55" s="83">
        <v>754141.49838733382</v>
      </c>
      <c r="DP55" s="83">
        <v>761772.56264025439</v>
      </c>
      <c r="DQ55" s="83">
        <v>768151.80277643155</v>
      </c>
      <c r="DR55" s="83">
        <v>775125.12893411401</v>
      </c>
      <c r="DS55" s="83">
        <v>781504.36907029117</v>
      </c>
      <c r="DT55" s="83">
        <v>788477.69522797363</v>
      </c>
      <c r="DU55" s="83">
        <v>795153.97837490344</v>
      </c>
      <c r="DV55" s="83">
        <v>801533.2185110806</v>
      </c>
      <c r="DW55" s="83">
        <v>808506.54466876306</v>
      </c>
      <c r="DX55" s="83">
        <v>814885.78480494022</v>
      </c>
      <c r="DY55" s="83">
        <v>821859.11096262268</v>
      </c>
      <c r="DZ55" s="83">
        <v>828535.39410955249</v>
      </c>
      <c r="EA55" s="83">
        <v>834256.89615049155</v>
      </c>
      <c r="EB55" s="83">
        <v>841887.96040341211</v>
      </c>
      <c r="EC55" s="83">
        <v>848267.20053958928</v>
      </c>
      <c r="ED55" s="83">
        <v>855240.52669727174</v>
      </c>
      <c r="EE55" s="83">
        <v>861619.7668334489</v>
      </c>
      <c r="EF55" s="83">
        <v>868593.09299113136</v>
      </c>
      <c r="EG55" s="83">
        <v>875269.37613806117</v>
      </c>
      <c r="EH55" s="83">
        <v>881648.61627423833</v>
      </c>
      <c r="EI55" s="83">
        <v>888621.94243192079</v>
      </c>
      <c r="EJ55" s="83">
        <v>895001.18256809795</v>
      </c>
      <c r="EK55" s="83">
        <v>901974.50872578041</v>
      </c>
      <c r="EL55" s="83">
        <v>908650.79187271022</v>
      </c>
      <c r="EM55" s="83">
        <v>914372.29391364928</v>
      </c>
      <c r="EN55" s="83">
        <v>922003.35816656984</v>
      </c>
      <c r="EO55" s="83">
        <v>928382.59830274701</v>
      </c>
      <c r="EP55" s="83">
        <v>935355.92446042947</v>
      </c>
      <c r="EQ55" s="83">
        <v>941735.16459660663</v>
      </c>
      <c r="ER55" s="83">
        <v>948708.49075428909</v>
      </c>
      <c r="ES55" s="83">
        <v>955384.7739012189</v>
      </c>
      <c r="ET55" s="83">
        <v>961764.01403739606</v>
      </c>
      <c r="EU55" s="83">
        <v>968737.34019507852</v>
      </c>
      <c r="EV55" s="83">
        <v>975116.58033125568</v>
      </c>
      <c r="EW55" s="83">
        <v>982089.90648893814</v>
      </c>
      <c r="EX55" s="83">
        <v>988766.18963586795</v>
      </c>
      <c r="EY55" s="83">
        <v>994827.90103641292</v>
      </c>
      <c r="EZ55" s="83">
        <v>1002118.7559297276</v>
      </c>
      <c r="FA55" s="83">
        <v>1008497.9960659047</v>
      </c>
      <c r="FB55" s="83">
        <v>1015471.3222235872</v>
      </c>
      <c r="FC55" s="83">
        <v>1021850.5623597644</v>
      </c>
      <c r="FD55" s="83">
        <v>1028823.8885174468</v>
      </c>
      <c r="FE55" s="83">
        <v>1035500.1716643766</v>
      </c>
      <c r="FF55" s="83">
        <v>1041879.4118005538</v>
      </c>
      <c r="FG55" s="83">
        <v>1048852.7379582364</v>
      </c>
      <c r="FH55" s="83">
        <v>1055231.9780944134</v>
      </c>
      <c r="FI55" s="83">
        <v>1062205.304252096</v>
      </c>
      <c r="FJ55" s="83">
        <v>1068881.5873990259</v>
      </c>
      <c r="FK55" s="83">
        <v>1074603.0894399649</v>
      </c>
      <c r="FL55" s="83">
        <v>1082234.1536928855</v>
      </c>
      <c r="FM55" s="83">
        <v>1088613.3938290626</v>
      </c>
      <c r="FN55" s="83">
        <v>1095586.7199867452</v>
      </c>
      <c r="FO55" s="83">
        <v>1101965.9601229222</v>
      </c>
      <c r="FP55" s="83">
        <v>1108939.2862806048</v>
      </c>
      <c r="FQ55" s="83">
        <v>1115615.5694275347</v>
      </c>
      <c r="FR55" s="83">
        <v>1121994.8095637118</v>
      </c>
      <c r="FS55" s="83">
        <v>1128968.1357213943</v>
      </c>
      <c r="FT55" s="83">
        <v>1135347.3758575714</v>
      </c>
      <c r="FU55" s="83">
        <v>1142320.7020152539</v>
      </c>
      <c r="FV55" s="83">
        <v>1148996.9851621839</v>
      </c>
      <c r="FW55" s="83">
        <v>1154718.4872031228</v>
      </c>
      <c r="FX55" s="83">
        <v>1162349.5514560435</v>
      </c>
      <c r="FY55" s="83">
        <v>1168728.7915922205</v>
      </c>
      <c r="FZ55" s="83">
        <v>1175702.1177499031</v>
      </c>
      <c r="GA55" s="83">
        <v>1182081.3578860802</v>
      </c>
      <c r="GB55" s="83">
        <v>1189054.6840437627</v>
      </c>
      <c r="GC55" s="83">
        <v>1195730.9671906927</v>
      </c>
      <c r="GD55" s="83">
        <v>1202110.2073268697</v>
      </c>
      <c r="GE55" s="83">
        <v>1209083.5334845523</v>
      </c>
      <c r="GF55" s="83">
        <v>1215462.7736207293</v>
      </c>
      <c r="GG55" s="83">
        <v>1222436.0997784119</v>
      </c>
      <c r="GH55" s="83">
        <v>1229112.3829253418</v>
      </c>
      <c r="GI55" s="83">
        <v>1234833.8849662808</v>
      </c>
      <c r="GJ55" s="83">
        <v>1242464.9492192015</v>
      </c>
      <c r="GK55" s="83">
        <v>1248844.1893553785</v>
      </c>
      <c r="GL55" s="83">
        <v>1255817.5155130611</v>
      </c>
      <c r="GM55" s="83">
        <v>1262196.7556492381</v>
      </c>
      <c r="GN55" s="83">
        <v>1269170.0818069207</v>
      </c>
      <c r="GO55" s="83">
        <v>1275846.3649538506</v>
      </c>
      <c r="GP55" s="83">
        <v>1282225.6050900277</v>
      </c>
      <c r="GQ55" s="83">
        <v>1289198.9312477103</v>
      </c>
      <c r="GR55" s="83">
        <v>1295578.1713838873</v>
      </c>
      <c r="GS55" s="83">
        <v>1302551.4975415699</v>
      </c>
      <c r="GT55" s="83">
        <v>1309227.7806884998</v>
      </c>
      <c r="GU55" s="83">
        <v>1315289.4920890448</v>
      </c>
      <c r="GV55" s="83">
        <v>1322580.3469823594</v>
      </c>
      <c r="GW55" s="83">
        <v>1328959.5871185365</v>
      </c>
      <c r="GX55" s="83">
        <v>1335932.913276219</v>
      </c>
      <c r="GY55" s="83">
        <v>1342312.1534123961</v>
      </c>
      <c r="GZ55" s="83">
        <v>1349285.4795700787</v>
      </c>
      <c r="HA55" s="83">
        <v>1355961.7627170086</v>
      </c>
      <c r="HB55" s="83">
        <v>1362341.0028531856</v>
      </c>
      <c r="HC55" s="83">
        <v>1369314.3290108682</v>
      </c>
      <c r="HD55" s="83">
        <v>1375693.5691470453</v>
      </c>
      <c r="HE55" s="83">
        <v>1382666.8953047278</v>
      </c>
      <c r="HF55" s="83">
        <v>1389343.1784516578</v>
      </c>
      <c r="HG55" s="83">
        <v>1395064.6804925967</v>
      </c>
      <c r="HH55" s="83">
        <v>1402695.7447455174</v>
      </c>
      <c r="HI55" s="83">
        <v>1409074.9848816944</v>
      </c>
      <c r="HJ55" s="83">
        <v>1416048.311039377</v>
      </c>
      <c r="HK55" s="83">
        <v>1422427.5511755541</v>
      </c>
      <c r="HL55" s="83">
        <v>1429400.8773332366</v>
      </c>
      <c r="HM55" s="83">
        <v>1436077.1604801666</v>
      </c>
      <c r="HN55" s="83">
        <v>1442456.4006163436</v>
      </c>
      <c r="HO55" s="83">
        <v>1449429.7267740262</v>
      </c>
      <c r="HP55" s="83">
        <v>1455808.9669102032</v>
      </c>
      <c r="HQ55" s="83">
        <v>1462782.2930678858</v>
      </c>
      <c r="HR55" s="83">
        <v>1469458.5762148157</v>
      </c>
      <c r="HS55" s="83">
        <v>1475180.0782557547</v>
      </c>
      <c r="HT55" s="83">
        <v>1482811.1425086753</v>
      </c>
      <c r="HU55" s="83">
        <v>1489190.3826448524</v>
      </c>
      <c r="HV55" s="83">
        <v>1496163.708802535</v>
      </c>
      <c r="HW55" s="83">
        <v>1502542.948938712</v>
      </c>
      <c r="HX55" s="83">
        <v>1509516.2750963946</v>
      </c>
      <c r="HY55" s="83">
        <v>1516192.5582433245</v>
      </c>
      <c r="HZ55" s="83">
        <v>1522571.7983795016</v>
      </c>
      <c r="IA55" s="83">
        <v>1529545.1245371841</v>
      </c>
      <c r="IB55" s="83">
        <v>1535924.3646733612</v>
      </c>
      <c r="IC55" s="83">
        <v>1542897.6908310438</v>
      </c>
      <c r="ID55" s="83">
        <v>1549420.4652060438</v>
      </c>
      <c r="IE55" s="83">
        <v>1554988.4584750531</v>
      </c>
      <c r="IF55" s="83">
        <v>1562466.0139560439</v>
      </c>
      <c r="IG55" s="83">
        <v>1568691.7453202913</v>
      </c>
      <c r="IH55" s="83">
        <v>1575511.5627060439</v>
      </c>
      <c r="II55" s="83">
        <v>1581737.2940702913</v>
      </c>
      <c r="IJ55" s="83">
        <v>1588557.111456044</v>
      </c>
      <c r="IK55" s="83">
        <v>1595079.8858310441</v>
      </c>
      <c r="IL55" s="83">
        <v>1601305.6171952914</v>
      </c>
      <c r="IM55" s="83">
        <v>1608125.4345810441</v>
      </c>
      <c r="IN55" s="83">
        <v>1614351.1659452915</v>
      </c>
      <c r="IO55" s="83">
        <v>1621170.9833310442</v>
      </c>
    </row>
    <row r="56" spans="1:249" x14ac:dyDescent="0.2">
      <c r="E56" s="58"/>
    </row>
    <row r="57" spans="1:249" x14ac:dyDescent="0.2">
      <c r="E57" s="68" t="s">
        <v>63</v>
      </c>
      <c r="J57" s="25">
        <f>J55 - Calcs!J183</f>
        <v>0</v>
      </c>
      <c r="K57" s="25">
        <f>K55 - Calcs!K183</f>
        <v>0</v>
      </c>
      <c r="L57" s="25">
        <f>L55 - Calcs!L183</f>
        <v>0</v>
      </c>
      <c r="M57" s="25">
        <f>M55 - Calcs!M183</f>
        <v>0</v>
      </c>
      <c r="N57" s="25">
        <f>N55 - Calcs!N183</f>
        <v>0</v>
      </c>
      <c r="O57" s="25">
        <f>O55 - Calcs!O183</f>
        <v>0</v>
      </c>
      <c r="P57" s="25">
        <f>P55 - Calcs!P183</f>
        <v>0</v>
      </c>
      <c r="Q57" s="25">
        <f>Q55 - Calcs!Q183</f>
        <v>0</v>
      </c>
      <c r="R57" s="25">
        <f>R55 - Calcs!R183</f>
        <v>0</v>
      </c>
      <c r="S57" s="25">
        <f>S55 - Calcs!S183</f>
        <v>0</v>
      </c>
      <c r="T57" s="25">
        <f>T55 - Calcs!T183</f>
        <v>0</v>
      </c>
      <c r="U57" s="25">
        <f>U55 - Calcs!U183</f>
        <v>0</v>
      </c>
      <c r="V57" s="25">
        <f>V55 - Calcs!V183</f>
        <v>0</v>
      </c>
      <c r="W57" s="25">
        <f>W55 - Calcs!W183</f>
        <v>0</v>
      </c>
      <c r="X57" s="25">
        <f>X55 - Calcs!X183</f>
        <v>0</v>
      </c>
      <c r="Y57" s="25">
        <f>Y55 - Calcs!Y183</f>
        <v>0</v>
      </c>
      <c r="Z57" s="25">
        <f>Z55 - Calcs!Z183</f>
        <v>0</v>
      </c>
      <c r="AA57" s="25">
        <f>AA55 - Calcs!AA183</f>
        <v>0</v>
      </c>
      <c r="AB57" s="25">
        <f>AB55 - Calcs!AB183</f>
        <v>0</v>
      </c>
      <c r="AC57" s="25">
        <f>AC55 - Calcs!AC183</f>
        <v>0</v>
      </c>
      <c r="AD57" s="25">
        <f>AD55 - Calcs!AD183</f>
        <v>0</v>
      </c>
      <c r="AE57" s="25">
        <f>AE55 - Calcs!AE183</f>
        <v>0</v>
      </c>
      <c r="AF57" s="25">
        <f>AF55 - Calcs!AF183</f>
        <v>0</v>
      </c>
      <c r="AG57" s="25">
        <f>AG55 - Calcs!AG183</f>
        <v>0</v>
      </c>
      <c r="AH57" s="25">
        <f>AH55 - Calcs!AH183</f>
        <v>0</v>
      </c>
      <c r="AI57" s="25">
        <f>AI55 - Calcs!AI183</f>
        <v>0</v>
      </c>
      <c r="AJ57" s="25">
        <f>AJ55 - Calcs!AJ183</f>
        <v>0</v>
      </c>
      <c r="AK57" s="25">
        <f>AK55 - Calcs!AK183</f>
        <v>0</v>
      </c>
      <c r="AL57" s="25">
        <f>AL55 - Calcs!AL183</f>
        <v>0</v>
      </c>
      <c r="AM57" s="25">
        <f>AM55 - Calcs!AM183</f>
        <v>0</v>
      </c>
      <c r="AN57" s="25">
        <f>AN55 - Calcs!AN183</f>
        <v>0</v>
      </c>
      <c r="AO57" s="25">
        <f>AO55 - Calcs!AO183</f>
        <v>0</v>
      </c>
      <c r="AP57" s="25">
        <f>AP55 - Calcs!AP183</f>
        <v>0</v>
      </c>
      <c r="AQ57" s="25">
        <f>AQ55 - Calcs!AQ183</f>
        <v>0</v>
      </c>
      <c r="AR57" s="25">
        <f>AR55 - Calcs!AR183</f>
        <v>0</v>
      </c>
      <c r="AS57" s="25">
        <f>AS55 - Calcs!AS183</f>
        <v>0</v>
      </c>
      <c r="AT57" s="25">
        <f>AT55 - Calcs!AT183</f>
        <v>0</v>
      </c>
      <c r="AU57" s="25">
        <f>AU55 - Calcs!AU183</f>
        <v>0</v>
      </c>
      <c r="AV57" s="25">
        <f>AV55 - Calcs!AV183</f>
        <v>0</v>
      </c>
      <c r="AW57" s="25">
        <f>AW55 - Calcs!AW183</f>
        <v>0</v>
      </c>
      <c r="AX57" s="25">
        <f>AX55 - Calcs!AX183</f>
        <v>0</v>
      </c>
      <c r="AY57" s="25">
        <f>AY55 - Calcs!AY183</f>
        <v>0</v>
      </c>
      <c r="AZ57" s="25">
        <f>AZ55 - Calcs!AZ183</f>
        <v>0</v>
      </c>
      <c r="BA57" s="25">
        <f>BA55 - Calcs!BA183</f>
        <v>0</v>
      </c>
      <c r="BB57" s="25">
        <f>BB55 - Calcs!BB183</f>
        <v>0</v>
      </c>
      <c r="BC57" s="25">
        <f>BC55 - Calcs!BC183</f>
        <v>0</v>
      </c>
      <c r="BD57" s="25">
        <f>BD55 - Calcs!BD183</f>
        <v>0</v>
      </c>
      <c r="BE57" s="25">
        <f>BE55 - Calcs!BE183</f>
        <v>0</v>
      </c>
      <c r="BF57" s="25">
        <f>BF55 - Calcs!BF183</f>
        <v>0</v>
      </c>
      <c r="BG57" s="25">
        <f>BG55 - Calcs!BG183</f>
        <v>0</v>
      </c>
      <c r="BH57" s="25">
        <f>BH55 - Calcs!BH183</f>
        <v>0</v>
      </c>
      <c r="BI57" s="25">
        <f>BI55 - Calcs!BI183</f>
        <v>0</v>
      </c>
      <c r="BJ57" s="25">
        <f>BJ55 - Calcs!BJ183</f>
        <v>0</v>
      </c>
      <c r="BK57" s="25">
        <f>BK55 - Calcs!BK183</f>
        <v>0</v>
      </c>
      <c r="BL57" s="25">
        <f>BL55 - Calcs!BL183</f>
        <v>0</v>
      </c>
      <c r="BM57" s="25">
        <f>BM55 - Calcs!BM183</f>
        <v>0</v>
      </c>
      <c r="BN57" s="25">
        <f>BN55 - Calcs!BN183</f>
        <v>0</v>
      </c>
      <c r="BO57" s="25">
        <f>BO55 - Calcs!BO183</f>
        <v>0</v>
      </c>
      <c r="BP57" s="25">
        <f>BP55 - Calcs!BP183</f>
        <v>0</v>
      </c>
      <c r="BQ57" s="25">
        <f>BQ55 - Calcs!BQ183</f>
        <v>0</v>
      </c>
      <c r="BR57" s="25">
        <f>BR55 - Calcs!BR183</f>
        <v>0</v>
      </c>
      <c r="BS57" s="25">
        <f>BS55 - Calcs!BS183</f>
        <v>0</v>
      </c>
      <c r="BT57" s="25">
        <f>BT55 - Calcs!BT183</f>
        <v>0</v>
      </c>
      <c r="BU57" s="25">
        <f>BU55 - Calcs!BU183</f>
        <v>0</v>
      </c>
      <c r="BV57" s="25">
        <f>BV55 - Calcs!BV183</f>
        <v>0</v>
      </c>
      <c r="BW57" s="25">
        <f>BW55 - Calcs!BW183</f>
        <v>0</v>
      </c>
      <c r="BX57" s="25">
        <f>BX55 - Calcs!BX183</f>
        <v>0</v>
      </c>
      <c r="BY57" s="25">
        <f>BY55 - Calcs!BY183</f>
        <v>0</v>
      </c>
      <c r="BZ57" s="25">
        <f>BZ55 - Calcs!BZ183</f>
        <v>0</v>
      </c>
      <c r="CA57" s="25">
        <f>CA55 - Calcs!CA183</f>
        <v>0</v>
      </c>
      <c r="CB57" s="25">
        <f>CB55 - Calcs!CB183</f>
        <v>0</v>
      </c>
      <c r="CC57" s="25">
        <f>CC55 - Calcs!CC183</f>
        <v>0</v>
      </c>
      <c r="CD57" s="25">
        <f>CD55 - Calcs!CD183</f>
        <v>0</v>
      </c>
      <c r="CE57" s="25">
        <f>CE55 - Calcs!CE183</f>
        <v>0</v>
      </c>
      <c r="CF57" s="25">
        <f>CF55 - Calcs!CF183</f>
        <v>0</v>
      </c>
      <c r="CG57" s="25">
        <f>CG55 - Calcs!CG183</f>
        <v>0</v>
      </c>
      <c r="CH57" s="25">
        <f>CH55 - Calcs!CH183</f>
        <v>0</v>
      </c>
      <c r="CI57" s="25">
        <f>CI55 - Calcs!CI183</f>
        <v>0</v>
      </c>
      <c r="CJ57" s="25">
        <f>CJ55 - Calcs!CJ183</f>
        <v>0</v>
      </c>
      <c r="CK57" s="25">
        <f>CK55 - Calcs!CK183</f>
        <v>0</v>
      </c>
      <c r="CL57" s="25">
        <f>CL55 - Calcs!CL183</f>
        <v>0</v>
      </c>
      <c r="CM57" s="25">
        <f>CM55 - Calcs!CM183</f>
        <v>0</v>
      </c>
      <c r="CN57" s="25">
        <f>CN55 - Calcs!CN183</f>
        <v>0</v>
      </c>
      <c r="CO57" s="25">
        <f>CO55 - Calcs!CO183</f>
        <v>0</v>
      </c>
      <c r="CP57" s="25">
        <f>CP55 - Calcs!CP183</f>
        <v>0</v>
      </c>
      <c r="CQ57" s="25">
        <f>CQ55 - Calcs!CQ183</f>
        <v>0</v>
      </c>
      <c r="CR57" s="25">
        <f>CR55 - Calcs!CR183</f>
        <v>0</v>
      </c>
      <c r="CS57" s="25">
        <f>CS55 - Calcs!CS183</f>
        <v>0</v>
      </c>
      <c r="CT57" s="25">
        <f>CT55 - Calcs!CT183</f>
        <v>0</v>
      </c>
      <c r="CU57" s="25">
        <f>CU55 - Calcs!CU183</f>
        <v>0</v>
      </c>
      <c r="CV57" s="25">
        <f>CV55 - Calcs!CV183</f>
        <v>0</v>
      </c>
      <c r="CW57" s="25">
        <f>CW55 - Calcs!CW183</f>
        <v>0</v>
      </c>
      <c r="CX57" s="25">
        <f>CX55 - Calcs!CX183</f>
        <v>0</v>
      </c>
      <c r="CY57" s="25">
        <f>CY55 - Calcs!CY183</f>
        <v>0</v>
      </c>
      <c r="CZ57" s="25">
        <f>CZ55 - Calcs!CZ183</f>
        <v>0</v>
      </c>
      <c r="DA57" s="25">
        <f>DA55 - Calcs!DA183</f>
        <v>0</v>
      </c>
      <c r="DB57" s="25">
        <f>DB55 - Calcs!DB183</f>
        <v>0</v>
      </c>
      <c r="DC57" s="25">
        <f>DC55 - Calcs!DC183</f>
        <v>0</v>
      </c>
      <c r="DD57" s="25">
        <f>DD55 - Calcs!DD183</f>
        <v>0</v>
      </c>
      <c r="DE57" s="25">
        <f>DE55 - Calcs!DE183</f>
        <v>0</v>
      </c>
      <c r="DF57" s="25">
        <f>DF55 - Calcs!DF183</f>
        <v>0</v>
      </c>
      <c r="DG57" s="25">
        <f>DG55 - Calcs!DG183</f>
        <v>0</v>
      </c>
      <c r="DH57" s="25">
        <f>DH55 - Calcs!DH183</f>
        <v>0</v>
      </c>
      <c r="DI57" s="25">
        <f>DI55 - Calcs!DI183</f>
        <v>0</v>
      </c>
      <c r="DJ57" s="25">
        <f>DJ55 - Calcs!DJ183</f>
        <v>0</v>
      </c>
      <c r="DK57" s="25">
        <f>DK55 - Calcs!DK183</f>
        <v>0</v>
      </c>
      <c r="DL57" s="25">
        <f>DL55 - Calcs!DL183</f>
        <v>0</v>
      </c>
      <c r="DM57" s="25">
        <f>DM55 - Calcs!DM183</f>
        <v>0</v>
      </c>
      <c r="DN57" s="25">
        <f>DN55 - Calcs!DN183</f>
        <v>0</v>
      </c>
      <c r="DO57" s="25">
        <f>DO55 - Calcs!DO183</f>
        <v>0</v>
      </c>
      <c r="DP57" s="25">
        <f>DP55 - Calcs!DP183</f>
        <v>0</v>
      </c>
      <c r="DQ57" s="25">
        <f>DQ55 - Calcs!DQ183</f>
        <v>0</v>
      </c>
      <c r="DR57" s="25">
        <f>DR55 - Calcs!DR183</f>
        <v>0</v>
      </c>
      <c r="DS57" s="25">
        <f>DS55 - Calcs!DS183</f>
        <v>0</v>
      </c>
      <c r="DT57" s="25">
        <f>DT55 - Calcs!DT183</f>
        <v>0</v>
      </c>
      <c r="DU57" s="25">
        <f>DU55 - Calcs!DU183</f>
        <v>0</v>
      </c>
      <c r="DV57" s="25">
        <f>DV55 - Calcs!DV183</f>
        <v>0</v>
      </c>
      <c r="DW57" s="25">
        <f>DW55 - Calcs!DW183</f>
        <v>0</v>
      </c>
      <c r="DX57" s="25">
        <f>DX55 - Calcs!DX183</f>
        <v>0</v>
      </c>
      <c r="DY57" s="25">
        <f>DY55 - Calcs!DY183</f>
        <v>0</v>
      </c>
      <c r="DZ57" s="25">
        <f>DZ55 - Calcs!DZ183</f>
        <v>0</v>
      </c>
      <c r="EA57" s="25">
        <f>EA55 - Calcs!EA183</f>
        <v>0</v>
      </c>
      <c r="EB57" s="25">
        <f>EB55 - Calcs!EB183</f>
        <v>0</v>
      </c>
      <c r="EC57" s="25">
        <f>EC55 - Calcs!EC183</f>
        <v>0</v>
      </c>
      <c r="ED57" s="25">
        <f>ED55 - Calcs!ED183</f>
        <v>0</v>
      </c>
      <c r="EE57" s="25">
        <f>EE55 - Calcs!EE183</f>
        <v>0</v>
      </c>
      <c r="EF57" s="25">
        <f>EF55 - Calcs!EF183</f>
        <v>0</v>
      </c>
      <c r="EG57" s="25">
        <f>EG55 - Calcs!EG183</f>
        <v>0</v>
      </c>
      <c r="EH57" s="25">
        <f>EH55 - Calcs!EH183</f>
        <v>0</v>
      </c>
      <c r="EI57" s="25">
        <f>EI55 - Calcs!EI183</f>
        <v>0</v>
      </c>
      <c r="EJ57" s="25">
        <f>EJ55 - Calcs!EJ183</f>
        <v>0</v>
      </c>
      <c r="EK57" s="25">
        <f>EK55 - Calcs!EK183</f>
        <v>0</v>
      </c>
      <c r="EL57" s="25">
        <f>EL55 - Calcs!EL183</f>
        <v>0</v>
      </c>
      <c r="EM57" s="25">
        <f>EM55 - Calcs!EM183</f>
        <v>0</v>
      </c>
      <c r="EN57" s="25">
        <f>EN55 - Calcs!EN183</f>
        <v>0</v>
      </c>
      <c r="EO57" s="25">
        <f>EO55 - Calcs!EO183</f>
        <v>0</v>
      </c>
      <c r="EP57" s="25">
        <f>EP55 - Calcs!EP183</f>
        <v>0</v>
      </c>
      <c r="EQ57" s="25">
        <f>EQ55 - Calcs!EQ183</f>
        <v>0</v>
      </c>
      <c r="ER57" s="25">
        <f>ER55 - Calcs!ER183</f>
        <v>0</v>
      </c>
      <c r="ES57" s="25">
        <f>ES55 - Calcs!ES183</f>
        <v>0</v>
      </c>
      <c r="ET57" s="25">
        <f>ET55 - Calcs!ET183</f>
        <v>0</v>
      </c>
      <c r="EU57" s="25">
        <f>EU55 - Calcs!EU183</f>
        <v>0</v>
      </c>
      <c r="EV57" s="25">
        <f>EV55 - Calcs!EV183</f>
        <v>0</v>
      </c>
      <c r="EW57" s="25">
        <f>EW55 - Calcs!EW183</f>
        <v>0</v>
      </c>
      <c r="EX57" s="25">
        <f>EX55 - Calcs!EX183</f>
        <v>0</v>
      </c>
      <c r="EY57" s="25">
        <f>EY55 - Calcs!EY183</f>
        <v>0</v>
      </c>
      <c r="EZ57" s="25">
        <f>EZ55 - Calcs!EZ183</f>
        <v>0</v>
      </c>
      <c r="FA57" s="25">
        <f>FA55 - Calcs!FA183</f>
        <v>0</v>
      </c>
      <c r="FB57" s="25">
        <f>FB55 - Calcs!FB183</f>
        <v>0</v>
      </c>
      <c r="FC57" s="25">
        <f>FC55 - Calcs!FC183</f>
        <v>0</v>
      </c>
      <c r="FD57" s="25">
        <f>FD55 - Calcs!FD183</f>
        <v>0</v>
      </c>
      <c r="FE57" s="25">
        <f>FE55 - Calcs!FE183</f>
        <v>0</v>
      </c>
      <c r="FF57" s="25">
        <f>FF55 - Calcs!FF183</f>
        <v>0</v>
      </c>
      <c r="FG57" s="25">
        <f>FG55 - Calcs!FG183</f>
        <v>0</v>
      </c>
      <c r="FH57" s="25">
        <f>FH55 - Calcs!FH183</f>
        <v>0</v>
      </c>
      <c r="FI57" s="25">
        <f>FI55 - Calcs!FI183</f>
        <v>0</v>
      </c>
      <c r="FJ57" s="25">
        <f>FJ55 - Calcs!FJ183</f>
        <v>0</v>
      </c>
      <c r="FK57" s="25">
        <f>FK55 - Calcs!FK183</f>
        <v>0</v>
      </c>
      <c r="FL57" s="25">
        <f>FL55 - Calcs!FL183</f>
        <v>0</v>
      </c>
      <c r="FM57" s="25">
        <f>FM55 - Calcs!FM183</f>
        <v>0</v>
      </c>
      <c r="FN57" s="25">
        <f>FN55 - Calcs!FN183</f>
        <v>0</v>
      </c>
      <c r="FO57" s="25">
        <f>FO55 - Calcs!FO183</f>
        <v>0</v>
      </c>
      <c r="FP57" s="25">
        <f>FP55 - Calcs!FP183</f>
        <v>0</v>
      </c>
      <c r="FQ57" s="25">
        <f>FQ55 - Calcs!FQ183</f>
        <v>0</v>
      </c>
      <c r="FR57" s="25">
        <f>FR55 - Calcs!FR183</f>
        <v>0</v>
      </c>
      <c r="FS57" s="25">
        <f>FS55 - Calcs!FS183</f>
        <v>0</v>
      </c>
      <c r="FT57" s="25">
        <f>FT55 - Calcs!FT183</f>
        <v>0</v>
      </c>
      <c r="FU57" s="25">
        <f>FU55 - Calcs!FU183</f>
        <v>0</v>
      </c>
      <c r="FV57" s="25">
        <f>FV55 - Calcs!FV183</f>
        <v>0</v>
      </c>
      <c r="FW57" s="25">
        <f>FW55 - Calcs!FW183</f>
        <v>0</v>
      </c>
      <c r="FX57" s="25">
        <f>FX55 - Calcs!FX183</f>
        <v>0</v>
      </c>
      <c r="FY57" s="25">
        <f>FY55 - Calcs!FY183</f>
        <v>0</v>
      </c>
      <c r="FZ57" s="25">
        <f>FZ55 - Calcs!FZ183</f>
        <v>0</v>
      </c>
      <c r="GA57" s="25">
        <f>GA55 - Calcs!GA183</f>
        <v>0</v>
      </c>
      <c r="GB57" s="25">
        <f>GB55 - Calcs!GB183</f>
        <v>0</v>
      </c>
      <c r="GC57" s="25">
        <f>GC55 - Calcs!GC183</f>
        <v>0</v>
      </c>
      <c r="GD57" s="25">
        <f>GD55 - Calcs!GD183</f>
        <v>0</v>
      </c>
      <c r="GE57" s="25">
        <f>GE55 - Calcs!GE183</f>
        <v>0</v>
      </c>
      <c r="GF57" s="25">
        <f>GF55 - Calcs!GF183</f>
        <v>0</v>
      </c>
      <c r="GG57" s="25">
        <f>GG55 - Calcs!GG183</f>
        <v>0</v>
      </c>
      <c r="GH57" s="25">
        <f>GH55 - Calcs!GH183</f>
        <v>0</v>
      </c>
      <c r="GI57" s="25">
        <f>GI55 - Calcs!GI183</f>
        <v>0</v>
      </c>
      <c r="GJ57" s="25">
        <f>GJ55 - Calcs!GJ183</f>
        <v>0</v>
      </c>
      <c r="GK57" s="25">
        <f>GK55 - Calcs!GK183</f>
        <v>0</v>
      </c>
      <c r="GL57" s="25">
        <f>GL55 - Calcs!GL183</f>
        <v>0</v>
      </c>
      <c r="GM57" s="25">
        <f>GM55 - Calcs!GM183</f>
        <v>0</v>
      </c>
      <c r="GN57" s="25">
        <f>GN55 - Calcs!GN183</f>
        <v>0</v>
      </c>
      <c r="GO57" s="25">
        <f>GO55 - Calcs!GO183</f>
        <v>0</v>
      </c>
      <c r="GP57" s="25">
        <f>GP55 - Calcs!GP183</f>
        <v>0</v>
      </c>
      <c r="GQ57" s="25">
        <f>GQ55 - Calcs!GQ183</f>
        <v>0</v>
      </c>
      <c r="GR57" s="25">
        <f>GR55 - Calcs!GR183</f>
        <v>0</v>
      </c>
      <c r="GS57" s="25">
        <f>GS55 - Calcs!GS183</f>
        <v>0</v>
      </c>
      <c r="GT57" s="25">
        <f>GT55 - Calcs!GT183</f>
        <v>0</v>
      </c>
      <c r="GU57" s="25">
        <f>GU55 - Calcs!GU183</f>
        <v>0</v>
      </c>
      <c r="GV57" s="25">
        <f>GV55 - Calcs!GV183</f>
        <v>0</v>
      </c>
      <c r="GW57" s="25">
        <f>GW55 - Calcs!GW183</f>
        <v>0</v>
      </c>
      <c r="GX57" s="25">
        <f>GX55 - Calcs!GX183</f>
        <v>0</v>
      </c>
      <c r="GY57" s="25">
        <f>GY55 - Calcs!GY183</f>
        <v>0</v>
      </c>
      <c r="GZ57" s="25">
        <f>GZ55 - Calcs!GZ183</f>
        <v>0</v>
      </c>
      <c r="HA57" s="25">
        <f>HA55 - Calcs!HA183</f>
        <v>0</v>
      </c>
      <c r="HB57" s="25">
        <f>HB55 - Calcs!HB183</f>
        <v>0</v>
      </c>
      <c r="HC57" s="25">
        <f>HC55 - Calcs!HC183</f>
        <v>0</v>
      </c>
      <c r="HD57" s="25">
        <f>HD55 - Calcs!HD183</f>
        <v>0</v>
      </c>
      <c r="HE57" s="25">
        <f>HE55 - Calcs!HE183</f>
        <v>0</v>
      </c>
      <c r="HF57" s="25">
        <f>HF55 - Calcs!HF183</f>
        <v>0</v>
      </c>
      <c r="HG57" s="25">
        <f>HG55 - Calcs!HG183</f>
        <v>0</v>
      </c>
      <c r="HH57" s="25">
        <f>HH55 - Calcs!HH183</f>
        <v>0</v>
      </c>
      <c r="HI57" s="25">
        <f>HI55 - Calcs!HI183</f>
        <v>0</v>
      </c>
      <c r="HJ57" s="25">
        <f>HJ55 - Calcs!HJ183</f>
        <v>0</v>
      </c>
      <c r="HK57" s="25">
        <f>HK55 - Calcs!HK183</f>
        <v>0</v>
      </c>
      <c r="HL57" s="25">
        <f>HL55 - Calcs!HL183</f>
        <v>0</v>
      </c>
      <c r="HM57" s="25">
        <f>HM55 - Calcs!HM183</f>
        <v>0</v>
      </c>
      <c r="HN57" s="25">
        <f>HN55 - Calcs!HN183</f>
        <v>0</v>
      </c>
      <c r="HO57" s="25">
        <f>HO55 - Calcs!HO183</f>
        <v>0</v>
      </c>
      <c r="HP57" s="25">
        <f>HP55 - Calcs!HP183</f>
        <v>0</v>
      </c>
      <c r="HQ57" s="25">
        <f>HQ55 - Calcs!HQ183</f>
        <v>0</v>
      </c>
      <c r="HR57" s="25">
        <f>HR55 - Calcs!HR183</f>
        <v>0</v>
      </c>
      <c r="HS57" s="25">
        <f>HS55 - Calcs!HS183</f>
        <v>0</v>
      </c>
      <c r="HT57" s="25">
        <f>HT55 - Calcs!HT183</f>
        <v>0</v>
      </c>
      <c r="HU57" s="25">
        <f>HU55 - Calcs!HU183</f>
        <v>0</v>
      </c>
      <c r="HV57" s="25">
        <f>HV55 - Calcs!HV183</f>
        <v>0</v>
      </c>
      <c r="HW57" s="25">
        <f>HW55 - Calcs!HW183</f>
        <v>0</v>
      </c>
      <c r="HX57" s="25">
        <f>HX55 - Calcs!HX183</f>
        <v>0</v>
      </c>
      <c r="HY57" s="25">
        <f>HY55 - Calcs!HY183</f>
        <v>0</v>
      </c>
      <c r="HZ57" s="25">
        <f>HZ55 - Calcs!HZ183</f>
        <v>0</v>
      </c>
      <c r="IA57" s="25">
        <f>IA55 - Calcs!IA183</f>
        <v>0</v>
      </c>
      <c r="IB57" s="25">
        <f>IB55 - Calcs!IB183</f>
        <v>0</v>
      </c>
      <c r="IC57" s="25">
        <f>IC55 - Calcs!IC183</f>
        <v>0</v>
      </c>
      <c r="ID57" s="25">
        <f>ID55 - Calcs!ID183</f>
        <v>0</v>
      </c>
      <c r="IE57" s="25">
        <f>IE55 - Calcs!IE183</f>
        <v>0</v>
      </c>
      <c r="IF57" s="25">
        <f>IF55 - Calcs!IF183</f>
        <v>0</v>
      </c>
      <c r="IG57" s="25">
        <f>IG55 - Calcs!IG183</f>
        <v>0</v>
      </c>
      <c r="IH57" s="25">
        <f>IH55 - Calcs!IH183</f>
        <v>0</v>
      </c>
      <c r="II57" s="25">
        <f>II55 - Calcs!II183</f>
        <v>0</v>
      </c>
      <c r="IJ57" s="25">
        <f>IJ55 - Calcs!IJ183</f>
        <v>0</v>
      </c>
      <c r="IK57" s="25">
        <f>IK55 - Calcs!IK183</f>
        <v>0</v>
      </c>
      <c r="IL57" s="25">
        <f>IL55 - Calcs!IL183</f>
        <v>0</v>
      </c>
      <c r="IM57" s="25">
        <f>IM55 - Calcs!IM183</f>
        <v>0</v>
      </c>
      <c r="IN57" s="25">
        <f>IN55 - Calcs!IN183</f>
        <v>0</v>
      </c>
      <c r="IO57" s="25">
        <f>IO55 - Calcs!IO183</f>
        <v>0</v>
      </c>
    </row>
    <row r="62" spans="1:249" s="54" customFormat="1" x14ac:dyDescent="0.2">
      <c r="A62" s="51" t="s">
        <v>52</v>
      </c>
      <c r="B62" s="51"/>
      <c r="C62" s="52"/>
      <c r="D62" s="53"/>
    </row>
    <row r="64" spans="1:249" x14ac:dyDescent="0.2">
      <c r="C64" s="25"/>
      <c r="D64" s="75" t="s">
        <v>27</v>
      </c>
    </row>
    <row r="65" spans="1:249" x14ac:dyDescent="0.2">
      <c r="D65" s="25"/>
      <c r="E65" s="58"/>
    </row>
    <row r="66" spans="1:249" s="77" customFormat="1" x14ac:dyDescent="0.2">
      <c r="A66" s="7"/>
      <c r="B66" s="7"/>
      <c r="C66" s="17"/>
      <c r="E66" s="76" t="s">
        <v>28</v>
      </c>
      <c r="J66" s="77" cm="1">
        <f t="array" ref="J66:IO66">BXF.GetRowλ(_xlfn.ANCHORARRAY(Calcs!J181),3)</f>
        <v>6093.8427806791733</v>
      </c>
      <c r="K66" s="77">
        <v>8191.8839238908731</v>
      </c>
      <c r="L66" s="77">
        <v>11177.316673646588</v>
      </c>
      <c r="M66" s="77">
        <v>13500.260445288748</v>
      </c>
      <c r="N66" s="77">
        <v>16250.804948411389</v>
      </c>
      <c r="O66" s="77">
        <v>18568.724684270233</v>
      </c>
      <c r="P66" s="77">
        <v>21314.224218127129</v>
      </c>
      <c r="Q66" s="77">
        <v>23842.13172745581</v>
      </c>
      <c r="R66" s="77">
        <v>26152.436636168415</v>
      </c>
      <c r="S66" s="77">
        <v>28890.28961443263</v>
      </c>
      <c r="T66" s="77">
        <v>31195.464944079471</v>
      </c>
      <c r="U66" s="77">
        <v>33928.166970031816</v>
      </c>
      <c r="V66" s="77">
        <v>38038.250530226775</v>
      </c>
      <c r="W66" s="77">
        <v>44334.671800283861</v>
      </c>
      <c r="X66" s="77">
        <v>52702.212563671579</v>
      </c>
      <c r="Y66" s="77">
        <v>59707.682208447783</v>
      </c>
      <c r="Z66" s="77">
        <v>67355.678095734998</v>
      </c>
      <c r="AA66" s="77">
        <v>74355.86666552219</v>
      </c>
      <c r="AB66" s="77">
        <v>81998.559473341273</v>
      </c>
      <c r="AC66" s="77">
        <v>89316.00351265716</v>
      </c>
      <c r="AD66" s="77">
        <v>96308.187666289276</v>
      </c>
      <c r="AE66" s="77">
        <v>103942.84270621929</v>
      </c>
      <c r="AF66" s="77">
        <v>110929.6348417853</v>
      </c>
      <c r="AG66" s="77">
        <v>118558.87539690727</v>
      </c>
      <c r="AH66" s="77">
        <v>126747.74930451617</v>
      </c>
      <c r="AI66" s="77">
        <v>136201.1687929944</v>
      </c>
      <c r="AJ66" s="77">
        <v>148278.56946892891</v>
      </c>
      <c r="AK66" s="77">
        <v>158631.24557037037</v>
      </c>
      <c r="AL66" s="77">
        <v>169798.35611102849</v>
      </c>
      <c r="AM66" s="77">
        <v>180145.48094766165</v>
      </c>
      <c r="AN66" s="77">
        <v>191307.01709324142</v>
      </c>
      <c r="AO66" s="77">
        <v>202057.1464586877</v>
      </c>
      <c r="AP66" s="77">
        <v>212395.85735804384</v>
      </c>
      <c r="AQ66" s="77">
        <v>223548.94450827461</v>
      </c>
      <c r="AR66" s="77">
        <v>233881.98752368698</v>
      </c>
      <c r="AS66" s="77">
        <v>245029.38317379088</v>
      </c>
      <c r="AT66" s="77">
        <v>254390.87051750324</v>
      </c>
      <c r="AU66" s="77">
        <v>260996.0261602391</v>
      </c>
      <c r="AV66" s="77">
        <v>269879.40033281426</v>
      </c>
      <c r="AW66" s="77">
        <v>277264.48330828891</v>
      </c>
      <c r="AX66" s="77">
        <v>285356.33212987025</v>
      </c>
      <c r="AY66" s="77">
        <v>292735.57982729335</v>
      </c>
      <c r="AZ66" s="77">
        <v>300821.5690571646</v>
      </c>
      <c r="BA66" s="77">
        <v>308549.77145758958</v>
      </c>
      <c r="BB66" s="77">
        <v>315920.17474473594</v>
      </c>
      <c r="BC66" s="77">
        <v>323997.28271262092</v>
      </c>
      <c r="BD66" s="77">
        <v>331361.72813612397</v>
      </c>
      <c r="BE66" s="77">
        <v>339432.85341593379</v>
      </c>
      <c r="BF66" s="77">
        <v>347843.00753060548</v>
      </c>
      <c r="BG66" s="77">
        <v>353904.71893115045</v>
      </c>
      <c r="BH66" s="77">
        <v>361195.57382446516</v>
      </c>
      <c r="BI66" s="77">
        <v>367574.81396064232</v>
      </c>
      <c r="BJ66" s="77">
        <v>374548.14011832484</v>
      </c>
      <c r="BK66" s="77">
        <v>380927.380254502</v>
      </c>
      <c r="BL66" s="77">
        <v>387900.70641218452</v>
      </c>
      <c r="BM66" s="77">
        <v>394576.98955911433</v>
      </c>
      <c r="BN66" s="77">
        <v>400956.22969529149</v>
      </c>
      <c r="BO66" s="77">
        <v>407929.55585297401</v>
      </c>
      <c r="BP66" s="77">
        <v>414308.79598915117</v>
      </c>
      <c r="BQ66" s="77">
        <v>421282.12214683369</v>
      </c>
      <c r="BR66" s="77">
        <v>427958.4052937635</v>
      </c>
      <c r="BS66" s="77">
        <v>433679.90733470256</v>
      </c>
      <c r="BT66" s="77">
        <v>441310.97158762318</v>
      </c>
      <c r="BU66" s="77">
        <v>447690.21172380034</v>
      </c>
      <c r="BV66" s="77">
        <v>454663.53788148286</v>
      </c>
      <c r="BW66" s="77">
        <v>461042.77801766002</v>
      </c>
      <c r="BX66" s="77">
        <v>468016.10417534254</v>
      </c>
      <c r="BY66" s="77">
        <v>474692.38732227235</v>
      </c>
      <c r="BZ66" s="77">
        <v>481071.62745844951</v>
      </c>
      <c r="CA66" s="77">
        <v>488044.95361613203</v>
      </c>
      <c r="CB66" s="77">
        <v>494424.19375230919</v>
      </c>
      <c r="CC66" s="77">
        <v>501397.51990999171</v>
      </c>
      <c r="CD66" s="77">
        <v>508073.80305692152</v>
      </c>
      <c r="CE66" s="77">
        <v>513795.30509786058</v>
      </c>
      <c r="CF66" s="77">
        <v>521426.3693507812</v>
      </c>
      <c r="CG66" s="77">
        <v>527805.60948695836</v>
      </c>
      <c r="CH66" s="77">
        <v>534778.93564464082</v>
      </c>
      <c r="CI66" s="77">
        <v>541158.17578081798</v>
      </c>
      <c r="CJ66" s="77">
        <v>548131.50193850044</v>
      </c>
      <c r="CK66" s="77">
        <v>554807.78508543025</v>
      </c>
      <c r="CL66" s="77">
        <v>561187.02522160742</v>
      </c>
      <c r="CM66" s="77">
        <v>568160.35137928987</v>
      </c>
      <c r="CN66" s="77">
        <v>574539.59151546704</v>
      </c>
      <c r="CO66" s="77">
        <v>581512.9176731495</v>
      </c>
      <c r="CP66" s="77">
        <v>588189.20082007931</v>
      </c>
      <c r="CQ66" s="77">
        <v>593910.70286101836</v>
      </c>
      <c r="CR66" s="77">
        <v>601541.76711393893</v>
      </c>
      <c r="CS66" s="77">
        <v>607921.00725011609</v>
      </c>
      <c r="CT66" s="77">
        <v>614894.33340779855</v>
      </c>
      <c r="CU66" s="77">
        <v>621273.57354397571</v>
      </c>
      <c r="CV66" s="77">
        <v>628246.89970165817</v>
      </c>
      <c r="CW66" s="77">
        <v>634923.18284858798</v>
      </c>
      <c r="CX66" s="77">
        <v>641302.42298476514</v>
      </c>
      <c r="CY66" s="77">
        <v>648275.7491424476</v>
      </c>
      <c r="CZ66" s="77">
        <v>654654.98927862477</v>
      </c>
      <c r="DA66" s="77">
        <v>661628.31543630722</v>
      </c>
      <c r="DB66" s="77">
        <v>668304.59858323704</v>
      </c>
      <c r="DC66" s="77">
        <v>674366.309983782</v>
      </c>
      <c r="DD66" s="77">
        <v>681657.16487709666</v>
      </c>
      <c r="DE66" s="77">
        <v>688036.40501327382</v>
      </c>
      <c r="DF66" s="77">
        <v>695009.73117095628</v>
      </c>
      <c r="DG66" s="77">
        <v>701388.97130713344</v>
      </c>
      <c r="DH66" s="77">
        <v>708362.2974648159</v>
      </c>
      <c r="DI66" s="77">
        <v>715038.58061174571</v>
      </c>
      <c r="DJ66" s="77">
        <v>721417.82074792287</v>
      </c>
      <c r="DK66" s="77">
        <v>728391.14690560533</v>
      </c>
      <c r="DL66" s="77">
        <v>734770.38704178249</v>
      </c>
      <c r="DM66" s="77">
        <v>741743.71319946495</v>
      </c>
      <c r="DN66" s="77">
        <v>748419.99634639476</v>
      </c>
      <c r="DO66" s="77">
        <v>754141.49838733382</v>
      </c>
      <c r="DP66" s="77">
        <v>761772.56264025439</v>
      </c>
      <c r="DQ66" s="77">
        <v>768151.80277643155</v>
      </c>
      <c r="DR66" s="77">
        <v>775125.12893411401</v>
      </c>
      <c r="DS66" s="77">
        <v>781504.36907029117</v>
      </c>
      <c r="DT66" s="77">
        <v>788477.69522797363</v>
      </c>
      <c r="DU66" s="77">
        <v>795153.97837490344</v>
      </c>
      <c r="DV66" s="77">
        <v>801533.2185110806</v>
      </c>
      <c r="DW66" s="77">
        <v>808506.54466876306</v>
      </c>
      <c r="DX66" s="77">
        <v>814885.78480494022</v>
      </c>
      <c r="DY66" s="77">
        <v>821859.11096262268</v>
      </c>
      <c r="DZ66" s="77">
        <v>828535.39410955249</v>
      </c>
      <c r="EA66" s="77">
        <v>834256.89615049155</v>
      </c>
      <c r="EB66" s="77">
        <v>841887.96040341211</v>
      </c>
      <c r="EC66" s="77">
        <v>848267.20053958928</v>
      </c>
      <c r="ED66" s="77">
        <v>855240.52669727174</v>
      </c>
      <c r="EE66" s="77">
        <v>861619.7668334489</v>
      </c>
      <c r="EF66" s="77">
        <v>868593.09299113136</v>
      </c>
      <c r="EG66" s="77">
        <v>875269.37613806117</v>
      </c>
      <c r="EH66" s="77">
        <v>881648.61627423833</v>
      </c>
      <c r="EI66" s="77">
        <v>888621.94243192079</v>
      </c>
      <c r="EJ66" s="77">
        <v>895001.18256809795</v>
      </c>
      <c r="EK66" s="77">
        <v>901974.50872578041</v>
      </c>
      <c r="EL66" s="77">
        <v>908650.79187271022</v>
      </c>
      <c r="EM66" s="77">
        <v>914372.29391364928</v>
      </c>
      <c r="EN66" s="77">
        <v>922003.35816656984</v>
      </c>
      <c r="EO66" s="77">
        <v>928382.59830274701</v>
      </c>
      <c r="EP66" s="77">
        <v>935355.92446042947</v>
      </c>
      <c r="EQ66" s="77">
        <v>941735.16459660663</v>
      </c>
      <c r="ER66" s="77">
        <v>948708.49075428909</v>
      </c>
      <c r="ES66" s="77">
        <v>955384.7739012189</v>
      </c>
      <c r="ET66" s="77">
        <v>961764.01403739606</v>
      </c>
      <c r="EU66" s="77">
        <v>968737.34019507852</v>
      </c>
      <c r="EV66" s="77">
        <v>975116.58033125568</v>
      </c>
      <c r="EW66" s="77">
        <v>982089.90648893814</v>
      </c>
      <c r="EX66" s="77">
        <v>988766.18963586795</v>
      </c>
      <c r="EY66" s="77">
        <v>994827.90103641292</v>
      </c>
      <c r="EZ66" s="77">
        <v>1002118.7559297276</v>
      </c>
      <c r="FA66" s="77">
        <v>1008497.9960659047</v>
      </c>
      <c r="FB66" s="77">
        <v>1015471.3222235872</v>
      </c>
      <c r="FC66" s="77">
        <v>1021850.5623597644</v>
      </c>
      <c r="FD66" s="77">
        <v>1028823.8885174468</v>
      </c>
      <c r="FE66" s="77">
        <v>1035500.1716643766</v>
      </c>
      <c r="FF66" s="77">
        <v>1041879.4118005538</v>
      </c>
      <c r="FG66" s="77">
        <v>1048852.7379582364</v>
      </c>
      <c r="FH66" s="77">
        <v>1055231.9780944134</v>
      </c>
      <c r="FI66" s="77">
        <v>1062205.304252096</v>
      </c>
      <c r="FJ66" s="77">
        <v>1068881.5873990259</v>
      </c>
      <c r="FK66" s="77">
        <v>1074603.0894399649</v>
      </c>
      <c r="FL66" s="77">
        <v>1082234.1536928855</v>
      </c>
      <c r="FM66" s="77">
        <v>1088613.3938290626</v>
      </c>
      <c r="FN66" s="77">
        <v>1095586.7199867452</v>
      </c>
      <c r="FO66" s="77">
        <v>1101965.9601229222</v>
      </c>
      <c r="FP66" s="77">
        <v>1108939.2862806048</v>
      </c>
      <c r="FQ66" s="77">
        <v>1115615.5694275347</v>
      </c>
      <c r="FR66" s="77">
        <v>1121994.8095637118</v>
      </c>
      <c r="FS66" s="77">
        <v>1128968.1357213943</v>
      </c>
      <c r="FT66" s="77">
        <v>1135347.3758575714</v>
      </c>
      <c r="FU66" s="77">
        <v>1142320.7020152539</v>
      </c>
      <c r="FV66" s="77">
        <v>1148996.9851621839</v>
      </c>
      <c r="FW66" s="77">
        <v>1154718.4872031228</v>
      </c>
      <c r="FX66" s="77">
        <v>1162349.5514560435</v>
      </c>
      <c r="FY66" s="77">
        <v>1168728.7915922205</v>
      </c>
      <c r="FZ66" s="77">
        <v>1175702.1177499031</v>
      </c>
      <c r="GA66" s="77">
        <v>1182081.3578860802</v>
      </c>
      <c r="GB66" s="77">
        <v>1189054.6840437627</v>
      </c>
      <c r="GC66" s="77">
        <v>1195730.9671906927</v>
      </c>
      <c r="GD66" s="77">
        <v>1202110.2073268697</v>
      </c>
      <c r="GE66" s="77">
        <v>1209083.5334845523</v>
      </c>
      <c r="GF66" s="77">
        <v>1215462.7736207293</v>
      </c>
      <c r="GG66" s="77">
        <v>1222436.0997784119</v>
      </c>
      <c r="GH66" s="77">
        <v>1229112.3829253418</v>
      </c>
      <c r="GI66" s="77">
        <v>1234833.8849662808</v>
      </c>
      <c r="GJ66" s="77">
        <v>1242464.9492192015</v>
      </c>
      <c r="GK66" s="77">
        <v>1248844.1893553785</v>
      </c>
      <c r="GL66" s="77">
        <v>1255817.5155130611</v>
      </c>
      <c r="GM66" s="77">
        <v>1262196.7556492381</v>
      </c>
      <c r="GN66" s="77">
        <v>1269170.0818069207</v>
      </c>
      <c r="GO66" s="77">
        <v>1275846.3649538506</v>
      </c>
      <c r="GP66" s="77">
        <v>1282225.6050900277</v>
      </c>
      <c r="GQ66" s="77">
        <v>1289198.9312477103</v>
      </c>
      <c r="GR66" s="77">
        <v>1295578.1713838873</v>
      </c>
      <c r="GS66" s="77">
        <v>1302551.4975415699</v>
      </c>
      <c r="GT66" s="77">
        <v>1309227.7806884998</v>
      </c>
      <c r="GU66" s="77">
        <v>1315289.4920890448</v>
      </c>
      <c r="GV66" s="77">
        <v>1322580.3469823594</v>
      </c>
      <c r="GW66" s="77">
        <v>1328959.5871185365</v>
      </c>
      <c r="GX66" s="77">
        <v>1335932.913276219</v>
      </c>
      <c r="GY66" s="77">
        <v>1342312.1534123961</v>
      </c>
      <c r="GZ66" s="77">
        <v>1349285.4795700787</v>
      </c>
      <c r="HA66" s="77">
        <v>1355961.7627170086</v>
      </c>
      <c r="HB66" s="77">
        <v>1362341.0028531856</v>
      </c>
      <c r="HC66" s="77">
        <v>1369314.3290108682</v>
      </c>
      <c r="HD66" s="77">
        <v>1375693.5691470453</v>
      </c>
      <c r="HE66" s="77">
        <v>1382666.8953047278</v>
      </c>
      <c r="HF66" s="77">
        <v>1389343.1784516578</v>
      </c>
      <c r="HG66" s="77">
        <v>1395064.6804925967</v>
      </c>
      <c r="HH66" s="77">
        <v>1402695.7447455174</v>
      </c>
      <c r="HI66" s="77">
        <v>1409074.9848816944</v>
      </c>
      <c r="HJ66" s="77">
        <v>1416048.311039377</v>
      </c>
      <c r="HK66" s="77">
        <v>1422427.5511755541</v>
      </c>
      <c r="HL66" s="77">
        <v>1429400.8773332366</v>
      </c>
      <c r="HM66" s="77">
        <v>1436077.1604801666</v>
      </c>
      <c r="HN66" s="77">
        <v>1442456.4006163436</v>
      </c>
      <c r="HO66" s="77">
        <v>1449429.7267740262</v>
      </c>
      <c r="HP66" s="77">
        <v>1455808.9669102032</v>
      </c>
      <c r="HQ66" s="77">
        <v>1462782.2930678858</v>
      </c>
      <c r="HR66" s="77">
        <v>1469458.5762148157</v>
      </c>
      <c r="HS66" s="77">
        <v>1475180.0782557547</v>
      </c>
      <c r="HT66" s="77">
        <v>1482811.1425086753</v>
      </c>
      <c r="HU66" s="77">
        <v>1489190.3826448524</v>
      </c>
      <c r="HV66" s="77">
        <v>1496163.708802535</v>
      </c>
      <c r="HW66" s="77">
        <v>1502542.948938712</v>
      </c>
      <c r="HX66" s="77">
        <v>1509516.2750963946</v>
      </c>
      <c r="HY66" s="77">
        <v>1516192.5582433245</v>
      </c>
      <c r="HZ66" s="77">
        <v>1522571.7983795016</v>
      </c>
      <c r="IA66" s="77">
        <v>1529545.1245371841</v>
      </c>
      <c r="IB66" s="77">
        <v>1535924.3646733612</v>
      </c>
      <c r="IC66" s="77">
        <v>1542897.6908310438</v>
      </c>
      <c r="ID66" s="77">
        <v>1549420.4652060438</v>
      </c>
      <c r="IE66" s="77">
        <v>1554988.4584750531</v>
      </c>
      <c r="IF66" s="77">
        <v>1562466.0139560439</v>
      </c>
      <c r="IG66" s="77">
        <v>1568691.7453202913</v>
      </c>
      <c r="IH66" s="77">
        <v>1575511.5627060439</v>
      </c>
      <c r="II66" s="77">
        <v>1581737.2940702913</v>
      </c>
      <c r="IJ66" s="77">
        <v>1588557.111456044</v>
      </c>
      <c r="IK66" s="77">
        <v>1595079.8858310441</v>
      </c>
      <c r="IL66" s="77">
        <v>1601305.6171952914</v>
      </c>
      <c r="IM66" s="77">
        <v>1608125.4345810441</v>
      </c>
      <c r="IN66" s="77">
        <v>1614351.1659452915</v>
      </c>
      <c r="IO66" s="77">
        <v>1621170.9833310442</v>
      </c>
    </row>
    <row r="67" spans="1:249" x14ac:dyDescent="0.2">
      <c r="D67" s="25"/>
      <c r="E67" s="58" t="s">
        <v>29</v>
      </c>
      <c r="J67" s="77" cm="1">
        <f t="array" ref="J67:IO67">_xlfn.ANCHORARRAY(Calcs!J$83)</f>
        <v>6451.6129032258059</v>
      </c>
      <c r="K67" s="77">
        <v>6896.5517241379312</v>
      </c>
      <c r="L67" s="77">
        <v>6451.6129032258059</v>
      </c>
      <c r="M67" s="77">
        <v>6666.6666666666661</v>
      </c>
      <c r="N67" s="77">
        <v>6451.6129032258059</v>
      </c>
      <c r="O67" s="77">
        <v>6666.6666666666661</v>
      </c>
      <c r="P67" s="77">
        <v>6451.6129032258059</v>
      </c>
      <c r="Q67" s="77">
        <v>6451.6129032258059</v>
      </c>
      <c r="R67" s="77">
        <v>6666.6666666666661</v>
      </c>
      <c r="S67" s="77">
        <v>6451.6129032258059</v>
      </c>
      <c r="T67" s="77">
        <v>6666.6666666666661</v>
      </c>
      <c r="U67" s="77">
        <v>6451.6129032258059</v>
      </c>
      <c r="V67" s="77">
        <v>9677.4193548387102</v>
      </c>
      <c r="W67" s="77">
        <v>10714.285714285714</v>
      </c>
      <c r="X67" s="77">
        <v>9677.4193548387102</v>
      </c>
      <c r="Y67" s="77">
        <v>10000</v>
      </c>
      <c r="Z67" s="77">
        <v>9677.4193548387102</v>
      </c>
      <c r="AA67" s="77">
        <v>10000</v>
      </c>
      <c r="AB67" s="77">
        <v>9677.4193548387102</v>
      </c>
      <c r="AC67" s="77">
        <v>9677.4193548387102</v>
      </c>
      <c r="AD67" s="77">
        <v>10000</v>
      </c>
      <c r="AE67" s="77">
        <v>9677.4193548387102</v>
      </c>
      <c r="AF67" s="77">
        <v>10000</v>
      </c>
      <c r="AG67" s="77">
        <v>9677.4193548387102</v>
      </c>
      <c r="AH67" s="77">
        <v>12258.064516129032</v>
      </c>
      <c r="AI67" s="77">
        <v>13571.428571428572</v>
      </c>
      <c r="AJ67" s="77">
        <v>12258.064516129032</v>
      </c>
      <c r="AK67" s="77">
        <v>12666.666666666666</v>
      </c>
      <c r="AL67" s="77">
        <v>12258.064516129032</v>
      </c>
      <c r="AM67" s="77">
        <v>12666.666666666666</v>
      </c>
      <c r="AN67" s="77">
        <v>12258.064516129032</v>
      </c>
      <c r="AO67" s="77">
        <v>12258.064516129032</v>
      </c>
      <c r="AP67" s="77">
        <v>12666.666666666666</v>
      </c>
      <c r="AQ67" s="77">
        <v>12258.064516129032</v>
      </c>
      <c r="AR67" s="77">
        <v>12666.666666666666</v>
      </c>
      <c r="AS67" s="77">
        <v>12258.064516129032</v>
      </c>
      <c r="AT67" s="77">
        <v>10645.16129032258</v>
      </c>
      <c r="AU67" s="77">
        <v>11785.714285714286</v>
      </c>
      <c r="AV67" s="77">
        <v>10645.16129032258</v>
      </c>
      <c r="AW67" s="77">
        <v>11000</v>
      </c>
      <c r="AX67" s="77">
        <v>10645.16129032258</v>
      </c>
      <c r="AY67" s="77">
        <v>11000</v>
      </c>
      <c r="AZ67" s="77">
        <v>10645.16129032258</v>
      </c>
      <c r="BA67" s="77">
        <v>10645.16129032258</v>
      </c>
      <c r="BB67" s="77">
        <v>11000</v>
      </c>
      <c r="BC67" s="77">
        <v>10645.16129032258</v>
      </c>
      <c r="BD67" s="77">
        <v>11000</v>
      </c>
      <c r="BE67" s="77">
        <v>10645.16129032258</v>
      </c>
      <c r="BF67" s="77">
        <v>8911.2903225806458</v>
      </c>
      <c r="BG67" s="77">
        <v>9525.8620689655181</v>
      </c>
      <c r="BH67" s="77">
        <v>8911.2903225806458</v>
      </c>
      <c r="BI67" s="77">
        <v>9208.3333333333321</v>
      </c>
      <c r="BJ67" s="77">
        <v>8911.2903225806458</v>
      </c>
      <c r="BK67" s="77">
        <v>9208.3333333333321</v>
      </c>
      <c r="BL67" s="77">
        <v>8911.2903225806458</v>
      </c>
      <c r="BM67" s="77">
        <v>8911.2903225806458</v>
      </c>
      <c r="BN67" s="77">
        <v>9208.3333333333321</v>
      </c>
      <c r="BO67" s="77">
        <v>8911.2903225806458</v>
      </c>
      <c r="BP67" s="77">
        <v>9208.3333333333321</v>
      </c>
      <c r="BQ67" s="77">
        <v>8911.2903225806458</v>
      </c>
      <c r="BR67" s="77">
        <v>8911.2903225806458</v>
      </c>
      <c r="BS67" s="77">
        <v>9866.0714285714294</v>
      </c>
      <c r="BT67" s="77">
        <v>8911.2903225806458</v>
      </c>
      <c r="BU67" s="77">
        <v>9208.3333333333321</v>
      </c>
      <c r="BV67" s="77">
        <v>8911.2903225806458</v>
      </c>
      <c r="BW67" s="77">
        <v>9208.3333333333321</v>
      </c>
      <c r="BX67" s="77">
        <v>8911.2903225806458</v>
      </c>
      <c r="BY67" s="77">
        <v>8911.2903225806458</v>
      </c>
      <c r="BZ67" s="77">
        <v>9208.3333333333321</v>
      </c>
      <c r="CA67" s="77">
        <v>8911.2903225806458</v>
      </c>
      <c r="CB67" s="77">
        <v>9208.3333333333321</v>
      </c>
      <c r="CC67" s="77">
        <v>8911.2903225806458</v>
      </c>
      <c r="CD67" s="77">
        <v>8911.2903225806458</v>
      </c>
      <c r="CE67" s="77">
        <v>9866.0714285714294</v>
      </c>
      <c r="CF67" s="77">
        <v>8911.2903225806458</v>
      </c>
      <c r="CG67" s="77">
        <v>9208.3333333333321</v>
      </c>
      <c r="CH67" s="77">
        <v>8911.2903225806458</v>
      </c>
      <c r="CI67" s="77">
        <v>9208.3333333333321</v>
      </c>
      <c r="CJ67" s="77">
        <v>8911.2903225806458</v>
      </c>
      <c r="CK67" s="77">
        <v>8911.2903225806458</v>
      </c>
      <c r="CL67" s="77">
        <v>9208.3333333333321</v>
      </c>
      <c r="CM67" s="77">
        <v>8911.2903225806458</v>
      </c>
      <c r="CN67" s="77">
        <v>9208.3333333333321</v>
      </c>
      <c r="CO67" s="77">
        <v>8911.2903225806458</v>
      </c>
      <c r="CP67" s="77">
        <v>8911.2903225806458</v>
      </c>
      <c r="CQ67" s="77">
        <v>9866.0714285714294</v>
      </c>
      <c r="CR67" s="77">
        <v>8911.2903225806458</v>
      </c>
      <c r="CS67" s="77">
        <v>9208.3333333333321</v>
      </c>
      <c r="CT67" s="77">
        <v>8911.2903225806458</v>
      </c>
      <c r="CU67" s="77">
        <v>9208.3333333333321</v>
      </c>
      <c r="CV67" s="77">
        <v>8911.2903225806458</v>
      </c>
      <c r="CW67" s="77">
        <v>8911.2903225806458</v>
      </c>
      <c r="CX67" s="77">
        <v>9208.3333333333321</v>
      </c>
      <c r="CY67" s="77">
        <v>8911.2903225806458</v>
      </c>
      <c r="CZ67" s="77">
        <v>9208.3333333333321</v>
      </c>
      <c r="DA67" s="77">
        <v>8911.2903225806458</v>
      </c>
      <c r="DB67" s="77">
        <v>8911.2903225806458</v>
      </c>
      <c r="DC67" s="77">
        <v>9525.8620689655181</v>
      </c>
      <c r="DD67" s="77">
        <v>8911.2903225806458</v>
      </c>
      <c r="DE67" s="77">
        <v>9208.3333333333321</v>
      </c>
      <c r="DF67" s="77">
        <v>8911.2903225806458</v>
      </c>
      <c r="DG67" s="77">
        <v>9208.3333333333321</v>
      </c>
      <c r="DH67" s="77">
        <v>8911.2903225806458</v>
      </c>
      <c r="DI67" s="77">
        <v>8911.2903225806458</v>
      </c>
      <c r="DJ67" s="77">
        <v>9208.3333333333321</v>
      </c>
      <c r="DK67" s="77">
        <v>8911.2903225806458</v>
      </c>
      <c r="DL67" s="77">
        <v>9208.3333333333321</v>
      </c>
      <c r="DM67" s="77">
        <v>8911.2903225806458</v>
      </c>
      <c r="DN67" s="77">
        <v>8911.2903225806458</v>
      </c>
      <c r="DO67" s="77">
        <v>9866.0714285714294</v>
      </c>
      <c r="DP67" s="77">
        <v>8911.2903225806458</v>
      </c>
      <c r="DQ67" s="77">
        <v>9208.3333333333321</v>
      </c>
      <c r="DR67" s="77">
        <v>8911.2903225806458</v>
      </c>
      <c r="DS67" s="77">
        <v>9208.3333333333321</v>
      </c>
      <c r="DT67" s="77">
        <v>8911.2903225806458</v>
      </c>
      <c r="DU67" s="77">
        <v>8911.2903225806458</v>
      </c>
      <c r="DV67" s="77">
        <v>9208.3333333333321</v>
      </c>
      <c r="DW67" s="77">
        <v>8911.2903225806458</v>
      </c>
      <c r="DX67" s="77">
        <v>9208.3333333333321</v>
      </c>
      <c r="DY67" s="77">
        <v>8911.2903225806458</v>
      </c>
      <c r="DZ67" s="77">
        <v>8911.2903225806458</v>
      </c>
      <c r="EA67" s="77">
        <v>9866.0714285714294</v>
      </c>
      <c r="EB67" s="77">
        <v>8911.2903225806458</v>
      </c>
      <c r="EC67" s="77">
        <v>9208.3333333333321</v>
      </c>
      <c r="ED67" s="77">
        <v>8911.2903225806458</v>
      </c>
      <c r="EE67" s="77">
        <v>9208.3333333333321</v>
      </c>
      <c r="EF67" s="77">
        <v>8911.2903225806458</v>
      </c>
      <c r="EG67" s="77">
        <v>8911.2903225806458</v>
      </c>
      <c r="EH67" s="77">
        <v>9208.3333333333321</v>
      </c>
      <c r="EI67" s="77">
        <v>8911.2903225806458</v>
      </c>
      <c r="EJ67" s="77">
        <v>9208.3333333333321</v>
      </c>
      <c r="EK67" s="77">
        <v>8911.2903225806458</v>
      </c>
      <c r="EL67" s="77">
        <v>8911.2903225806458</v>
      </c>
      <c r="EM67" s="77">
        <v>9866.0714285714294</v>
      </c>
      <c r="EN67" s="77">
        <v>8911.2903225806458</v>
      </c>
      <c r="EO67" s="77">
        <v>9208.3333333333321</v>
      </c>
      <c r="EP67" s="77">
        <v>8911.2903225806458</v>
      </c>
      <c r="EQ67" s="77">
        <v>9208.3333333333321</v>
      </c>
      <c r="ER67" s="77">
        <v>8911.2903225806458</v>
      </c>
      <c r="ES67" s="77">
        <v>8911.2903225806458</v>
      </c>
      <c r="ET67" s="77">
        <v>9208.3333333333321</v>
      </c>
      <c r="EU67" s="77">
        <v>8911.2903225806458</v>
      </c>
      <c r="EV67" s="77">
        <v>9208.3333333333321</v>
      </c>
      <c r="EW67" s="77">
        <v>8911.2903225806458</v>
      </c>
      <c r="EX67" s="77">
        <v>8911.2903225806458</v>
      </c>
      <c r="EY67" s="77">
        <v>9525.8620689655181</v>
      </c>
      <c r="EZ67" s="77">
        <v>8911.2903225806458</v>
      </c>
      <c r="FA67" s="77">
        <v>9208.3333333333321</v>
      </c>
      <c r="FB67" s="77">
        <v>8911.2903225806458</v>
      </c>
      <c r="FC67" s="77">
        <v>9208.3333333333321</v>
      </c>
      <c r="FD67" s="77">
        <v>8911.2903225806458</v>
      </c>
      <c r="FE67" s="77">
        <v>8911.2903225806458</v>
      </c>
      <c r="FF67" s="77">
        <v>9208.3333333333321</v>
      </c>
      <c r="FG67" s="77">
        <v>8911.2903225806458</v>
      </c>
      <c r="FH67" s="77">
        <v>9208.3333333333321</v>
      </c>
      <c r="FI67" s="77">
        <v>8911.2903225806458</v>
      </c>
      <c r="FJ67" s="77">
        <v>8911.2903225806458</v>
      </c>
      <c r="FK67" s="77">
        <v>9866.0714285714294</v>
      </c>
      <c r="FL67" s="77">
        <v>8911.2903225806458</v>
      </c>
      <c r="FM67" s="77">
        <v>9208.3333333333321</v>
      </c>
      <c r="FN67" s="77">
        <v>8911.2903225806458</v>
      </c>
      <c r="FO67" s="77">
        <v>9208.3333333333321</v>
      </c>
      <c r="FP67" s="77">
        <v>8911.2903225806458</v>
      </c>
      <c r="FQ67" s="77">
        <v>8911.2903225806458</v>
      </c>
      <c r="FR67" s="77">
        <v>9208.3333333333321</v>
      </c>
      <c r="FS67" s="77">
        <v>8911.2903225806458</v>
      </c>
      <c r="FT67" s="77">
        <v>9208.3333333333321</v>
      </c>
      <c r="FU67" s="77">
        <v>8911.2903225806458</v>
      </c>
      <c r="FV67" s="77">
        <v>8911.2903225806458</v>
      </c>
      <c r="FW67" s="77">
        <v>9866.0714285714294</v>
      </c>
      <c r="FX67" s="77">
        <v>8911.2903225806458</v>
      </c>
      <c r="FY67" s="77">
        <v>9208.3333333333321</v>
      </c>
      <c r="FZ67" s="77">
        <v>8911.2903225806458</v>
      </c>
      <c r="GA67" s="77">
        <v>9208.3333333333321</v>
      </c>
      <c r="GB67" s="77">
        <v>8911.2903225806458</v>
      </c>
      <c r="GC67" s="77">
        <v>8911.2903225806458</v>
      </c>
      <c r="GD67" s="77">
        <v>9208.3333333333321</v>
      </c>
      <c r="GE67" s="77">
        <v>8911.2903225806458</v>
      </c>
      <c r="GF67" s="77">
        <v>9208.3333333333321</v>
      </c>
      <c r="GG67" s="77">
        <v>8911.2903225806458</v>
      </c>
      <c r="GH67" s="77">
        <v>8911.2903225806458</v>
      </c>
      <c r="GI67" s="77">
        <v>9866.0714285714294</v>
      </c>
      <c r="GJ67" s="77">
        <v>8911.2903225806458</v>
      </c>
      <c r="GK67" s="77">
        <v>9208.3333333333321</v>
      </c>
      <c r="GL67" s="77">
        <v>8911.2903225806458</v>
      </c>
      <c r="GM67" s="77">
        <v>9208.3333333333321</v>
      </c>
      <c r="GN67" s="77">
        <v>8911.2903225806458</v>
      </c>
      <c r="GO67" s="77">
        <v>8911.2903225806458</v>
      </c>
      <c r="GP67" s="77">
        <v>9208.3333333333321</v>
      </c>
      <c r="GQ67" s="77">
        <v>8911.2903225806458</v>
      </c>
      <c r="GR67" s="77">
        <v>9208.3333333333321</v>
      </c>
      <c r="GS67" s="77">
        <v>8911.2903225806458</v>
      </c>
      <c r="GT67" s="77">
        <v>8911.2903225806458</v>
      </c>
      <c r="GU67" s="77">
        <v>9525.8620689655181</v>
      </c>
      <c r="GV67" s="77">
        <v>8911.2903225806458</v>
      </c>
      <c r="GW67" s="77">
        <v>9208.3333333333321</v>
      </c>
      <c r="GX67" s="77">
        <v>8911.2903225806458</v>
      </c>
      <c r="GY67" s="77">
        <v>9208.3333333333321</v>
      </c>
      <c r="GZ67" s="77">
        <v>8911.2903225806458</v>
      </c>
      <c r="HA67" s="77">
        <v>8911.2903225806458</v>
      </c>
      <c r="HB67" s="77">
        <v>9208.3333333333321</v>
      </c>
      <c r="HC67" s="77">
        <v>8911.2903225806458</v>
      </c>
      <c r="HD67" s="77">
        <v>9208.3333333333321</v>
      </c>
      <c r="HE67" s="77">
        <v>8911.2903225806458</v>
      </c>
      <c r="HF67" s="77">
        <v>8911.2903225806458</v>
      </c>
      <c r="HG67" s="77">
        <v>9866.0714285714294</v>
      </c>
      <c r="HH67" s="77">
        <v>8911.2903225806458</v>
      </c>
      <c r="HI67" s="77">
        <v>9208.3333333333321</v>
      </c>
      <c r="HJ67" s="77">
        <v>8911.2903225806458</v>
      </c>
      <c r="HK67" s="77">
        <v>9208.3333333333321</v>
      </c>
      <c r="HL67" s="77">
        <v>8911.2903225806458</v>
      </c>
      <c r="HM67" s="77">
        <v>8911.2903225806458</v>
      </c>
      <c r="HN67" s="77">
        <v>9208.3333333333321</v>
      </c>
      <c r="HO67" s="77">
        <v>8911.2903225806458</v>
      </c>
      <c r="HP67" s="77">
        <v>9208.3333333333321</v>
      </c>
      <c r="HQ67" s="77">
        <v>8911.2903225806458</v>
      </c>
      <c r="HR67" s="77">
        <v>8911.2903225806458</v>
      </c>
      <c r="HS67" s="77">
        <v>9866.0714285714294</v>
      </c>
      <c r="HT67" s="77">
        <v>8911.2903225806458</v>
      </c>
      <c r="HU67" s="77">
        <v>9208.3333333333321</v>
      </c>
      <c r="HV67" s="77">
        <v>8911.2903225806458</v>
      </c>
      <c r="HW67" s="77">
        <v>9208.3333333333321</v>
      </c>
      <c r="HX67" s="77">
        <v>8911.2903225806458</v>
      </c>
      <c r="HY67" s="77">
        <v>8911.2903225806458</v>
      </c>
      <c r="HZ67" s="77">
        <v>9208.3333333333321</v>
      </c>
      <c r="IA67" s="77">
        <v>8911.2903225806458</v>
      </c>
      <c r="IB67" s="77">
        <v>9208.3333333333321</v>
      </c>
      <c r="IC67" s="77">
        <v>8911.2903225806458</v>
      </c>
      <c r="ID67" s="77">
        <v>8911.2903225806458</v>
      </c>
      <c r="IE67" s="77">
        <v>9866.0714285714294</v>
      </c>
      <c r="IF67" s="77">
        <v>8911.2903225806458</v>
      </c>
      <c r="IG67" s="77">
        <v>9208.3333333333321</v>
      </c>
      <c r="IH67" s="77">
        <v>8911.2903225806458</v>
      </c>
      <c r="II67" s="77">
        <v>9208.3333333333321</v>
      </c>
      <c r="IJ67" s="77">
        <v>8911.2903225806458</v>
      </c>
      <c r="IK67" s="77">
        <v>8911.2903225806458</v>
      </c>
      <c r="IL67" s="77">
        <v>9208.3333333333321</v>
      </c>
      <c r="IM67" s="77">
        <v>8911.2903225806458</v>
      </c>
      <c r="IN67" s="77">
        <v>9208.3333333333321</v>
      </c>
      <c r="IO67" s="77">
        <v>8911.2903225806458</v>
      </c>
    </row>
    <row r="68" spans="1:249" x14ac:dyDescent="0.2">
      <c r="D68" s="25"/>
      <c r="E68" s="58" t="s">
        <v>30</v>
      </c>
      <c r="J68" s="77" cm="1">
        <f t="array" ref="J68:IO68">_xlfn.ANCHORARRAY(Calcs!J$92)</f>
        <v>4838.7096774193551</v>
      </c>
      <c r="K68" s="77">
        <v>5172.4137931034484</v>
      </c>
      <c r="L68" s="77">
        <v>4838.7096774193551</v>
      </c>
      <c r="M68" s="77">
        <v>5000</v>
      </c>
      <c r="N68" s="77">
        <v>4838.7096774193551</v>
      </c>
      <c r="O68" s="77">
        <v>5000</v>
      </c>
      <c r="P68" s="77">
        <v>4838.7096774193551</v>
      </c>
      <c r="Q68" s="77">
        <v>4838.7096774193551</v>
      </c>
      <c r="R68" s="77">
        <v>5000</v>
      </c>
      <c r="S68" s="77">
        <v>4838.7096774193551</v>
      </c>
      <c r="T68" s="77">
        <v>5000</v>
      </c>
      <c r="U68" s="77">
        <v>4838.7096774193551</v>
      </c>
      <c r="V68" s="77">
        <v>7258.0645161290322</v>
      </c>
      <c r="W68" s="77">
        <v>8035.7142857142853</v>
      </c>
      <c r="X68" s="77">
        <v>7258.0645161290322</v>
      </c>
      <c r="Y68" s="77">
        <v>7500</v>
      </c>
      <c r="Z68" s="77">
        <v>7258.0645161290322</v>
      </c>
      <c r="AA68" s="77">
        <v>7500</v>
      </c>
      <c r="AB68" s="77">
        <v>7258.0645161290322</v>
      </c>
      <c r="AC68" s="77">
        <v>7258.0645161290322</v>
      </c>
      <c r="AD68" s="77">
        <v>7500</v>
      </c>
      <c r="AE68" s="77">
        <v>7258.0645161290322</v>
      </c>
      <c r="AF68" s="77">
        <v>7500</v>
      </c>
      <c r="AG68" s="77">
        <v>7258.0645161290322</v>
      </c>
      <c r="AH68" s="77">
        <v>9677.4193548387102</v>
      </c>
      <c r="AI68" s="77">
        <v>10714.285714285714</v>
      </c>
      <c r="AJ68" s="77">
        <v>9677.4193548387102</v>
      </c>
      <c r="AK68" s="77">
        <v>10000</v>
      </c>
      <c r="AL68" s="77">
        <v>9677.4193548387102</v>
      </c>
      <c r="AM68" s="77">
        <v>10000</v>
      </c>
      <c r="AN68" s="77">
        <v>9677.4193548387102</v>
      </c>
      <c r="AO68" s="77">
        <v>9677.4193548387102</v>
      </c>
      <c r="AP68" s="77">
        <v>10000</v>
      </c>
      <c r="AQ68" s="77">
        <v>9677.4193548387102</v>
      </c>
      <c r="AR68" s="77">
        <v>10000</v>
      </c>
      <c r="AS68" s="77">
        <v>9677.4193548387102</v>
      </c>
      <c r="AT68" s="77">
        <v>8870.967741935483</v>
      </c>
      <c r="AU68" s="77">
        <v>9821.4285714285706</v>
      </c>
      <c r="AV68" s="77">
        <v>8870.967741935483</v>
      </c>
      <c r="AW68" s="77">
        <v>9166.6666666666661</v>
      </c>
      <c r="AX68" s="77">
        <v>8870.967741935483</v>
      </c>
      <c r="AY68" s="77">
        <v>9166.6666666666661</v>
      </c>
      <c r="AZ68" s="77">
        <v>8870.967741935483</v>
      </c>
      <c r="BA68" s="77">
        <v>8870.967741935483</v>
      </c>
      <c r="BB68" s="77">
        <v>9166.6666666666661</v>
      </c>
      <c r="BC68" s="77">
        <v>8870.967741935483</v>
      </c>
      <c r="BD68" s="77">
        <v>9166.6666666666661</v>
      </c>
      <c r="BE68" s="77">
        <v>8870.967741935483</v>
      </c>
      <c r="BF68" s="77">
        <v>7862.9032258064517</v>
      </c>
      <c r="BG68" s="77">
        <v>8405.1724137931033</v>
      </c>
      <c r="BH68" s="77">
        <v>7862.9032258064517</v>
      </c>
      <c r="BI68" s="77">
        <v>8125</v>
      </c>
      <c r="BJ68" s="77">
        <v>7862.9032258064517</v>
      </c>
      <c r="BK68" s="77">
        <v>8125</v>
      </c>
      <c r="BL68" s="77">
        <v>7862.9032258064517</v>
      </c>
      <c r="BM68" s="77">
        <v>7862.9032258064517</v>
      </c>
      <c r="BN68" s="77">
        <v>8125</v>
      </c>
      <c r="BO68" s="77">
        <v>7862.9032258064517</v>
      </c>
      <c r="BP68" s="77">
        <v>8125</v>
      </c>
      <c r="BQ68" s="77">
        <v>7862.9032258064517</v>
      </c>
      <c r="BR68" s="77">
        <v>7862.9032258064517</v>
      </c>
      <c r="BS68" s="77">
        <v>8705.3571428571431</v>
      </c>
      <c r="BT68" s="77">
        <v>7862.9032258064517</v>
      </c>
      <c r="BU68" s="77">
        <v>8125</v>
      </c>
      <c r="BV68" s="77">
        <v>7862.9032258064517</v>
      </c>
      <c r="BW68" s="77">
        <v>8125</v>
      </c>
      <c r="BX68" s="77">
        <v>7862.9032258064517</v>
      </c>
      <c r="BY68" s="77">
        <v>7862.9032258064517</v>
      </c>
      <c r="BZ68" s="77">
        <v>8125</v>
      </c>
      <c r="CA68" s="77">
        <v>7862.9032258064517</v>
      </c>
      <c r="CB68" s="77">
        <v>8125</v>
      </c>
      <c r="CC68" s="77">
        <v>7862.9032258064517</v>
      </c>
      <c r="CD68" s="77">
        <v>7862.9032258064517</v>
      </c>
      <c r="CE68" s="77">
        <v>8705.3571428571431</v>
      </c>
      <c r="CF68" s="77">
        <v>7862.9032258064517</v>
      </c>
      <c r="CG68" s="77">
        <v>8125</v>
      </c>
      <c r="CH68" s="77">
        <v>7862.9032258064517</v>
      </c>
      <c r="CI68" s="77">
        <v>8125</v>
      </c>
      <c r="CJ68" s="77">
        <v>7862.9032258064517</v>
      </c>
      <c r="CK68" s="77">
        <v>7862.9032258064517</v>
      </c>
      <c r="CL68" s="77">
        <v>8125</v>
      </c>
      <c r="CM68" s="77">
        <v>7862.9032258064517</v>
      </c>
      <c r="CN68" s="77">
        <v>8125</v>
      </c>
      <c r="CO68" s="77">
        <v>7862.9032258064517</v>
      </c>
      <c r="CP68" s="77">
        <v>7862.9032258064517</v>
      </c>
      <c r="CQ68" s="77">
        <v>8705.3571428571431</v>
      </c>
      <c r="CR68" s="77">
        <v>7862.9032258064517</v>
      </c>
      <c r="CS68" s="77">
        <v>8125</v>
      </c>
      <c r="CT68" s="77">
        <v>7862.9032258064517</v>
      </c>
      <c r="CU68" s="77">
        <v>8125</v>
      </c>
      <c r="CV68" s="77">
        <v>7862.9032258064517</v>
      </c>
      <c r="CW68" s="77">
        <v>7862.9032258064517</v>
      </c>
      <c r="CX68" s="77">
        <v>8125</v>
      </c>
      <c r="CY68" s="77">
        <v>7862.9032258064517</v>
      </c>
      <c r="CZ68" s="77">
        <v>8125</v>
      </c>
      <c r="DA68" s="77">
        <v>7862.9032258064517</v>
      </c>
      <c r="DB68" s="77">
        <v>7862.9032258064517</v>
      </c>
      <c r="DC68" s="77">
        <v>8405.1724137931033</v>
      </c>
      <c r="DD68" s="77">
        <v>7862.9032258064517</v>
      </c>
      <c r="DE68" s="77">
        <v>8125</v>
      </c>
      <c r="DF68" s="77">
        <v>7862.9032258064517</v>
      </c>
      <c r="DG68" s="77">
        <v>8125</v>
      </c>
      <c r="DH68" s="77">
        <v>7862.9032258064517</v>
      </c>
      <c r="DI68" s="77">
        <v>7862.9032258064517</v>
      </c>
      <c r="DJ68" s="77">
        <v>8125</v>
      </c>
      <c r="DK68" s="77">
        <v>7862.9032258064517</v>
      </c>
      <c r="DL68" s="77">
        <v>8125</v>
      </c>
      <c r="DM68" s="77">
        <v>7862.9032258064517</v>
      </c>
      <c r="DN68" s="77">
        <v>7862.9032258064517</v>
      </c>
      <c r="DO68" s="77">
        <v>8705.3571428571431</v>
      </c>
      <c r="DP68" s="77">
        <v>7862.9032258064517</v>
      </c>
      <c r="DQ68" s="77">
        <v>8125</v>
      </c>
      <c r="DR68" s="77">
        <v>7862.9032258064517</v>
      </c>
      <c r="DS68" s="77">
        <v>8125</v>
      </c>
      <c r="DT68" s="77">
        <v>7862.9032258064517</v>
      </c>
      <c r="DU68" s="77">
        <v>7862.9032258064517</v>
      </c>
      <c r="DV68" s="77">
        <v>8125</v>
      </c>
      <c r="DW68" s="77">
        <v>7862.9032258064517</v>
      </c>
      <c r="DX68" s="77">
        <v>8125</v>
      </c>
      <c r="DY68" s="77">
        <v>7862.9032258064517</v>
      </c>
      <c r="DZ68" s="77">
        <v>7862.9032258064517</v>
      </c>
      <c r="EA68" s="77">
        <v>8705.3571428571431</v>
      </c>
      <c r="EB68" s="77">
        <v>7862.9032258064517</v>
      </c>
      <c r="EC68" s="77">
        <v>8125</v>
      </c>
      <c r="ED68" s="77">
        <v>7862.9032258064517</v>
      </c>
      <c r="EE68" s="77">
        <v>8125</v>
      </c>
      <c r="EF68" s="77">
        <v>7862.9032258064517</v>
      </c>
      <c r="EG68" s="77">
        <v>7862.9032258064517</v>
      </c>
      <c r="EH68" s="77">
        <v>8125</v>
      </c>
      <c r="EI68" s="77">
        <v>7862.9032258064517</v>
      </c>
      <c r="EJ68" s="77">
        <v>8125</v>
      </c>
      <c r="EK68" s="77">
        <v>7862.9032258064517</v>
      </c>
      <c r="EL68" s="77">
        <v>7862.9032258064517</v>
      </c>
      <c r="EM68" s="77">
        <v>8705.3571428571431</v>
      </c>
      <c r="EN68" s="77">
        <v>7862.9032258064517</v>
      </c>
      <c r="EO68" s="77">
        <v>8125</v>
      </c>
      <c r="EP68" s="77">
        <v>7862.9032258064517</v>
      </c>
      <c r="EQ68" s="77">
        <v>8125</v>
      </c>
      <c r="ER68" s="77">
        <v>7862.9032258064517</v>
      </c>
      <c r="ES68" s="77">
        <v>7862.9032258064517</v>
      </c>
      <c r="ET68" s="77">
        <v>8125</v>
      </c>
      <c r="EU68" s="77">
        <v>7862.9032258064517</v>
      </c>
      <c r="EV68" s="77">
        <v>8125</v>
      </c>
      <c r="EW68" s="77">
        <v>7862.9032258064517</v>
      </c>
      <c r="EX68" s="77">
        <v>7862.9032258064517</v>
      </c>
      <c r="EY68" s="77">
        <v>8405.1724137931033</v>
      </c>
      <c r="EZ68" s="77">
        <v>7862.9032258064517</v>
      </c>
      <c r="FA68" s="77">
        <v>8125</v>
      </c>
      <c r="FB68" s="77">
        <v>7862.9032258064517</v>
      </c>
      <c r="FC68" s="77">
        <v>8125</v>
      </c>
      <c r="FD68" s="77">
        <v>7862.9032258064517</v>
      </c>
      <c r="FE68" s="77">
        <v>7862.9032258064517</v>
      </c>
      <c r="FF68" s="77">
        <v>8125</v>
      </c>
      <c r="FG68" s="77">
        <v>7862.9032258064517</v>
      </c>
      <c r="FH68" s="77">
        <v>8125</v>
      </c>
      <c r="FI68" s="77">
        <v>7862.9032258064517</v>
      </c>
      <c r="FJ68" s="77">
        <v>7862.9032258064517</v>
      </c>
      <c r="FK68" s="77">
        <v>8705.3571428571431</v>
      </c>
      <c r="FL68" s="77">
        <v>7862.9032258064517</v>
      </c>
      <c r="FM68" s="77">
        <v>8125</v>
      </c>
      <c r="FN68" s="77">
        <v>7862.9032258064517</v>
      </c>
      <c r="FO68" s="77">
        <v>8125</v>
      </c>
      <c r="FP68" s="77">
        <v>7862.9032258064517</v>
      </c>
      <c r="FQ68" s="77">
        <v>7862.9032258064517</v>
      </c>
      <c r="FR68" s="77">
        <v>8125</v>
      </c>
      <c r="FS68" s="77">
        <v>7862.9032258064517</v>
      </c>
      <c r="FT68" s="77">
        <v>8125</v>
      </c>
      <c r="FU68" s="77">
        <v>7862.9032258064517</v>
      </c>
      <c r="FV68" s="77">
        <v>7862.9032258064517</v>
      </c>
      <c r="FW68" s="77">
        <v>8705.3571428571431</v>
      </c>
      <c r="FX68" s="77">
        <v>7862.9032258064517</v>
      </c>
      <c r="FY68" s="77">
        <v>8125</v>
      </c>
      <c r="FZ68" s="77">
        <v>7862.9032258064517</v>
      </c>
      <c r="GA68" s="77">
        <v>8125</v>
      </c>
      <c r="GB68" s="77">
        <v>7862.9032258064517</v>
      </c>
      <c r="GC68" s="77">
        <v>7862.9032258064517</v>
      </c>
      <c r="GD68" s="77">
        <v>8125</v>
      </c>
      <c r="GE68" s="77">
        <v>7862.9032258064517</v>
      </c>
      <c r="GF68" s="77">
        <v>8125</v>
      </c>
      <c r="GG68" s="77">
        <v>7862.9032258064517</v>
      </c>
      <c r="GH68" s="77">
        <v>7862.9032258064517</v>
      </c>
      <c r="GI68" s="77">
        <v>8705.3571428571431</v>
      </c>
      <c r="GJ68" s="77">
        <v>7862.9032258064517</v>
      </c>
      <c r="GK68" s="77">
        <v>8125</v>
      </c>
      <c r="GL68" s="77">
        <v>7862.9032258064517</v>
      </c>
      <c r="GM68" s="77">
        <v>8125</v>
      </c>
      <c r="GN68" s="77">
        <v>7862.9032258064517</v>
      </c>
      <c r="GO68" s="77">
        <v>7862.9032258064517</v>
      </c>
      <c r="GP68" s="77">
        <v>8125</v>
      </c>
      <c r="GQ68" s="77">
        <v>7862.9032258064517</v>
      </c>
      <c r="GR68" s="77">
        <v>8125</v>
      </c>
      <c r="GS68" s="77">
        <v>7862.9032258064517</v>
      </c>
      <c r="GT68" s="77">
        <v>7862.9032258064517</v>
      </c>
      <c r="GU68" s="77">
        <v>8405.1724137931033</v>
      </c>
      <c r="GV68" s="77">
        <v>7862.9032258064517</v>
      </c>
      <c r="GW68" s="77">
        <v>8125</v>
      </c>
      <c r="GX68" s="77">
        <v>7862.9032258064517</v>
      </c>
      <c r="GY68" s="77">
        <v>8125</v>
      </c>
      <c r="GZ68" s="77">
        <v>7862.9032258064517</v>
      </c>
      <c r="HA68" s="77">
        <v>7862.9032258064517</v>
      </c>
      <c r="HB68" s="77">
        <v>8125</v>
      </c>
      <c r="HC68" s="77">
        <v>7862.9032258064517</v>
      </c>
      <c r="HD68" s="77">
        <v>8125</v>
      </c>
      <c r="HE68" s="77">
        <v>7862.9032258064517</v>
      </c>
      <c r="HF68" s="77">
        <v>7862.9032258064517</v>
      </c>
      <c r="HG68" s="77">
        <v>8705.3571428571431</v>
      </c>
      <c r="HH68" s="77">
        <v>7862.9032258064517</v>
      </c>
      <c r="HI68" s="77">
        <v>8125</v>
      </c>
      <c r="HJ68" s="77">
        <v>7862.9032258064517</v>
      </c>
      <c r="HK68" s="77">
        <v>8125</v>
      </c>
      <c r="HL68" s="77">
        <v>7862.9032258064517</v>
      </c>
      <c r="HM68" s="77">
        <v>7862.9032258064517</v>
      </c>
      <c r="HN68" s="77">
        <v>8125</v>
      </c>
      <c r="HO68" s="77">
        <v>7862.9032258064517</v>
      </c>
      <c r="HP68" s="77">
        <v>8125</v>
      </c>
      <c r="HQ68" s="77">
        <v>7862.9032258064517</v>
      </c>
      <c r="HR68" s="77">
        <v>7862.9032258064517</v>
      </c>
      <c r="HS68" s="77">
        <v>8705.3571428571431</v>
      </c>
      <c r="HT68" s="77">
        <v>7862.9032258064517</v>
      </c>
      <c r="HU68" s="77">
        <v>8125</v>
      </c>
      <c r="HV68" s="77">
        <v>7862.9032258064517</v>
      </c>
      <c r="HW68" s="77">
        <v>8125</v>
      </c>
      <c r="HX68" s="77">
        <v>7862.9032258064517</v>
      </c>
      <c r="HY68" s="77">
        <v>7862.9032258064517</v>
      </c>
      <c r="HZ68" s="77">
        <v>8125</v>
      </c>
      <c r="IA68" s="77">
        <v>7862.9032258064517</v>
      </c>
      <c r="IB68" s="77">
        <v>8125</v>
      </c>
      <c r="IC68" s="77">
        <v>7862.9032258064517</v>
      </c>
      <c r="ID68" s="77">
        <v>7862.9032258064517</v>
      </c>
      <c r="IE68" s="77">
        <v>8705.3571428571431</v>
      </c>
      <c r="IF68" s="77">
        <v>7862.9032258064517</v>
      </c>
      <c r="IG68" s="77">
        <v>8125</v>
      </c>
      <c r="IH68" s="77">
        <v>7862.9032258064517</v>
      </c>
      <c r="II68" s="77">
        <v>8125</v>
      </c>
      <c r="IJ68" s="77">
        <v>7862.9032258064517</v>
      </c>
      <c r="IK68" s="77">
        <v>7862.9032258064517</v>
      </c>
      <c r="IL68" s="77">
        <v>8125</v>
      </c>
      <c r="IM68" s="77">
        <v>7862.9032258064517</v>
      </c>
      <c r="IN68" s="77">
        <v>8125</v>
      </c>
      <c r="IO68" s="77">
        <v>7862.9032258064517</v>
      </c>
    </row>
    <row r="69" spans="1:249" x14ac:dyDescent="0.2">
      <c r="D69" s="25"/>
      <c r="E69" s="58" t="s">
        <v>25</v>
      </c>
      <c r="J69" s="77" cm="1">
        <f t="array" ref="J69:IO69">_xlfn.ANCHORARRAY(Calcs!J$97)</f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W69" s="77">
        <v>0</v>
      </c>
      <c r="X69" s="77">
        <v>0</v>
      </c>
      <c r="Y69" s="77">
        <v>0</v>
      </c>
      <c r="Z69" s="77">
        <v>0</v>
      </c>
      <c r="AA69" s="77">
        <v>0</v>
      </c>
      <c r="AB69" s="77">
        <v>0</v>
      </c>
      <c r="AC69" s="77">
        <v>0</v>
      </c>
      <c r="AD69" s="77">
        <v>0</v>
      </c>
      <c r="AE69" s="77">
        <v>0</v>
      </c>
      <c r="AF69" s="77">
        <v>0</v>
      </c>
      <c r="AG69" s="77">
        <v>0</v>
      </c>
      <c r="AH69" s="77">
        <v>0</v>
      </c>
      <c r="AI69" s="77">
        <v>0</v>
      </c>
      <c r="AJ69" s="77">
        <v>0</v>
      </c>
      <c r="AK69" s="77">
        <v>0</v>
      </c>
      <c r="AL69" s="77">
        <v>0</v>
      </c>
      <c r="AM69" s="77">
        <v>0</v>
      </c>
      <c r="AN69" s="77">
        <v>0</v>
      </c>
      <c r="AO69" s="77">
        <v>0</v>
      </c>
      <c r="AP69" s="77">
        <v>0</v>
      </c>
      <c r="AQ69" s="77">
        <v>0</v>
      </c>
      <c r="AR69" s="77">
        <v>0</v>
      </c>
      <c r="AS69" s="77">
        <v>0</v>
      </c>
      <c r="AT69" s="77">
        <v>0</v>
      </c>
      <c r="AU69" s="77">
        <v>0</v>
      </c>
      <c r="AV69" s="77">
        <v>0</v>
      </c>
      <c r="AW69" s="77">
        <v>0</v>
      </c>
      <c r="AX69" s="77">
        <v>0</v>
      </c>
      <c r="AY69" s="77">
        <v>0</v>
      </c>
      <c r="AZ69" s="77">
        <v>0</v>
      </c>
      <c r="BA69" s="77">
        <v>0</v>
      </c>
      <c r="BB69" s="77">
        <v>0</v>
      </c>
      <c r="BC69" s="77">
        <v>0</v>
      </c>
      <c r="BD69" s="77">
        <v>0</v>
      </c>
      <c r="BE69" s="77">
        <v>0</v>
      </c>
      <c r="BF69" s="77">
        <v>0</v>
      </c>
      <c r="BG69" s="77">
        <v>0</v>
      </c>
      <c r="BH69" s="77">
        <v>0</v>
      </c>
      <c r="BI69" s="77">
        <v>0</v>
      </c>
      <c r="BJ69" s="77">
        <v>0</v>
      </c>
      <c r="BK69" s="77">
        <v>0</v>
      </c>
      <c r="BL69" s="77">
        <v>0</v>
      </c>
      <c r="BM69" s="77">
        <v>0</v>
      </c>
      <c r="BN69" s="77">
        <v>0</v>
      </c>
      <c r="BO69" s="77">
        <v>0</v>
      </c>
      <c r="BP69" s="77">
        <v>0</v>
      </c>
      <c r="BQ69" s="77">
        <v>0</v>
      </c>
      <c r="BR69" s="77">
        <v>0</v>
      </c>
      <c r="BS69" s="77">
        <v>0</v>
      </c>
      <c r="BT69" s="77">
        <v>0</v>
      </c>
      <c r="BU69" s="77">
        <v>0</v>
      </c>
      <c r="BV69" s="77">
        <v>0</v>
      </c>
      <c r="BW69" s="77">
        <v>0</v>
      </c>
      <c r="BX69" s="77">
        <v>0</v>
      </c>
      <c r="BY69" s="77">
        <v>0</v>
      </c>
      <c r="BZ69" s="77">
        <v>0</v>
      </c>
      <c r="CA69" s="77">
        <v>0</v>
      </c>
      <c r="CB69" s="77">
        <v>0</v>
      </c>
      <c r="CC69" s="77">
        <v>0</v>
      </c>
      <c r="CD69" s="77">
        <v>0</v>
      </c>
      <c r="CE69" s="77">
        <v>0</v>
      </c>
      <c r="CF69" s="77">
        <v>0</v>
      </c>
      <c r="CG69" s="77">
        <v>0</v>
      </c>
      <c r="CH69" s="77">
        <v>0</v>
      </c>
      <c r="CI69" s="77">
        <v>0</v>
      </c>
      <c r="CJ69" s="77">
        <v>0</v>
      </c>
      <c r="CK69" s="77">
        <v>0</v>
      </c>
      <c r="CL69" s="77">
        <v>0</v>
      </c>
      <c r="CM69" s="77">
        <v>0</v>
      </c>
      <c r="CN69" s="77">
        <v>0</v>
      </c>
      <c r="CO69" s="77">
        <v>0</v>
      </c>
      <c r="CP69" s="77">
        <v>0</v>
      </c>
      <c r="CQ69" s="77">
        <v>0</v>
      </c>
      <c r="CR69" s="77">
        <v>0</v>
      </c>
      <c r="CS69" s="77">
        <v>0</v>
      </c>
      <c r="CT69" s="77">
        <v>0</v>
      </c>
      <c r="CU69" s="77">
        <v>0</v>
      </c>
      <c r="CV69" s="77">
        <v>0</v>
      </c>
      <c r="CW69" s="77">
        <v>0</v>
      </c>
      <c r="CX69" s="77">
        <v>0</v>
      </c>
      <c r="CY69" s="77">
        <v>0</v>
      </c>
      <c r="CZ69" s="77">
        <v>0</v>
      </c>
      <c r="DA69" s="77">
        <v>0</v>
      </c>
      <c r="DB69" s="77">
        <v>0</v>
      </c>
      <c r="DC69" s="77">
        <v>0</v>
      </c>
      <c r="DD69" s="77">
        <v>0</v>
      </c>
      <c r="DE69" s="77">
        <v>0</v>
      </c>
      <c r="DF69" s="77">
        <v>0</v>
      </c>
      <c r="DG69" s="77">
        <v>0</v>
      </c>
      <c r="DH69" s="77">
        <v>0</v>
      </c>
      <c r="DI69" s="77">
        <v>0</v>
      </c>
      <c r="DJ69" s="77">
        <v>0</v>
      </c>
      <c r="DK69" s="77">
        <v>0</v>
      </c>
      <c r="DL69" s="77">
        <v>0</v>
      </c>
      <c r="DM69" s="77">
        <v>0</v>
      </c>
      <c r="DN69" s="77">
        <v>0</v>
      </c>
      <c r="DO69" s="77">
        <v>0</v>
      </c>
      <c r="DP69" s="77">
        <v>0</v>
      </c>
      <c r="DQ69" s="77">
        <v>0</v>
      </c>
      <c r="DR69" s="77">
        <v>0</v>
      </c>
      <c r="DS69" s="77">
        <v>0</v>
      </c>
      <c r="DT69" s="77">
        <v>0</v>
      </c>
      <c r="DU69" s="77">
        <v>0</v>
      </c>
      <c r="DV69" s="77">
        <v>0</v>
      </c>
      <c r="DW69" s="77">
        <v>0</v>
      </c>
      <c r="DX69" s="77">
        <v>0</v>
      </c>
      <c r="DY69" s="77">
        <v>0</v>
      </c>
      <c r="DZ69" s="77">
        <v>0</v>
      </c>
      <c r="EA69" s="77">
        <v>0</v>
      </c>
      <c r="EB69" s="77">
        <v>0</v>
      </c>
      <c r="EC69" s="77">
        <v>0</v>
      </c>
      <c r="ED69" s="77">
        <v>0</v>
      </c>
      <c r="EE69" s="77">
        <v>0</v>
      </c>
      <c r="EF69" s="77">
        <v>0</v>
      </c>
      <c r="EG69" s="77">
        <v>0</v>
      </c>
      <c r="EH69" s="77">
        <v>0</v>
      </c>
      <c r="EI69" s="77">
        <v>0</v>
      </c>
      <c r="EJ69" s="77">
        <v>0</v>
      </c>
      <c r="EK69" s="77">
        <v>0</v>
      </c>
      <c r="EL69" s="77">
        <v>0</v>
      </c>
      <c r="EM69" s="77">
        <v>0</v>
      </c>
      <c r="EN69" s="77">
        <v>0</v>
      </c>
      <c r="EO69" s="77">
        <v>0</v>
      </c>
      <c r="EP69" s="77">
        <v>0</v>
      </c>
      <c r="EQ69" s="77">
        <v>0</v>
      </c>
      <c r="ER69" s="77">
        <v>0</v>
      </c>
      <c r="ES69" s="77">
        <v>0</v>
      </c>
      <c r="ET69" s="77">
        <v>0</v>
      </c>
      <c r="EU69" s="77">
        <v>0</v>
      </c>
      <c r="EV69" s="77">
        <v>0</v>
      </c>
      <c r="EW69" s="77">
        <v>0</v>
      </c>
      <c r="EX69" s="77">
        <v>0</v>
      </c>
      <c r="EY69" s="77">
        <v>0</v>
      </c>
      <c r="EZ69" s="77">
        <v>0</v>
      </c>
      <c r="FA69" s="77">
        <v>0</v>
      </c>
      <c r="FB69" s="77">
        <v>0</v>
      </c>
      <c r="FC69" s="77">
        <v>0</v>
      </c>
      <c r="FD69" s="77">
        <v>0</v>
      </c>
      <c r="FE69" s="77">
        <v>0</v>
      </c>
      <c r="FF69" s="77">
        <v>0</v>
      </c>
      <c r="FG69" s="77">
        <v>0</v>
      </c>
      <c r="FH69" s="77">
        <v>0</v>
      </c>
      <c r="FI69" s="77">
        <v>0</v>
      </c>
      <c r="FJ69" s="77">
        <v>0</v>
      </c>
      <c r="FK69" s="77">
        <v>0</v>
      </c>
      <c r="FL69" s="77">
        <v>0</v>
      </c>
      <c r="FM69" s="77">
        <v>0</v>
      </c>
      <c r="FN69" s="77">
        <v>0</v>
      </c>
      <c r="FO69" s="77">
        <v>0</v>
      </c>
      <c r="FP69" s="77">
        <v>0</v>
      </c>
      <c r="FQ69" s="77">
        <v>0</v>
      </c>
      <c r="FR69" s="77">
        <v>0</v>
      </c>
      <c r="FS69" s="77">
        <v>0</v>
      </c>
      <c r="FT69" s="77">
        <v>0</v>
      </c>
      <c r="FU69" s="77">
        <v>0</v>
      </c>
      <c r="FV69" s="77">
        <v>0</v>
      </c>
      <c r="FW69" s="77">
        <v>0</v>
      </c>
      <c r="FX69" s="77">
        <v>0</v>
      </c>
      <c r="FY69" s="77">
        <v>0</v>
      </c>
      <c r="FZ69" s="77">
        <v>0</v>
      </c>
      <c r="GA69" s="77">
        <v>0</v>
      </c>
      <c r="GB69" s="77">
        <v>0</v>
      </c>
      <c r="GC69" s="77">
        <v>0</v>
      </c>
      <c r="GD69" s="77">
        <v>0</v>
      </c>
      <c r="GE69" s="77">
        <v>0</v>
      </c>
      <c r="GF69" s="77">
        <v>0</v>
      </c>
      <c r="GG69" s="77">
        <v>0</v>
      </c>
      <c r="GH69" s="77">
        <v>0</v>
      </c>
      <c r="GI69" s="77">
        <v>0</v>
      </c>
      <c r="GJ69" s="77">
        <v>0</v>
      </c>
      <c r="GK69" s="77">
        <v>0</v>
      </c>
      <c r="GL69" s="77">
        <v>0</v>
      </c>
      <c r="GM69" s="77">
        <v>0</v>
      </c>
      <c r="GN69" s="77">
        <v>0</v>
      </c>
      <c r="GO69" s="77">
        <v>0</v>
      </c>
      <c r="GP69" s="77">
        <v>0</v>
      </c>
      <c r="GQ69" s="77">
        <v>0</v>
      </c>
      <c r="GR69" s="77">
        <v>0</v>
      </c>
      <c r="GS69" s="77">
        <v>0</v>
      </c>
      <c r="GT69" s="77">
        <v>0</v>
      </c>
      <c r="GU69" s="77">
        <v>0</v>
      </c>
      <c r="GV69" s="77">
        <v>0</v>
      </c>
      <c r="GW69" s="77">
        <v>0</v>
      </c>
      <c r="GX69" s="77">
        <v>0</v>
      </c>
      <c r="GY69" s="77">
        <v>0</v>
      </c>
      <c r="GZ69" s="77">
        <v>0</v>
      </c>
      <c r="HA69" s="77">
        <v>0</v>
      </c>
      <c r="HB69" s="77">
        <v>0</v>
      </c>
      <c r="HC69" s="77">
        <v>0</v>
      </c>
      <c r="HD69" s="77">
        <v>0</v>
      </c>
      <c r="HE69" s="77">
        <v>0</v>
      </c>
      <c r="HF69" s="77">
        <v>0</v>
      </c>
      <c r="HG69" s="77">
        <v>0</v>
      </c>
      <c r="HH69" s="77">
        <v>0</v>
      </c>
      <c r="HI69" s="77">
        <v>0</v>
      </c>
      <c r="HJ69" s="77">
        <v>0</v>
      </c>
      <c r="HK69" s="77">
        <v>0</v>
      </c>
      <c r="HL69" s="77">
        <v>0</v>
      </c>
      <c r="HM69" s="77">
        <v>0</v>
      </c>
      <c r="HN69" s="77">
        <v>0</v>
      </c>
      <c r="HO69" s="77">
        <v>0</v>
      </c>
      <c r="HP69" s="77">
        <v>0</v>
      </c>
      <c r="HQ69" s="77">
        <v>0</v>
      </c>
      <c r="HR69" s="77">
        <v>0</v>
      </c>
      <c r="HS69" s="77">
        <v>0</v>
      </c>
      <c r="HT69" s="77">
        <v>0</v>
      </c>
      <c r="HU69" s="77">
        <v>0</v>
      </c>
      <c r="HV69" s="77">
        <v>0</v>
      </c>
      <c r="HW69" s="77">
        <v>0</v>
      </c>
      <c r="HX69" s="77">
        <v>0</v>
      </c>
      <c r="HY69" s="77">
        <v>0</v>
      </c>
      <c r="HZ69" s="77">
        <v>0</v>
      </c>
      <c r="IA69" s="77">
        <v>0</v>
      </c>
      <c r="IB69" s="77">
        <v>0</v>
      </c>
      <c r="IC69" s="77">
        <v>0</v>
      </c>
      <c r="ID69" s="77">
        <v>0</v>
      </c>
      <c r="IE69" s="77">
        <v>0</v>
      </c>
      <c r="IF69" s="77">
        <v>0</v>
      </c>
      <c r="IG69" s="77">
        <v>0</v>
      </c>
      <c r="IH69" s="77">
        <v>0</v>
      </c>
      <c r="II69" s="77">
        <v>0</v>
      </c>
      <c r="IJ69" s="77">
        <v>0</v>
      </c>
      <c r="IK69" s="77">
        <v>0</v>
      </c>
      <c r="IL69" s="77">
        <v>0</v>
      </c>
      <c r="IM69" s="77">
        <v>0</v>
      </c>
      <c r="IN69" s="77">
        <v>0</v>
      </c>
      <c r="IO69" s="77">
        <v>0</v>
      </c>
    </row>
    <row r="70" spans="1:249" s="13" customFormat="1" ht="15.75" thickBot="1" x14ac:dyDescent="0.25">
      <c r="B70" s="7"/>
      <c r="C70" s="75"/>
      <c r="E70" s="82" t="s">
        <v>31</v>
      </c>
      <c r="F70" s="83"/>
      <c r="G70" s="83"/>
      <c r="H70" s="83"/>
      <c r="I70" s="83"/>
      <c r="J70" s="254" cm="1">
        <f t="array" ref="J70:IO70">BXF.SumColumnsλ(_xlfn.ANCHORARRAY(J66):J69)</f>
        <v>17384.165361324336</v>
      </c>
      <c r="K70" s="83">
        <v>20260.849441132254</v>
      </c>
      <c r="L70" s="83">
        <v>22467.639254291749</v>
      </c>
      <c r="M70" s="83">
        <v>25166.927111955414</v>
      </c>
      <c r="N70" s="83">
        <v>27541.12752905655</v>
      </c>
      <c r="O70" s="83">
        <v>30235.391350936901</v>
      </c>
      <c r="P70" s="83">
        <v>32604.546798772291</v>
      </c>
      <c r="Q70" s="83">
        <v>35132.454308100969</v>
      </c>
      <c r="R70" s="83">
        <v>37819.103302835079</v>
      </c>
      <c r="S70" s="83">
        <v>40180.612195077789</v>
      </c>
      <c r="T70" s="83">
        <v>42862.131610746139</v>
      </c>
      <c r="U70" s="83">
        <v>45218.489550676975</v>
      </c>
      <c r="V70" s="83">
        <v>54973.734401194517</v>
      </c>
      <c r="W70" s="83">
        <v>63084.671800283853</v>
      </c>
      <c r="X70" s="83">
        <v>69637.696434639322</v>
      </c>
      <c r="Y70" s="83">
        <v>77207.682208447775</v>
      </c>
      <c r="Z70" s="83">
        <v>84291.161966702741</v>
      </c>
      <c r="AA70" s="83">
        <v>91855.86666552219</v>
      </c>
      <c r="AB70" s="83">
        <v>98934.043344309015</v>
      </c>
      <c r="AC70" s="83">
        <v>106251.4873836249</v>
      </c>
      <c r="AD70" s="83">
        <v>113808.18766628928</v>
      </c>
      <c r="AE70" s="83">
        <v>120878.32657718704</v>
      </c>
      <c r="AF70" s="83">
        <v>128429.6348417853</v>
      </c>
      <c r="AG70" s="83">
        <v>135494.35926787503</v>
      </c>
      <c r="AH70" s="83">
        <v>148683.23317548391</v>
      </c>
      <c r="AI70" s="83">
        <v>160486.88307870869</v>
      </c>
      <c r="AJ70" s="83">
        <v>170214.05333989664</v>
      </c>
      <c r="AK70" s="83">
        <v>181297.91223703703</v>
      </c>
      <c r="AL70" s="83">
        <v>191733.83998199622</v>
      </c>
      <c r="AM70" s="83">
        <v>202812.14761432831</v>
      </c>
      <c r="AN70" s="83">
        <v>213242.50096420915</v>
      </c>
      <c r="AO70" s="83">
        <v>223992.63032965543</v>
      </c>
      <c r="AP70" s="83">
        <v>235062.5240247105</v>
      </c>
      <c r="AQ70" s="83">
        <v>245484.42837924234</v>
      </c>
      <c r="AR70" s="83">
        <v>256548.65419035364</v>
      </c>
      <c r="AS70" s="83">
        <v>266964.86704475863</v>
      </c>
      <c r="AT70" s="83">
        <v>273906.9995497613</v>
      </c>
      <c r="AU70" s="83">
        <v>282603.16901738197</v>
      </c>
      <c r="AV70" s="83">
        <v>289395.52936507232</v>
      </c>
      <c r="AW70" s="83">
        <v>297431.1499749556</v>
      </c>
      <c r="AX70" s="83">
        <v>304872.46116212831</v>
      </c>
      <c r="AY70" s="83">
        <v>312902.24649396003</v>
      </c>
      <c r="AZ70" s="83">
        <v>320337.69808942266</v>
      </c>
      <c r="BA70" s="83">
        <v>328065.90048984764</v>
      </c>
      <c r="BB70" s="83">
        <v>336086.84141140262</v>
      </c>
      <c r="BC70" s="83">
        <v>343513.41174487898</v>
      </c>
      <c r="BD70" s="83">
        <v>351528.39480279066</v>
      </c>
      <c r="BE70" s="83">
        <v>358948.98244819185</v>
      </c>
      <c r="BF70" s="83">
        <v>364617.20107899257</v>
      </c>
      <c r="BG70" s="83">
        <v>371835.75341390906</v>
      </c>
      <c r="BH70" s="83">
        <v>377969.76737285225</v>
      </c>
      <c r="BI70" s="83">
        <v>384908.14729397563</v>
      </c>
      <c r="BJ70" s="83">
        <v>391322.33366671193</v>
      </c>
      <c r="BK70" s="83">
        <v>398260.71358783531</v>
      </c>
      <c r="BL70" s="83">
        <v>404674.89996057161</v>
      </c>
      <c r="BM70" s="83">
        <v>411351.18310750142</v>
      </c>
      <c r="BN70" s="83">
        <v>418289.56302862481</v>
      </c>
      <c r="BO70" s="83">
        <v>424703.7494013611</v>
      </c>
      <c r="BP70" s="83">
        <v>431642.12932248448</v>
      </c>
      <c r="BQ70" s="83">
        <v>438056.31569522078</v>
      </c>
      <c r="BR70" s="83">
        <v>444732.59884215059</v>
      </c>
      <c r="BS70" s="83">
        <v>452251.33590613113</v>
      </c>
      <c r="BT70" s="83">
        <v>458085.16513601027</v>
      </c>
      <c r="BU70" s="83">
        <v>465023.54505713366</v>
      </c>
      <c r="BV70" s="83">
        <v>471437.73142986995</v>
      </c>
      <c r="BW70" s="83">
        <v>478376.11135099333</v>
      </c>
      <c r="BX70" s="83">
        <v>484790.29772372963</v>
      </c>
      <c r="BY70" s="83">
        <v>491466.58087065944</v>
      </c>
      <c r="BZ70" s="83">
        <v>498404.96079178283</v>
      </c>
      <c r="CA70" s="83">
        <v>504819.14716451912</v>
      </c>
      <c r="CB70" s="83">
        <v>511757.5270856425</v>
      </c>
      <c r="CC70" s="83">
        <v>518171.7134583788</v>
      </c>
      <c r="CD70" s="83">
        <v>524847.99660530861</v>
      </c>
      <c r="CE70" s="83">
        <v>532366.73366928915</v>
      </c>
      <c r="CF70" s="83">
        <v>538200.56289916823</v>
      </c>
      <c r="CG70" s="83">
        <v>545138.94282029173</v>
      </c>
      <c r="CH70" s="83">
        <v>551553.12919302785</v>
      </c>
      <c r="CI70" s="83">
        <v>558491.50911415135</v>
      </c>
      <c r="CJ70" s="83">
        <v>564905.69548688747</v>
      </c>
      <c r="CK70" s="83">
        <v>571581.97863381729</v>
      </c>
      <c r="CL70" s="83">
        <v>578520.35855494079</v>
      </c>
      <c r="CM70" s="83">
        <v>584934.54492767691</v>
      </c>
      <c r="CN70" s="83">
        <v>591872.92484880041</v>
      </c>
      <c r="CO70" s="83">
        <v>598287.11122153653</v>
      </c>
      <c r="CP70" s="83">
        <v>604963.39436846634</v>
      </c>
      <c r="CQ70" s="83">
        <v>612482.131432447</v>
      </c>
      <c r="CR70" s="83">
        <v>618315.96066232596</v>
      </c>
      <c r="CS70" s="83">
        <v>625254.34058344946</v>
      </c>
      <c r="CT70" s="83">
        <v>631668.52695618558</v>
      </c>
      <c r="CU70" s="83">
        <v>638606.90687730908</v>
      </c>
      <c r="CV70" s="83">
        <v>645021.0932500452</v>
      </c>
      <c r="CW70" s="83">
        <v>651697.37639697501</v>
      </c>
      <c r="CX70" s="83">
        <v>658635.75631809852</v>
      </c>
      <c r="CY70" s="83">
        <v>665049.94269083464</v>
      </c>
      <c r="CZ70" s="83">
        <v>671988.32261195814</v>
      </c>
      <c r="DA70" s="83">
        <v>678402.50898469426</v>
      </c>
      <c r="DB70" s="83">
        <v>685078.79213162407</v>
      </c>
      <c r="DC70" s="83">
        <v>692297.34446654073</v>
      </c>
      <c r="DD70" s="83">
        <v>698431.35842548369</v>
      </c>
      <c r="DE70" s="83">
        <v>705369.73834660719</v>
      </c>
      <c r="DF70" s="83">
        <v>711783.92471934331</v>
      </c>
      <c r="DG70" s="83">
        <v>718722.30464046681</v>
      </c>
      <c r="DH70" s="83">
        <v>725136.49101320293</v>
      </c>
      <c r="DI70" s="83">
        <v>731812.77416013274</v>
      </c>
      <c r="DJ70" s="83">
        <v>738751.15408125625</v>
      </c>
      <c r="DK70" s="83">
        <v>745165.34045399236</v>
      </c>
      <c r="DL70" s="83">
        <v>752103.72037511587</v>
      </c>
      <c r="DM70" s="83">
        <v>758517.90674785199</v>
      </c>
      <c r="DN70" s="83">
        <v>765194.1898947818</v>
      </c>
      <c r="DO70" s="83">
        <v>772712.92695876246</v>
      </c>
      <c r="DP70" s="83">
        <v>778546.75618864142</v>
      </c>
      <c r="DQ70" s="83">
        <v>785485.13610976492</v>
      </c>
      <c r="DR70" s="83">
        <v>791899.32248250104</v>
      </c>
      <c r="DS70" s="83">
        <v>798837.70240362454</v>
      </c>
      <c r="DT70" s="83">
        <v>805251.88877636066</v>
      </c>
      <c r="DU70" s="83">
        <v>811928.17192329047</v>
      </c>
      <c r="DV70" s="83">
        <v>818866.55184441397</v>
      </c>
      <c r="DW70" s="83">
        <v>825280.73821715009</v>
      </c>
      <c r="DX70" s="83">
        <v>832219.1181382736</v>
      </c>
      <c r="DY70" s="83">
        <v>838633.30451100972</v>
      </c>
      <c r="DZ70" s="83">
        <v>845309.58765793953</v>
      </c>
      <c r="EA70" s="83">
        <v>852828.32472192019</v>
      </c>
      <c r="EB70" s="83">
        <v>858662.15395179915</v>
      </c>
      <c r="EC70" s="83">
        <v>865600.53387292265</v>
      </c>
      <c r="ED70" s="83">
        <v>872014.72024565877</v>
      </c>
      <c r="EE70" s="83">
        <v>878953.10016678227</v>
      </c>
      <c r="EF70" s="83">
        <v>885367.28653951839</v>
      </c>
      <c r="EG70" s="83">
        <v>892043.5696864482</v>
      </c>
      <c r="EH70" s="83">
        <v>898981.9496075717</v>
      </c>
      <c r="EI70" s="83">
        <v>905396.13598030782</v>
      </c>
      <c r="EJ70" s="83">
        <v>912334.51590143132</v>
      </c>
      <c r="EK70" s="83">
        <v>918748.70227416744</v>
      </c>
      <c r="EL70" s="83">
        <v>925424.98542109726</v>
      </c>
      <c r="EM70" s="83">
        <v>932943.72248507792</v>
      </c>
      <c r="EN70" s="83">
        <v>938777.55171495688</v>
      </c>
      <c r="EO70" s="83">
        <v>945715.93163608038</v>
      </c>
      <c r="EP70" s="83">
        <v>952130.1180088165</v>
      </c>
      <c r="EQ70" s="83">
        <v>959068.49792994</v>
      </c>
      <c r="ER70" s="83">
        <v>965482.68430267612</v>
      </c>
      <c r="ES70" s="83">
        <v>972158.96744960593</v>
      </c>
      <c r="ET70" s="83">
        <v>979097.34737072943</v>
      </c>
      <c r="EU70" s="83">
        <v>985511.53374346555</v>
      </c>
      <c r="EV70" s="83">
        <v>992449.91366458905</v>
      </c>
      <c r="EW70" s="83">
        <v>998864.10003732517</v>
      </c>
      <c r="EX70" s="83">
        <v>1005540.383184255</v>
      </c>
      <c r="EY70" s="83">
        <v>1012758.9355191716</v>
      </c>
      <c r="EZ70" s="83">
        <v>1018892.9494781146</v>
      </c>
      <c r="FA70" s="83">
        <v>1025831.3293992381</v>
      </c>
      <c r="FB70" s="83">
        <v>1032245.5157719742</v>
      </c>
      <c r="FC70" s="83">
        <v>1039183.8956930977</v>
      </c>
      <c r="FD70" s="83">
        <v>1045598.0820658338</v>
      </c>
      <c r="FE70" s="83">
        <v>1052274.3652127637</v>
      </c>
      <c r="FF70" s="83">
        <v>1059212.745133887</v>
      </c>
      <c r="FG70" s="83">
        <v>1065626.9315066235</v>
      </c>
      <c r="FH70" s="83">
        <v>1072565.3114277467</v>
      </c>
      <c r="FI70" s="83">
        <v>1078979.4978004831</v>
      </c>
      <c r="FJ70" s="83">
        <v>1085655.7809474131</v>
      </c>
      <c r="FK70" s="83">
        <v>1093174.5180113933</v>
      </c>
      <c r="FL70" s="83">
        <v>1099008.3472412727</v>
      </c>
      <c r="FM70" s="83">
        <v>1105946.7271623958</v>
      </c>
      <c r="FN70" s="83">
        <v>1112360.9135351323</v>
      </c>
      <c r="FO70" s="83">
        <v>1119299.2934562555</v>
      </c>
      <c r="FP70" s="83">
        <v>1125713.4798289919</v>
      </c>
      <c r="FQ70" s="83">
        <v>1132389.7629759219</v>
      </c>
      <c r="FR70" s="83">
        <v>1139328.142897045</v>
      </c>
      <c r="FS70" s="83">
        <v>1145742.3292697815</v>
      </c>
      <c r="FT70" s="83">
        <v>1152680.7091909046</v>
      </c>
      <c r="FU70" s="83">
        <v>1159094.8955636411</v>
      </c>
      <c r="FV70" s="83">
        <v>1165771.178710571</v>
      </c>
      <c r="FW70" s="83">
        <v>1173289.9157745512</v>
      </c>
      <c r="FX70" s="83">
        <v>1179123.7450044306</v>
      </c>
      <c r="FY70" s="83">
        <v>1186062.1249255538</v>
      </c>
      <c r="FZ70" s="83">
        <v>1192476.3112982903</v>
      </c>
      <c r="GA70" s="83">
        <v>1199414.6912194134</v>
      </c>
      <c r="GB70" s="83">
        <v>1205828.8775921499</v>
      </c>
      <c r="GC70" s="83">
        <v>1212505.1607390798</v>
      </c>
      <c r="GD70" s="83">
        <v>1219443.540660203</v>
      </c>
      <c r="GE70" s="83">
        <v>1225857.7270329394</v>
      </c>
      <c r="GF70" s="83">
        <v>1232796.1069540626</v>
      </c>
      <c r="GG70" s="83">
        <v>1239210.2933267991</v>
      </c>
      <c r="GH70" s="83">
        <v>1245886.576473729</v>
      </c>
      <c r="GI70" s="83">
        <v>1253405.3135377092</v>
      </c>
      <c r="GJ70" s="83">
        <v>1259239.1427675886</v>
      </c>
      <c r="GK70" s="83">
        <v>1266177.5226887118</v>
      </c>
      <c r="GL70" s="83">
        <v>1272591.7090614482</v>
      </c>
      <c r="GM70" s="83">
        <v>1279530.0889825714</v>
      </c>
      <c r="GN70" s="83">
        <v>1285944.2753553079</v>
      </c>
      <c r="GO70" s="83">
        <v>1292620.5585022378</v>
      </c>
      <c r="GP70" s="83">
        <v>1299558.9384233609</v>
      </c>
      <c r="GQ70" s="83">
        <v>1305973.1247960974</v>
      </c>
      <c r="GR70" s="83">
        <v>1312911.5047172206</v>
      </c>
      <c r="GS70" s="83">
        <v>1319325.691089957</v>
      </c>
      <c r="GT70" s="83">
        <v>1326001.9742368869</v>
      </c>
      <c r="GU70" s="83">
        <v>1333220.5265718035</v>
      </c>
      <c r="GV70" s="83">
        <v>1339354.5405307466</v>
      </c>
      <c r="GW70" s="83">
        <v>1346292.9204518697</v>
      </c>
      <c r="GX70" s="83">
        <v>1352707.1068246062</v>
      </c>
      <c r="GY70" s="83">
        <v>1359645.4867457293</v>
      </c>
      <c r="GZ70" s="83">
        <v>1366059.6731184658</v>
      </c>
      <c r="HA70" s="83">
        <v>1372735.9562653957</v>
      </c>
      <c r="HB70" s="83">
        <v>1379674.3361865189</v>
      </c>
      <c r="HC70" s="83">
        <v>1386088.5225592554</v>
      </c>
      <c r="HD70" s="83">
        <v>1393026.9024803785</v>
      </c>
      <c r="HE70" s="83">
        <v>1399441.088853115</v>
      </c>
      <c r="HF70" s="83">
        <v>1406117.3720000449</v>
      </c>
      <c r="HG70" s="83">
        <v>1413636.1090640251</v>
      </c>
      <c r="HH70" s="83">
        <v>1419469.9382939045</v>
      </c>
      <c r="HI70" s="83">
        <v>1426408.3182150277</v>
      </c>
      <c r="HJ70" s="83">
        <v>1432822.5045877642</v>
      </c>
      <c r="HK70" s="83">
        <v>1439760.8845088873</v>
      </c>
      <c r="HL70" s="83">
        <v>1446175.0708816238</v>
      </c>
      <c r="HM70" s="83">
        <v>1452851.3540285537</v>
      </c>
      <c r="HN70" s="83">
        <v>1459789.7339496769</v>
      </c>
      <c r="HO70" s="83">
        <v>1466203.9203224133</v>
      </c>
      <c r="HP70" s="83">
        <v>1473142.3002435365</v>
      </c>
      <c r="HQ70" s="83">
        <v>1479556.4866162729</v>
      </c>
      <c r="HR70" s="83">
        <v>1486232.7697632029</v>
      </c>
      <c r="HS70" s="83">
        <v>1493751.5068271831</v>
      </c>
      <c r="HT70" s="83">
        <v>1499585.3360570625</v>
      </c>
      <c r="HU70" s="83">
        <v>1506523.7159781856</v>
      </c>
      <c r="HV70" s="83">
        <v>1512937.9023509221</v>
      </c>
      <c r="HW70" s="83">
        <v>1519876.2822720453</v>
      </c>
      <c r="HX70" s="83">
        <v>1526290.4686447817</v>
      </c>
      <c r="HY70" s="83">
        <v>1532966.7517917117</v>
      </c>
      <c r="HZ70" s="83">
        <v>1539905.1317128348</v>
      </c>
      <c r="IA70" s="83">
        <v>1546319.3180855713</v>
      </c>
      <c r="IB70" s="83">
        <v>1553257.6980066944</v>
      </c>
      <c r="IC70" s="83">
        <v>1559671.8843794309</v>
      </c>
      <c r="ID70" s="83">
        <v>1566194.6587544309</v>
      </c>
      <c r="IE70" s="83">
        <v>1573559.8870464815</v>
      </c>
      <c r="IF70" s="83">
        <v>1579240.207504431</v>
      </c>
      <c r="IG70" s="83">
        <v>1586025.0786536245</v>
      </c>
      <c r="IH70" s="83">
        <v>1592285.7562544311</v>
      </c>
      <c r="II70" s="83">
        <v>1599070.6274036246</v>
      </c>
      <c r="IJ70" s="83">
        <v>1605331.3050044312</v>
      </c>
      <c r="IK70" s="83">
        <v>1611854.0793794312</v>
      </c>
      <c r="IL70" s="83">
        <v>1618638.9505286247</v>
      </c>
      <c r="IM70" s="83">
        <v>1624899.6281294313</v>
      </c>
      <c r="IN70" s="83">
        <v>1631684.4992786248</v>
      </c>
      <c r="IO70" s="83">
        <v>1637945.1768794314</v>
      </c>
    </row>
    <row r="71" spans="1:249" s="13" customFormat="1" ht="13.5" thickBot="1" x14ac:dyDescent="0.25">
      <c r="B71" s="7"/>
      <c r="C71" s="75"/>
      <c r="E71" s="82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  <c r="DD71" s="83"/>
      <c r="DE71" s="83"/>
      <c r="DF71" s="83"/>
      <c r="DG71" s="83"/>
      <c r="DH71" s="83"/>
      <c r="DI71" s="83"/>
      <c r="DJ71" s="83"/>
      <c r="DK71" s="83"/>
      <c r="DL71" s="83"/>
      <c r="DM71" s="83"/>
      <c r="DN71" s="83"/>
      <c r="DO71" s="83"/>
      <c r="DP71" s="83"/>
      <c r="DQ71" s="83"/>
      <c r="DR71" s="83"/>
      <c r="DS71" s="83"/>
      <c r="DT71" s="83"/>
      <c r="DU71" s="83"/>
      <c r="DV71" s="83"/>
      <c r="DW71" s="83"/>
      <c r="DX71" s="83"/>
      <c r="DY71" s="83"/>
      <c r="DZ71" s="83"/>
      <c r="EA71" s="83"/>
      <c r="EB71" s="83"/>
      <c r="EC71" s="83"/>
      <c r="ED71" s="83"/>
      <c r="EE71" s="83"/>
      <c r="EF71" s="83"/>
      <c r="EG71" s="83"/>
      <c r="EH71" s="83"/>
      <c r="EI71" s="83"/>
      <c r="EJ71" s="83"/>
      <c r="EK71" s="83"/>
      <c r="EL71" s="83"/>
      <c r="EM71" s="83"/>
      <c r="EN71" s="83"/>
      <c r="EO71" s="83"/>
      <c r="EP71" s="83"/>
      <c r="EQ71" s="83"/>
      <c r="ER71" s="83"/>
      <c r="ES71" s="83"/>
      <c r="ET71" s="83"/>
      <c r="EU71" s="83"/>
      <c r="EV71" s="83"/>
      <c r="EW71" s="83"/>
      <c r="EX71" s="83"/>
      <c r="EY71" s="83"/>
      <c r="EZ71" s="83"/>
      <c r="FA71" s="83"/>
      <c r="FB71" s="83"/>
      <c r="FC71" s="83"/>
      <c r="FD71" s="83"/>
      <c r="FE71" s="83"/>
      <c r="FF71" s="83"/>
      <c r="FG71" s="83"/>
      <c r="FH71" s="83"/>
      <c r="FI71" s="83"/>
      <c r="FJ71" s="83"/>
      <c r="FK71" s="83"/>
      <c r="FL71" s="83"/>
      <c r="FM71" s="83"/>
      <c r="FN71" s="83"/>
      <c r="FO71" s="83"/>
      <c r="FP71" s="83"/>
      <c r="FQ71" s="83"/>
      <c r="FR71" s="83"/>
      <c r="FS71" s="83"/>
      <c r="FT71" s="83"/>
      <c r="FU71" s="83"/>
      <c r="FV71" s="83"/>
      <c r="FW71" s="83"/>
      <c r="FX71" s="83"/>
      <c r="FY71" s="83"/>
      <c r="FZ71" s="83"/>
      <c r="GA71" s="83"/>
      <c r="GB71" s="83"/>
      <c r="GC71" s="83"/>
      <c r="GD71" s="83"/>
      <c r="GE71" s="83"/>
      <c r="GF71" s="83"/>
      <c r="GG71" s="83"/>
      <c r="GH71" s="83"/>
      <c r="GI71" s="83"/>
      <c r="GJ71" s="83"/>
      <c r="GK71" s="83"/>
      <c r="GL71" s="83"/>
      <c r="GM71" s="83"/>
      <c r="GN71" s="83"/>
      <c r="GO71" s="83"/>
      <c r="GP71" s="83"/>
      <c r="GQ71" s="83"/>
      <c r="GR71" s="83"/>
      <c r="GS71" s="83"/>
      <c r="GT71" s="83"/>
      <c r="GU71" s="83"/>
      <c r="GV71" s="83"/>
      <c r="GW71" s="83"/>
      <c r="GX71" s="83"/>
      <c r="GY71" s="83"/>
      <c r="GZ71" s="83"/>
      <c r="HA71" s="83"/>
      <c r="HB71" s="83"/>
      <c r="HC71" s="83"/>
      <c r="HD71" s="83"/>
      <c r="HE71" s="83"/>
      <c r="HF71" s="83"/>
      <c r="HG71" s="83"/>
      <c r="HH71" s="83"/>
      <c r="HI71" s="83"/>
      <c r="HJ71" s="83"/>
      <c r="HK71" s="83"/>
      <c r="HL71" s="83"/>
      <c r="HM71" s="83"/>
      <c r="HN71" s="83"/>
      <c r="HO71" s="83"/>
      <c r="HP71" s="83"/>
      <c r="HQ71" s="83"/>
      <c r="HR71" s="83"/>
      <c r="HS71" s="83"/>
      <c r="HT71" s="83"/>
      <c r="HU71" s="83"/>
      <c r="HV71" s="83"/>
      <c r="HW71" s="83"/>
      <c r="HX71" s="83"/>
      <c r="HY71" s="83"/>
      <c r="HZ71" s="83"/>
      <c r="IA71" s="83"/>
      <c r="IB71" s="83"/>
      <c r="IC71" s="83"/>
      <c r="ID71" s="83"/>
      <c r="IE71" s="83"/>
      <c r="IF71" s="83"/>
      <c r="IG71" s="83"/>
      <c r="IH71" s="83"/>
      <c r="II71" s="83"/>
      <c r="IJ71" s="83"/>
      <c r="IK71" s="83"/>
      <c r="IL71" s="83"/>
      <c r="IM71" s="83"/>
      <c r="IN71" s="83"/>
      <c r="IO71" s="83"/>
    </row>
    <row r="72" spans="1:249" ht="15" x14ac:dyDescent="0.2">
      <c r="D72" s="25"/>
      <c r="E72" s="58" t="s">
        <v>162</v>
      </c>
      <c r="J72" s="242" cm="1">
        <f t="array" ref="J72:IO72">BXF.GetRowλ(_xlfn.ANCHORARRAY(Calcs!J71),4)</f>
        <v>99561.403508771924</v>
      </c>
      <c r="K72" s="77">
        <v>99122.807017543848</v>
      </c>
      <c r="L72" s="77">
        <v>98684.210526315772</v>
      </c>
      <c r="M72" s="77">
        <v>98245.614035087696</v>
      </c>
      <c r="N72" s="77">
        <v>97807.01754385962</v>
      </c>
      <c r="O72" s="77">
        <v>97368.421052631544</v>
      </c>
      <c r="P72" s="77">
        <v>96929.824561403468</v>
      </c>
      <c r="Q72" s="77">
        <v>96491.228070175392</v>
      </c>
      <c r="R72" s="77">
        <v>96052.631578947316</v>
      </c>
      <c r="S72" s="77">
        <v>95614.03508771924</v>
      </c>
      <c r="T72" s="77">
        <v>95175.438596491163</v>
      </c>
      <c r="U72" s="77">
        <v>94736.842105263087</v>
      </c>
      <c r="V72" s="77">
        <v>94298.245614035011</v>
      </c>
      <c r="W72" s="77">
        <v>93859.649122806935</v>
      </c>
      <c r="X72" s="77">
        <v>93421.052631578859</v>
      </c>
      <c r="Y72" s="77">
        <v>92982.456140350783</v>
      </c>
      <c r="Z72" s="77">
        <v>92543.859649122707</v>
      </c>
      <c r="AA72" s="77">
        <v>92105.263157894631</v>
      </c>
      <c r="AB72" s="77">
        <v>91666.666666666555</v>
      </c>
      <c r="AC72" s="77">
        <v>91228.070175438479</v>
      </c>
      <c r="AD72" s="77">
        <v>90789.473684210403</v>
      </c>
      <c r="AE72" s="77">
        <v>90350.877192982327</v>
      </c>
      <c r="AF72" s="77">
        <v>89912.280701754251</v>
      </c>
      <c r="AG72" s="77">
        <v>89473.684210526175</v>
      </c>
      <c r="AH72" s="77">
        <v>89035.087719298099</v>
      </c>
      <c r="AI72" s="77">
        <v>88596.491228070023</v>
      </c>
      <c r="AJ72" s="77">
        <v>88157.894736841947</v>
      </c>
      <c r="AK72" s="77">
        <v>87719.298245613871</v>
      </c>
      <c r="AL72" s="77">
        <v>87280.701754385795</v>
      </c>
      <c r="AM72" s="77">
        <v>86842.105263157719</v>
      </c>
      <c r="AN72" s="77">
        <v>86403.508771929643</v>
      </c>
      <c r="AO72" s="77">
        <v>85964.912280701566</v>
      </c>
      <c r="AP72" s="77">
        <v>85526.31578947349</v>
      </c>
      <c r="AQ72" s="77">
        <v>85087.719298245414</v>
      </c>
      <c r="AR72" s="77">
        <v>84649.122807017338</v>
      </c>
      <c r="AS72" s="77">
        <v>84210.526315789262</v>
      </c>
      <c r="AT72" s="77">
        <v>83771.929824561186</v>
      </c>
      <c r="AU72" s="77">
        <v>83333.33333333311</v>
      </c>
      <c r="AV72" s="77">
        <v>82894.736842105034</v>
      </c>
      <c r="AW72" s="77">
        <v>82456.140350876958</v>
      </c>
      <c r="AX72" s="77">
        <v>82017.543859648882</v>
      </c>
      <c r="AY72" s="77">
        <v>81578.947368420806</v>
      </c>
      <c r="AZ72" s="77">
        <v>81140.35087719273</v>
      </c>
      <c r="BA72" s="77">
        <v>80701.754385964654</v>
      </c>
      <c r="BB72" s="77">
        <v>80263.157894736578</v>
      </c>
      <c r="BC72" s="77">
        <v>79824.561403508502</v>
      </c>
      <c r="BD72" s="77">
        <v>79385.964912280426</v>
      </c>
      <c r="BE72" s="77">
        <v>78947.36842105235</v>
      </c>
      <c r="BF72" s="77">
        <v>78508.771929824274</v>
      </c>
      <c r="BG72" s="77">
        <v>78070.175438596198</v>
      </c>
      <c r="BH72" s="77">
        <v>77631.578947368122</v>
      </c>
      <c r="BI72" s="77">
        <v>77192.982456140046</v>
      </c>
      <c r="BJ72" s="77">
        <v>76754.385964911969</v>
      </c>
      <c r="BK72" s="77">
        <v>76315.789473683893</v>
      </c>
      <c r="BL72" s="77">
        <v>75877.192982455817</v>
      </c>
      <c r="BM72" s="77">
        <v>75438.596491227741</v>
      </c>
      <c r="BN72" s="77">
        <v>74999.999999999665</v>
      </c>
      <c r="BO72" s="77">
        <v>74561.403508771589</v>
      </c>
      <c r="BP72" s="77">
        <v>74122.807017543513</v>
      </c>
      <c r="BQ72" s="77">
        <v>73684.210526315437</v>
      </c>
      <c r="BR72" s="77">
        <v>73245.614035087361</v>
      </c>
      <c r="BS72" s="77">
        <v>72807.017543859285</v>
      </c>
      <c r="BT72" s="77">
        <v>72368.421052631209</v>
      </c>
      <c r="BU72" s="77">
        <v>71929.824561403133</v>
      </c>
      <c r="BV72" s="77">
        <v>71491.228070175057</v>
      </c>
      <c r="BW72" s="77">
        <v>71052.631578946981</v>
      </c>
      <c r="BX72" s="77">
        <v>70614.035087718905</v>
      </c>
      <c r="BY72" s="77">
        <v>70175.438596490829</v>
      </c>
      <c r="BZ72" s="77">
        <v>69736.842105262753</v>
      </c>
      <c r="CA72" s="77">
        <v>69298.245614034677</v>
      </c>
      <c r="CB72" s="77">
        <v>68859.649122806601</v>
      </c>
      <c r="CC72" s="77">
        <v>68421.052631578525</v>
      </c>
      <c r="CD72" s="77">
        <v>67982.456140350449</v>
      </c>
      <c r="CE72" s="77">
        <v>67543.859649122373</v>
      </c>
      <c r="CF72" s="77">
        <v>67105.263157894296</v>
      </c>
      <c r="CG72" s="77">
        <v>66666.66666666622</v>
      </c>
      <c r="CH72" s="77">
        <v>66228.070175438144</v>
      </c>
      <c r="CI72" s="77">
        <v>65789.473684210068</v>
      </c>
      <c r="CJ72" s="77">
        <v>65350.877192982</v>
      </c>
      <c r="CK72" s="77">
        <v>64912.280701753931</v>
      </c>
      <c r="CL72" s="77">
        <v>64473.684210525862</v>
      </c>
      <c r="CM72" s="77">
        <v>64035.087719297793</v>
      </c>
      <c r="CN72" s="77">
        <v>63596.491228069724</v>
      </c>
      <c r="CO72" s="77">
        <v>63157.894736841656</v>
      </c>
      <c r="CP72" s="77">
        <v>62719.298245613587</v>
      </c>
      <c r="CQ72" s="77">
        <v>62280.701754385518</v>
      </c>
      <c r="CR72" s="77">
        <v>61842.105263157449</v>
      </c>
      <c r="CS72" s="77">
        <v>61403.508771929381</v>
      </c>
      <c r="CT72" s="77">
        <v>60964.912280701312</v>
      </c>
      <c r="CU72" s="77">
        <v>60526.315789473243</v>
      </c>
      <c r="CV72" s="77">
        <v>60087.719298245174</v>
      </c>
      <c r="CW72" s="77">
        <v>59649.122807017106</v>
      </c>
      <c r="CX72" s="77">
        <v>59210.526315789037</v>
      </c>
      <c r="CY72" s="77">
        <v>58771.929824560968</v>
      </c>
      <c r="CZ72" s="77">
        <v>58333.333333332899</v>
      </c>
      <c r="DA72" s="77">
        <v>57894.73684210483</v>
      </c>
      <c r="DB72" s="77">
        <v>57456.140350876762</v>
      </c>
      <c r="DC72" s="77">
        <v>57017.543859648693</v>
      </c>
      <c r="DD72" s="77">
        <v>56578.947368420624</v>
      </c>
      <c r="DE72" s="77">
        <v>56140.350877192555</v>
      </c>
      <c r="DF72" s="77">
        <v>55701.754385964487</v>
      </c>
      <c r="DG72" s="77">
        <v>55263.157894736418</v>
      </c>
      <c r="DH72" s="77">
        <v>54824.561403508349</v>
      </c>
      <c r="DI72" s="77">
        <v>54385.96491228028</v>
      </c>
      <c r="DJ72" s="77">
        <v>53947.368421052211</v>
      </c>
      <c r="DK72" s="77">
        <v>53508.771929824143</v>
      </c>
      <c r="DL72" s="77">
        <v>53070.175438596074</v>
      </c>
      <c r="DM72" s="77">
        <v>52631.578947368005</v>
      </c>
      <c r="DN72" s="77">
        <v>52192.982456139936</v>
      </c>
      <c r="DO72" s="77">
        <v>51754.385964911868</v>
      </c>
      <c r="DP72" s="77">
        <v>51315.789473683799</v>
      </c>
      <c r="DQ72" s="77">
        <v>50877.19298245573</v>
      </c>
      <c r="DR72" s="77">
        <v>50438.596491227661</v>
      </c>
      <c r="DS72" s="77">
        <v>49999.999999999593</v>
      </c>
      <c r="DT72" s="77">
        <v>49561.403508771524</v>
      </c>
      <c r="DU72" s="77">
        <v>49122.807017543455</v>
      </c>
      <c r="DV72" s="77">
        <v>48684.210526315386</v>
      </c>
      <c r="DW72" s="77">
        <v>48245.614035087317</v>
      </c>
      <c r="DX72" s="77">
        <v>47807.017543859249</v>
      </c>
      <c r="DY72" s="77">
        <v>47368.42105263118</v>
      </c>
      <c r="DZ72" s="77">
        <v>46929.824561403111</v>
      </c>
      <c r="EA72" s="77">
        <v>46491.228070175042</v>
      </c>
      <c r="EB72" s="77">
        <v>46052.631578946974</v>
      </c>
      <c r="EC72" s="77">
        <v>45614.035087718905</v>
      </c>
      <c r="ED72" s="77">
        <v>45175.438596490836</v>
      </c>
      <c r="EE72" s="77">
        <v>44736.842105262767</v>
      </c>
      <c r="EF72" s="77">
        <v>44298.245614034699</v>
      </c>
      <c r="EG72" s="77">
        <v>43859.64912280663</v>
      </c>
      <c r="EH72" s="77">
        <v>43421.052631578561</v>
      </c>
      <c r="EI72" s="77">
        <v>42982.456140350492</v>
      </c>
      <c r="EJ72" s="77">
        <v>42543.859649122423</v>
      </c>
      <c r="EK72" s="77">
        <v>42105.263157894355</v>
      </c>
      <c r="EL72" s="77">
        <v>41666.666666666286</v>
      </c>
      <c r="EM72" s="77">
        <v>41228.070175438217</v>
      </c>
      <c r="EN72" s="77">
        <v>40789.473684210148</v>
      </c>
      <c r="EO72" s="77">
        <v>40350.87719298208</v>
      </c>
      <c r="EP72" s="77">
        <v>39912.280701754011</v>
      </c>
      <c r="EQ72" s="77">
        <v>39473.684210525942</v>
      </c>
      <c r="ER72" s="77">
        <v>39035.087719297873</v>
      </c>
      <c r="ES72" s="77">
        <v>38596.491228069804</v>
      </c>
      <c r="ET72" s="77">
        <v>38157.894736841736</v>
      </c>
      <c r="EU72" s="77">
        <v>37719.298245613667</v>
      </c>
      <c r="EV72" s="77">
        <v>37280.701754385598</v>
      </c>
      <c r="EW72" s="77">
        <v>36842.105263157529</v>
      </c>
      <c r="EX72" s="77">
        <v>36403.508771929461</v>
      </c>
      <c r="EY72" s="77">
        <v>35964.912280701392</v>
      </c>
      <c r="EZ72" s="77">
        <v>35526.315789473323</v>
      </c>
      <c r="FA72" s="77">
        <v>35087.719298245254</v>
      </c>
      <c r="FB72" s="77">
        <v>34649.122807017186</v>
      </c>
      <c r="FC72" s="77">
        <v>34210.526315789117</v>
      </c>
      <c r="FD72" s="77">
        <v>33771.929824561048</v>
      </c>
      <c r="FE72" s="77">
        <v>33333.333333332979</v>
      </c>
      <c r="FF72" s="77">
        <v>32894.73684210491</v>
      </c>
      <c r="FG72" s="77">
        <v>32456.140350876842</v>
      </c>
      <c r="FH72" s="77">
        <v>32017.543859648773</v>
      </c>
      <c r="FI72" s="77">
        <v>31578.947368420704</v>
      </c>
      <c r="FJ72" s="77">
        <v>31140.350877192635</v>
      </c>
      <c r="FK72" s="77">
        <v>30701.754385964567</v>
      </c>
      <c r="FL72" s="77">
        <v>30263.157894736498</v>
      </c>
      <c r="FM72" s="77">
        <v>29824.561403508429</v>
      </c>
      <c r="FN72" s="77">
        <v>29385.96491228036</v>
      </c>
      <c r="FO72" s="77">
        <v>28947.368421052292</v>
      </c>
      <c r="FP72" s="77">
        <v>28508.771929824223</v>
      </c>
      <c r="FQ72" s="77">
        <v>28070.175438596154</v>
      </c>
      <c r="FR72" s="77">
        <v>27631.578947368085</v>
      </c>
      <c r="FS72" s="77">
        <v>27192.982456140016</v>
      </c>
      <c r="FT72" s="77">
        <v>26754.385964911948</v>
      </c>
      <c r="FU72" s="77">
        <v>26315.789473683879</v>
      </c>
      <c r="FV72" s="77">
        <v>25877.19298245581</v>
      </c>
      <c r="FW72" s="77">
        <v>25438.596491227741</v>
      </c>
      <c r="FX72" s="77">
        <v>24999.999999999673</v>
      </c>
      <c r="FY72" s="77">
        <v>24561.403508771604</v>
      </c>
      <c r="FZ72" s="77">
        <v>24122.807017543535</v>
      </c>
      <c r="GA72" s="77">
        <v>23684.210526315466</v>
      </c>
      <c r="GB72" s="77">
        <v>23245.614035087397</v>
      </c>
      <c r="GC72" s="77">
        <v>22807.017543859329</v>
      </c>
      <c r="GD72" s="77">
        <v>22368.42105263126</v>
      </c>
      <c r="GE72" s="77">
        <v>21929.824561403191</v>
      </c>
      <c r="GF72" s="77">
        <v>21491.228070175122</v>
      </c>
      <c r="GG72" s="77">
        <v>21052.631578947054</v>
      </c>
      <c r="GH72" s="77">
        <v>20614.035087718985</v>
      </c>
      <c r="GI72" s="77">
        <v>20175.438596490916</v>
      </c>
      <c r="GJ72" s="77">
        <v>19736.842105262847</v>
      </c>
      <c r="GK72" s="77">
        <v>19298.245614034779</v>
      </c>
      <c r="GL72" s="77">
        <v>18859.64912280671</v>
      </c>
      <c r="GM72" s="77">
        <v>18421.052631578641</v>
      </c>
      <c r="GN72" s="77">
        <v>17982.456140350572</v>
      </c>
      <c r="GO72" s="77">
        <v>17543.859649122503</v>
      </c>
      <c r="GP72" s="77">
        <v>17105.263157894435</v>
      </c>
      <c r="GQ72" s="77">
        <v>16666.666666666366</v>
      </c>
      <c r="GR72" s="77">
        <v>16228.070175438295</v>
      </c>
      <c r="GS72" s="77">
        <v>15789.473684210225</v>
      </c>
      <c r="GT72" s="77">
        <v>15350.877192982154</v>
      </c>
      <c r="GU72" s="77">
        <v>14912.280701754084</v>
      </c>
      <c r="GV72" s="77">
        <v>14473.684210526013</v>
      </c>
      <c r="GW72" s="77">
        <v>14035.087719297942</v>
      </c>
      <c r="GX72" s="77">
        <v>13596.491228069872</v>
      </c>
      <c r="GY72" s="77">
        <v>13157.894736841801</v>
      </c>
      <c r="GZ72" s="77">
        <v>12719.298245613731</v>
      </c>
      <c r="HA72" s="77">
        <v>12280.70175438566</v>
      </c>
      <c r="HB72" s="77">
        <v>11842.105263157589</v>
      </c>
      <c r="HC72" s="77">
        <v>11403.508771929519</v>
      </c>
      <c r="HD72" s="77">
        <v>10964.912280701448</v>
      </c>
      <c r="HE72" s="77">
        <v>10526.315789473378</v>
      </c>
      <c r="HF72" s="77">
        <v>10087.719298245307</v>
      </c>
      <c r="HG72" s="77">
        <v>9649.1228070172365</v>
      </c>
      <c r="HH72" s="77">
        <v>9210.5263157891659</v>
      </c>
      <c r="HI72" s="77">
        <v>8771.9298245610953</v>
      </c>
      <c r="HJ72" s="77">
        <v>8333.3333333330247</v>
      </c>
      <c r="HK72" s="77">
        <v>7894.7368421049541</v>
      </c>
      <c r="HL72" s="77">
        <v>7456.1403508768835</v>
      </c>
      <c r="HM72" s="77">
        <v>7017.5438596488129</v>
      </c>
      <c r="HN72" s="77">
        <v>6578.9473684207424</v>
      </c>
      <c r="HO72" s="77">
        <v>6140.3508771926718</v>
      </c>
      <c r="HP72" s="77">
        <v>5701.7543859646012</v>
      </c>
      <c r="HQ72" s="77">
        <v>5263.1578947365306</v>
      </c>
      <c r="HR72" s="77">
        <v>4824.56140350846</v>
      </c>
      <c r="HS72" s="77">
        <v>4385.9649122803894</v>
      </c>
      <c r="HT72" s="77">
        <v>3947.3684210523193</v>
      </c>
      <c r="HU72" s="77">
        <v>3508.7719298242491</v>
      </c>
      <c r="HV72" s="77">
        <v>3070.175438596179</v>
      </c>
      <c r="HW72" s="77">
        <v>2631.5789473681089</v>
      </c>
      <c r="HX72" s="77">
        <v>2192.9824561400387</v>
      </c>
      <c r="HY72" s="77">
        <v>1754.3859649119686</v>
      </c>
      <c r="HZ72" s="77">
        <v>1315.7894736838984</v>
      </c>
      <c r="IA72" s="77">
        <v>877.19298245582831</v>
      </c>
      <c r="IB72" s="77">
        <v>438.59649122775812</v>
      </c>
      <c r="IC72" s="77">
        <v>-3.12070369545836E-10</v>
      </c>
      <c r="ID72" s="77">
        <v>-3.12070369545836E-10</v>
      </c>
      <c r="IE72" s="77">
        <v>-3.12070369545836E-10</v>
      </c>
      <c r="IF72" s="77">
        <v>-3.12070369545836E-10</v>
      </c>
      <c r="IG72" s="77">
        <v>-3.12070369545836E-10</v>
      </c>
      <c r="IH72" s="77">
        <v>-3.12070369545836E-10</v>
      </c>
      <c r="II72" s="77">
        <v>-3.12070369545836E-10</v>
      </c>
      <c r="IJ72" s="77">
        <v>-3.12070369545836E-10</v>
      </c>
      <c r="IK72" s="77">
        <v>-3.12070369545836E-10</v>
      </c>
      <c r="IL72" s="77">
        <v>-3.12070369545836E-10</v>
      </c>
      <c r="IM72" s="77">
        <v>-3.12070369545836E-10</v>
      </c>
      <c r="IN72" s="77">
        <v>-3.12070369545836E-10</v>
      </c>
      <c r="IO72" s="77">
        <v>-3.12070369545836E-10</v>
      </c>
    </row>
    <row r="73" spans="1:249" s="13" customFormat="1" ht="13.5" thickBot="1" x14ac:dyDescent="0.25">
      <c r="B73" s="7"/>
      <c r="C73" s="75"/>
      <c r="E73" s="82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3"/>
      <c r="DN73" s="83"/>
      <c r="DO73" s="83"/>
      <c r="DP73" s="83"/>
      <c r="DQ73" s="83"/>
      <c r="DR73" s="83"/>
      <c r="DS73" s="83"/>
      <c r="DT73" s="83"/>
      <c r="DU73" s="83"/>
      <c r="DV73" s="83"/>
      <c r="DW73" s="83"/>
      <c r="DX73" s="83"/>
      <c r="DY73" s="83"/>
      <c r="DZ73" s="83"/>
      <c r="EA73" s="83"/>
      <c r="EB73" s="83"/>
      <c r="EC73" s="83"/>
      <c r="ED73" s="83"/>
      <c r="EE73" s="83"/>
      <c r="EF73" s="83"/>
      <c r="EG73" s="83"/>
      <c r="EH73" s="83"/>
      <c r="EI73" s="83"/>
      <c r="EJ73" s="83"/>
      <c r="EK73" s="83"/>
      <c r="EL73" s="83"/>
      <c r="EM73" s="83"/>
      <c r="EN73" s="83"/>
      <c r="EO73" s="83"/>
      <c r="EP73" s="83"/>
      <c r="EQ73" s="83"/>
      <c r="ER73" s="83"/>
      <c r="ES73" s="83"/>
      <c r="ET73" s="83"/>
      <c r="EU73" s="83"/>
      <c r="EV73" s="83"/>
      <c r="EW73" s="83"/>
      <c r="EX73" s="83"/>
      <c r="EY73" s="83"/>
      <c r="EZ73" s="83"/>
      <c r="FA73" s="83"/>
      <c r="FB73" s="83"/>
      <c r="FC73" s="83"/>
      <c r="FD73" s="83"/>
      <c r="FE73" s="83"/>
      <c r="FF73" s="83"/>
      <c r="FG73" s="83"/>
      <c r="FH73" s="83"/>
      <c r="FI73" s="83"/>
      <c r="FJ73" s="83"/>
      <c r="FK73" s="83"/>
      <c r="FL73" s="83"/>
      <c r="FM73" s="83"/>
      <c r="FN73" s="83"/>
      <c r="FO73" s="83"/>
      <c r="FP73" s="83"/>
      <c r="FQ73" s="83"/>
      <c r="FR73" s="83"/>
      <c r="FS73" s="83"/>
      <c r="FT73" s="83"/>
      <c r="FU73" s="83"/>
      <c r="FV73" s="83"/>
      <c r="FW73" s="83"/>
      <c r="FX73" s="83"/>
      <c r="FY73" s="83"/>
      <c r="FZ73" s="83"/>
      <c r="GA73" s="83"/>
      <c r="GB73" s="83"/>
      <c r="GC73" s="83"/>
      <c r="GD73" s="83"/>
      <c r="GE73" s="83"/>
      <c r="GF73" s="83"/>
      <c r="GG73" s="83"/>
      <c r="GH73" s="83"/>
      <c r="GI73" s="83"/>
      <c r="GJ73" s="83"/>
      <c r="GK73" s="83"/>
      <c r="GL73" s="83"/>
      <c r="GM73" s="83"/>
      <c r="GN73" s="83"/>
      <c r="GO73" s="83"/>
      <c r="GP73" s="83"/>
      <c r="GQ73" s="83"/>
      <c r="GR73" s="83"/>
      <c r="GS73" s="83"/>
      <c r="GT73" s="83"/>
      <c r="GU73" s="83"/>
      <c r="GV73" s="83"/>
      <c r="GW73" s="83"/>
      <c r="GX73" s="83"/>
      <c r="GY73" s="83"/>
      <c r="GZ73" s="83"/>
      <c r="HA73" s="83"/>
      <c r="HB73" s="83"/>
      <c r="HC73" s="83"/>
      <c r="HD73" s="83"/>
      <c r="HE73" s="83"/>
      <c r="HF73" s="83"/>
      <c r="HG73" s="83"/>
      <c r="HH73" s="83"/>
      <c r="HI73" s="83"/>
      <c r="HJ73" s="83"/>
      <c r="HK73" s="83"/>
      <c r="HL73" s="83"/>
      <c r="HM73" s="83"/>
      <c r="HN73" s="83"/>
      <c r="HO73" s="83"/>
      <c r="HP73" s="83"/>
      <c r="HQ73" s="83"/>
      <c r="HR73" s="83"/>
      <c r="HS73" s="83"/>
      <c r="HT73" s="83"/>
      <c r="HU73" s="83"/>
      <c r="HV73" s="83"/>
      <c r="HW73" s="83"/>
      <c r="HX73" s="83"/>
      <c r="HY73" s="83"/>
      <c r="HZ73" s="83"/>
      <c r="IA73" s="83"/>
      <c r="IB73" s="83"/>
      <c r="IC73" s="83"/>
      <c r="ID73" s="83"/>
      <c r="IE73" s="83"/>
      <c r="IF73" s="83"/>
      <c r="IG73" s="83"/>
      <c r="IH73" s="83"/>
      <c r="II73" s="83"/>
      <c r="IJ73" s="83"/>
      <c r="IK73" s="83"/>
      <c r="IL73" s="83"/>
      <c r="IM73" s="83"/>
      <c r="IN73" s="83"/>
      <c r="IO73" s="83"/>
    </row>
    <row r="74" spans="1:249" s="13" customFormat="1" ht="13.5" thickBot="1" x14ac:dyDescent="0.25">
      <c r="B74" s="7"/>
      <c r="C74" s="75"/>
      <c r="E74" s="82" t="s">
        <v>32</v>
      </c>
      <c r="F74" s="83"/>
      <c r="G74" s="83"/>
      <c r="H74" s="83"/>
      <c r="I74" s="83"/>
      <c r="J74" s="83" cm="1">
        <f t="array" ref="J74:IO74">_xlfn.ANCHORARRAY(J70) +_xlfn.ANCHORARRAY( J72)</f>
        <v>116945.56887009626</v>
      </c>
      <c r="K74" s="83">
        <v>119383.65645867609</v>
      </c>
      <c r="L74" s="83">
        <v>121151.84978060752</v>
      </c>
      <c r="M74" s="83">
        <v>123412.54114704311</v>
      </c>
      <c r="N74" s="83">
        <v>125348.14507291617</v>
      </c>
      <c r="O74" s="83">
        <v>127603.81240356845</v>
      </c>
      <c r="P74" s="83">
        <v>129534.37136017576</v>
      </c>
      <c r="Q74" s="83">
        <v>131623.68237827637</v>
      </c>
      <c r="R74" s="83">
        <v>133871.73488178238</v>
      </c>
      <c r="S74" s="83">
        <v>135794.64728279703</v>
      </c>
      <c r="T74" s="83">
        <v>138037.5702072373</v>
      </c>
      <c r="U74" s="83">
        <v>139955.33165594007</v>
      </c>
      <c r="V74" s="83">
        <v>149271.98001522952</v>
      </c>
      <c r="W74" s="83">
        <v>156944.3209230908</v>
      </c>
      <c r="X74" s="83">
        <v>163058.74906621818</v>
      </c>
      <c r="Y74" s="83">
        <v>170190.13834879856</v>
      </c>
      <c r="Z74" s="83">
        <v>176835.02161582545</v>
      </c>
      <c r="AA74" s="83">
        <v>183961.12982341682</v>
      </c>
      <c r="AB74" s="83">
        <v>190600.71001097557</v>
      </c>
      <c r="AC74" s="83">
        <v>197479.55755906337</v>
      </c>
      <c r="AD74" s="83">
        <v>204597.66135049966</v>
      </c>
      <c r="AE74" s="83">
        <v>211229.20377016935</v>
      </c>
      <c r="AF74" s="83">
        <v>218341.91554353957</v>
      </c>
      <c r="AG74" s="83">
        <v>224968.0434784012</v>
      </c>
      <c r="AH74" s="83">
        <v>237718.32089478202</v>
      </c>
      <c r="AI74" s="83">
        <v>249083.37430677871</v>
      </c>
      <c r="AJ74" s="83">
        <v>258371.94807673857</v>
      </c>
      <c r="AK74" s="83">
        <v>269017.2104826509</v>
      </c>
      <c r="AL74" s="83">
        <v>279014.541736382</v>
      </c>
      <c r="AM74" s="83">
        <v>289654.25287748605</v>
      </c>
      <c r="AN74" s="83">
        <v>299646.0097361388</v>
      </c>
      <c r="AO74" s="83">
        <v>309957.54261035699</v>
      </c>
      <c r="AP74" s="83">
        <v>320588.839814184</v>
      </c>
      <c r="AQ74" s="83">
        <v>330572.14767748775</v>
      </c>
      <c r="AR74" s="83">
        <v>341197.77699737099</v>
      </c>
      <c r="AS74" s="83">
        <v>351175.3933605479</v>
      </c>
      <c r="AT74" s="83">
        <v>357678.92937432247</v>
      </c>
      <c r="AU74" s="83">
        <v>365936.50235071511</v>
      </c>
      <c r="AV74" s="83">
        <v>372290.26620717737</v>
      </c>
      <c r="AW74" s="83">
        <v>379887.29032583255</v>
      </c>
      <c r="AX74" s="83">
        <v>386890.00502177718</v>
      </c>
      <c r="AY74" s="83">
        <v>394481.19386238081</v>
      </c>
      <c r="AZ74" s="83">
        <v>401478.0489666154</v>
      </c>
      <c r="BA74" s="83">
        <v>408767.6548758123</v>
      </c>
      <c r="BB74" s="83">
        <v>416349.99930613919</v>
      </c>
      <c r="BC74" s="83">
        <v>423337.97314838751</v>
      </c>
      <c r="BD74" s="83">
        <v>430914.3597150711</v>
      </c>
      <c r="BE74" s="83">
        <v>437896.3508692442</v>
      </c>
      <c r="BF74" s="83">
        <v>443125.97300881683</v>
      </c>
      <c r="BG74" s="83">
        <v>449905.92885250528</v>
      </c>
      <c r="BH74" s="83">
        <v>455601.34632022039</v>
      </c>
      <c r="BI74" s="83">
        <v>462101.12975011568</v>
      </c>
      <c r="BJ74" s="83">
        <v>468076.71963162388</v>
      </c>
      <c r="BK74" s="83">
        <v>474576.50306151924</v>
      </c>
      <c r="BL74" s="83">
        <v>480552.09294302744</v>
      </c>
      <c r="BM74" s="83">
        <v>486789.77959872916</v>
      </c>
      <c r="BN74" s="83">
        <v>493289.56302862446</v>
      </c>
      <c r="BO74" s="83">
        <v>499265.15291013266</v>
      </c>
      <c r="BP74" s="83">
        <v>505764.93634002801</v>
      </c>
      <c r="BQ74" s="83">
        <v>511740.52622153622</v>
      </c>
      <c r="BR74" s="83">
        <v>517978.21287723794</v>
      </c>
      <c r="BS74" s="83">
        <v>525058.35344999039</v>
      </c>
      <c r="BT74" s="83">
        <v>530453.58618864149</v>
      </c>
      <c r="BU74" s="83">
        <v>536953.36961853679</v>
      </c>
      <c r="BV74" s="83">
        <v>542928.95950004505</v>
      </c>
      <c r="BW74" s="83">
        <v>549428.74292994034</v>
      </c>
      <c r="BX74" s="83">
        <v>555404.33281144849</v>
      </c>
      <c r="BY74" s="83">
        <v>561642.01946715033</v>
      </c>
      <c r="BZ74" s="83">
        <v>568141.80289704562</v>
      </c>
      <c r="CA74" s="83">
        <v>574117.39277855377</v>
      </c>
      <c r="CB74" s="83">
        <v>580617.17620844906</v>
      </c>
      <c r="CC74" s="83">
        <v>586592.76608995732</v>
      </c>
      <c r="CD74" s="83">
        <v>592830.45274565904</v>
      </c>
      <c r="CE74" s="83">
        <v>599910.5933184115</v>
      </c>
      <c r="CF74" s="83">
        <v>605305.82605706248</v>
      </c>
      <c r="CG74" s="83">
        <v>611805.60948695801</v>
      </c>
      <c r="CH74" s="83">
        <v>617781.19936846604</v>
      </c>
      <c r="CI74" s="83">
        <v>624280.98279836145</v>
      </c>
      <c r="CJ74" s="83">
        <v>630256.57267986948</v>
      </c>
      <c r="CK74" s="83">
        <v>636494.2593355712</v>
      </c>
      <c r="CL74" s="83">
        <v>642994.04276546661</v>
      </c>
      <c r="CM74" s="83">
        <v>648969.63264697464</v>
      </c>
      <c r="CN74" s="83">
        <v>655469.41607687017</v>
      </c>
      <c r="CO74" s="83">
        <v>661445.0059583782</v>
      </c>
      <c r="CP74" s="83">
        <v>667682.69261407992</v>
      </c>
      <c r="CQ74" s="83">
        <v>674762.83318683249</v>
      </c>
      <c r="CR74" s="83">
        <v>680158.06592548336</v>
      </c>
      <c r="CS74" s="83">
        <v>686657.84935537889</v>
      </c>
      <c r="CT74" s="83">
        <v>692633.43923688692</v>
      </c>
      <c r="CU74" s="83">
        <v>699133.22266678233</v>
      </c>
      <c r="CV74" s="83">
        <v>705108.81254829036</v>
      </c>
      <c r="CW74" s="83">
        <v>711346.49920399208</v>
      </c>
      <c r="CX74" s="83">
        <v>717846.2826338876</v>
      </c>
      <c r="CY74" s="83">
        <v>723821.87251539563</v>
      </c>
      <c r="CZ74" s="83">
        <v>730321.65594529104</v>
      </c>
      <c r="DA74" s="83">
        <v>736297.24582679907</v>
      </c>
      <c r="DB74" s="83">
        <v>742534.93248250079</v>
      </c>
      <c r="DC74" s="83">
        <v>749314.88832618948</v>
      </c>
      <c r="DD74" s="83">
        <v>755010.30579390435</v>
      </c>
      <c r="DE74" s="83">
        <v>761510.08922379976</v>
      </c>
      <c r="DF74" s="83">
        <v>767485.67910530779</v>
      </c>
      <c r="DG74" s="83">
        <v>773985.4625352032</v>
      </c>
      <c r="DH74" s="83">
        <v>779961.05241671123</v>
      </c>
      <c r="DI74" s="83">
        <v>786198.73907241307</v>
      </c>
      <c r="DJ74" s="83">
        <v>792698.52250230848</v>
      </c>
      <c r="DK74" s="83">
        <v>798674.11238381651</v>
      </c>
      <c r="DL74" s="83">
        <v>805173.89581371192</v>
      </c>
      <c r="DM74" s="83">
        <v>811149.48569521995</v>
      </c>
      <c r="DN74" s="83">
        <v>817387.17235092178</v>
      </c>
      <c r="DO74" s="83">
        <v>824467.31292367436</v>
      </c>
      <c r="DP74" s="83">
        <v>829862.54566232522</v>
      </c>
      <c r="DQ74" s="83">
        <v>836362.32909222064</v>
      </c>
      <c r="DR74" s="83">
        <v>842337.91897372867</v>
      </c>
      <c r="DS74" s="83">
        <v>848837.70240362408</v>
      </c>
      <c r="DT74" s="83">
        <v>854813.29228513222</v>
      </c>
      <c r="DU74" s="83">
        <v>861050.97894083394</v>
      </c>
      <c r="DV74" s="83">
        <v>867550.76237072935</v>
      </c>
      <c r="DW74" s="83">
        <v>873526.35225223738</v>
      </c>
      <c r="DX74" s="83">
        <v>880026.13568213279</v>
      </c>
      <c r="DY74" s="83">
        <v>886001.72556364094</v>
      </c>
      <c r="DZ74" s="83">
        <v>892239.41221934266</v>
      </c>
      <c r="EA74" s="83">
        <v>899319.55279209523</v>
      </c>
      <c r="EB74" s="83">
        <v>904714.7855307461</v>
      </c>
      <c r="EC74" s="83">
        <v>911214.56896064151</v>
      </c>
      <c r="ED74" s="83">
        <v>917190.15884214966</v>
      </c>
      <c r="EE74" s="83">
        <v>923689.94227204507</v>
      </c>
      <c r="EF74" s="83">
        <v>929665.5321535531</v>
      </c>
      <c r="EG74" s="83">
        <v>935903.21880925482</v>
      </c>
      <c r="EH74" s="83">
        <v>942403.00223915023</v>
      </c>
      <c r="EI74" s="83">
        <v>948378.59212065837</v>
      </c>
      <c r="EJ74" s="83">
        <v>954878.37555055378</v>
      </c>
      <c r="EK74" s="83">
        <v>960853.96543206181</v>
      </c>
      <c r="EL74" s="83">
        <v>967091.65208776353</v>
      </c>
      <c r="EM74" s="83">
        <v>974171.7926605161</v>
      </c>
      <c r="EN74" s="83">
        <v>979567.02539916697</v>
      </c>
      <c r="EO74" s="83">
        <v>986066.8088290625</v>
      </c>
      <c r="EP74" s="83">
        <v>992042.39871057053</v>
      </c>
      <c r="EQ74" s="83">
        <v>998542.18214046594</v>
      </c>
      <c r="ER74" s="83">
        <v>1004517.772021974</v>
      </c>
      <c r="ES74" s="83">
        <v>1010755.4586776757</v>
      </c>
      <c r="ET74" s="83">
        <v>1017255.2421075712</v>
      </c>
      <c r="EU74" s="83">
        <v>1023230.8319890792</v>
      </c>
      <c r="EV74" s="83">
        <v>1029730.6154189747</v>
      </c>
      <c r="EW74" s="83">
        <v>1035706.2053004827</v>
      </c>
      <c r="EX74" s="83">
        <v>1041943.8919561844</v>
      </c>
      <c r="EY74" s="83">
        <v>1048723.847799873</v>
      </c>
      <c r="EZ74" s="83">
        <v>1054419.265267588</v>
      </c>
      <c r="FA74" s="83">
        <v>1060919.0486974833</v>
      </c>
      <c r="FB74" s="83">
        <v>1066894.6385789914</v>
      </c>
      <c r="FC74" s="83">
        <v>1073394.4220088869</v>
      </c>
      <c r="FD74" s="83">
        <v>1079370.0118903948</v>
      </c>
      <c r="FE74" s="83">
        <v>1085607.6985460967</v>
      </c>
      <c r="FF74" s="83">
        <v>1092107.481975992</v>
      </c>
      <c r="FG74" s="83">
        <v>1098083.0718575004</v>
      </c>
      <c r="FH74" s="83">
        <v>1104582.8552873954</v>
      </c>
      <c r="FI74" s="83">
        <v>1110558.4451689038</v>
      </c>
      <c r="FJ74" s="83">
        <v>1116796.1318246056</v>
      </c>
      <c r="FK74" s="83">
        <v>1123876.2723973577</v>
      </c>
      <c r="FL74" s="83">
        <v>1129271.5051360091</v>
      </c>
      <c r="FM74" s="83">
        <v>1135771.2885659044</v>
      </c>
      <c r="FN74" s="83">
        <v>1141746.8784474127</v>
      </c>
      <c r="FO74" s="83">
        <v>1148246.6618773078</v>
      </c>
      <c r="FP74" s="83">
        <v>1154222.2517588162</v>
      </c>
      <c r="FQ74" s="83">
        <v>1160459.938414518</v>
      </c>
      <c r="FR74" s="83">
        <v>1166959.7218444131</v>
      </c>
      <c r="FS74" s="83">
        <v>1172935.3117259215</v>
      </c>
      <c r="FT74" s="83">
        <v>1179435.0951558165</v>
      </c>
      <c r="FU74" s="83">
        <v>1185410.6850373249</v>
      </c>
      <c r="FV74" s="83">
        <v>1191648.3716930267</v>
      </c>
      <c r="FW74" s="83">
        <v>1198728.5122657791</v>
      </c>
      <c r="FX74" s="83">
        <v>1204123.7450044304</v>
      </c>
      <c r="FY74" s="83">
        <v>1210623.5284343255</v>
      </c>
      <c r="FZ74" s="83">
        <v>1216599.1183158339</v>
      </c>
      <c r="GA74" s="83">
        <v>1223098.9017457289</v>
      </c>
      <c r="GB74" s="83">
        <v>1229074.4916272373</v>
      </c>
      <c r="GC74" s="83">
        <v>1235312.1782829391</v>
      </c>
      <c r="GD74" s="83">
        <v>1241811.9617128342</v>
      </c>
      <c r="GE74" s="83">
        <v>1247787.5515943426</v>
      </c>
      <c r="GF74" s="83">
        <v>1254287.3350242376</v>
      </c>
      <c r="GG74" s="83">
        <v>1260262.924905746</v>
      </c>
      <c r="GH74" s="83">
        <v>1266500.6115614481</v>
      </c>
      <c r="GI74" s="83">
        <v>1273580.7521342002</v>
      </c>
      <c r="GJ74" s="83">
        <v>1278975.9848728515</v>
      </c>
      <c r="GK74" s="83">
        <v>1285475.7683027466</v>
      </c>
      <c r="GL74" s="83">
        <v>1291451.358184255</v>
      </c>
      <c r="GM74" s="83">
        <v>1297951.14161415</v>
      </c>
      <c r="GN74" s="83">
        <v>1303926.7314956584</v>
      </c>
      <c r="GO74" s="83">
        <v>1310164.4181513602</v>
      </c>
      <c r="GP74" s="83">
        <v>1316664.2015812553</v>
      </c>
      <c r="GQ74" s="83">
        <v>1322639.7914627637</v>
      </c>
      <c r="GR74" s="83">
        <v>1329139.5748926587</v>
      </c>
      <c r="GS74" s="83">
        <v>1335115.1647741674</v>
      </c>
      <c r="GT74" s="83">
        <v>1341352.8514298692</v>
      </c>
      <c r="GU74" s="83">
        <v>1348132.8072735576</v>
      </c>
      <c r="GV74" s="83">
        <v>1353828.2247412726</v>
      </c>
      <c r="GW74" s="83">
        <v>1360328.0081711677</v>
      </c>
      <c r="GX74" s="83">
        <v>1366303.5980526761</v>
      </c>
      <c r="GY74" s="83">
        <v>1372803.3814825711</v>
      </c>
      <c r="GZ74" s="83">
        <v>1378778.9713640795</v>
      </c>
      <c r="HA74" s="83">
        <v>1385016.6580197813</v>
      </c>
      <c r="HB74" s="83">
        <v>1391516.4414496764</v>
      </c>
      <c r="HC74" s="83">
        <v>1397492.0313311848</v>
      </c>
      <c r="HD74" s="83">
        <v>1403991.8147610798</v>
      </c>
      <c r="HE74" s="83">
        <v>1409967.4046425885</v>
      </c>
      <c r="HF74" s="83">
        <v>1416205.0912982903</v>
      </c>
      <c r="HG74" s="83">
        <v>1423285.2318710424</v>
      </c>
      <c r="HH74" s="83">
        <v>1428680.4646096937</v>
      </c>
      <c r="HI74" s="83">
        <v>1435180.2480395888</v>
      </c>
      <c r="HJ74" s="83">
        <v>1441155.8379210972</v>
      </c>
      <c r="HK74" s="83">
        <v>1447655.6213509922</v>
      </c>
      <c r="HL74" s="83">
        <v>1453631.2112325006</v>
      </c>
      <c r="HM74" s="83">
        <v>1459868.8978882025</v>
      </c>
      <c r="HN74" s="83">
        <v>1466368.6813180975</v>
      </c>
      <c r="HO74" s="83">
        <v>1472344.2711996059</v>
      </c>
      <c r="HP74" s="83">
        <v>1478844.0546295012</v>
      </c>
      <c r="HQ74" s="83">
        <v>1484819.6445110096</v>
      </c>
      <c r="HR74" s="83">
        <v>1491057.3311667114</v>
      </c>
      <c r="HS74" s="83">
        <v>1498137.4717394635</v>
      </c>
      <c r="HT74" s="83">
        <v>1503532.7044781148</v>
      </c>
      <c r="HU74" s="83">
        <v>1510032.4879080099</v>
      </c>
      <c r="HV74" s="83">
        <v>1516008.0777895183</v>
      </c>
      <c r="HW74" s="83">
        <v>1522507.8612194133</v>
      </c>
      <c r="HX74" s="83">
        <v>1528483.4511009217</v>
      </c>
      <c r="HY74" s="83">
        <v>1534721.1377566236</v>
      </c>
      <c r="HZ74" s="83">
        <v>1541220.9211865186</v>
      </c>
      <c r="IA74" s="83">
        <v>1547196.511068027</v>
      </c>
      <c r="IB74" s="83">
        <v>1553696.2944979223</v>
      </c>
      <c r="IC74" s="83">
        <v>1559671.8843794307</v>
      </c>
      <c r="ID74" s="83">
        <v>1566194.6587544307</v>
      </c>
      <c r="IE74" s="83">
        <v>1573559.8870464812</v>
      </c>
      <c r="IF74" s="83">
        <v>1579240.2075044308</v>
      </c>
      <c r="IG74" s="83">
        <v>1586025.0786536243</v>
      </c>
      <c r="IH74" s="83">
        <v>1592285.7562544309</v>
      </c>
      <c r="II74" s="83">
        <v>1599070.6274036244</v>
      </c>
      <c r="IJ74" s="83">
        <v>1605331.3050044309</v>
      </c>
      <c r="IK74" s="83">
        <v>1611854.079379431</v>
      </c>
      <c r="IL74" s="83">
        <v>1618638.9505286245</v>
      </c>
      <c r="IM74" s="83">
        <v>1624899.628129431</v>
      </c>
      <c r="IN74" s="83">
        <v>1631684.4992786245</v>
      </c>
      <c r="IO74" s="83">
        <v>1637945.1768794311</v>
      </c>
    </row>
    <row r="75" spans="1:249" x14ac:dyDescent="0.2">
      <c r="E75" s="58"/>
    </row>
    <row r="76" spans="1:249" x14ac:dyDescent="0.2">
      <c r="E76" s="58"/>
    </row>
    <row r="77" spans="1:249" x14ac:dyDescent="0.2">
      <c r="C77" s="25"/>
      <c r="D77" s="75" t="s">
        <v>33</v>
      </c>
      <c r="E77" s="58"/>
    </row>
    <row r="78" spans="1:249" x14ac:dyDescent="0.2">
      <c r="D78" s="25"/>
      <c r="E78" s="58" t="s">
        <v>34</v>
      </c>
      <c r="J78" s="77" cm="1">
        <f t="array" ref="J78:IO78">_xlfn.ANCHORARRAY(Calcs!J$105)</f>
        <v>4838.7096774193551</v>
      </c>
      <c r="K78" s="77">
        <v>5172.4137931034484</v>
      </c>
      <c r="L78" s="77">
        <v>4838.7096774193551</v>
      </c>
      <c r="M78" s="77">
        <v>5000</v>
      </c>
      <c r="N78" s="77">
        <v>4838.7096774193551</v>
      </c>
      <c r="O78" s="77">
        <v>5000</v>
      </c>
      <c r="P78" s="77">
        <v>4838.7096774193551</v>
      </c>
      <c r="Q78" s="77">
        <v>4838.7096774193551</v>
      </c>
      <c r="R78" s="77">
        <v>5000</v>
      </c>
      <c r="S78" s="77">
        <v>4838.7096774193551</v>
      </c>
      <c r="T78" s="77">
        <v>5000</v>
      </c>
      <c r="U78" s="77">
        <v>4838.7096774193551</v>
      </c>
      <c r="V78" s="77">
        <v>7258.0645161290322</v>
      </c>
      <c r="W78" s="77">
        <v>8035.7142857142853</v>
      </c>
      <c r="X78" s="77">
        <v>7258.0645161290322</v>
      </c>
      <c r="Y78" s="77">
        <v>7500</v>
      </c>
      <c r="Z78" s="77">
        <v>7258.0645161290322</v>
      </c>
      <c r="AA78" s="77">
        <v>7500</v>
      </c>
      <c r="AB78" s="77">
        <v>7258.0645161290322</v>
      </c>
      <c r="AC78" s="77">
        <v>7258.0645161290322</v>
      </c>
      <c r="AD78" s="77">
        <v>7500</v>
      </c>
      <c r="AE78" s="77">
        <v>7258.0645161290322</v>
      </c>
      <c r="AF78" s="77">
        <v>7500</v>
      </c>
      <c r="AG78" s="77">
        <v>7258.0645161290322</v>
      </c>
      <c r="AH78" s="77">
        <v>9677.4193548387102</v>
      </c>
      <c r="AI78" s="77">
        <v>10714.285714285714</v>
      </c>
      <c r="AJ78" s="77">
        <v>9677.4193548387102</v>
      </c>
      <c r="AK78" s="77">
        <v>10000</v>
      </c>
      <c r="AL78" s="77">
        <v>9677.4193548387102</v>
      </c>
      <c r="AM78" s="77">
        <v>10000</v>
      </c>
      <c r="AN78" s="77">
        <v>9677.4193548387102</v>
      </c>
      <c r="AO78" s="77">
        <v>9677.4193548387102</v>
      </c>
      <c r="AP78" s="77">
        <v>10000</v>
      </c>
      <c r="AQ78" s="77">
        <v>9677.4193548387102</v>
      </c>
      <c r="AR78" s="77">
        <v>10000</v>
      </c>
      <c r="AS78" s="77">
        <v>9677.4193548387102</v>
      </c>
      <c r="AT78" s="77">
        <v>8870.967741935483</v>
      </c>
      <c r="AU78" s="77">
        <v>9821.4285714285706</v>
      </c>
      <c r="AV78" s="77">
        <v>8870.967741935483</v>
      </c>
      <c r="AW78" s="77">
        <v>9166.6666666666661</v>
      </c>
      <c r="AX78" s="77">
        <v>8870.967741935483</v>
      </c>
      <c r="AY78" s="77">
        <v>9166.6666666666661</v>
      </c>
      <c r="AZ78" s="77">
        <v>8870.967741935483</v>
      </c>
      <c r="BA78" s="77">
        <v>8870.967741935483</v>
      </c>
      <c r="BB78" s="77">
        <v>9166.6666666666661</v>
      </c>
      <c r="BC78" s="77">
        <v>8870.967741935483</v>
      </c>
      <c r="BD78" s="77">
        <v>9166.6666666666661</v>
      </c>
      <c r="BE78" s="77">
        <v>8870.967741935483</v>
      </c>
      <c r="BF78" s="77">
        <v>7862.9032258064517</v>
      </c>
      <c r="BG78" s="77">
        <v>8405.1724137931033</v>
      </c>
      <c r="BH78" s="77">
        <v>7862.9032258064517</v>
      </c>
      <c r="BI78" s="77">
        <v>8125</v>
      </c>
      <c r="BJ78" s="77">
        <v>7862.9032258064517</v>
      </c>
      <c r="BK78" s="77">
        <v>8125</v>
      </c>
      <c r="BL78" s="77">
        <v>7862.9032258064517</v>
      </c>
      <c r="BM78" s="77">
        <v>7862.9032258064517</v>
      </c>
      <c r="BN78" s="77">
        <v>8125</v>
      </c>
      <c r="BO78" s="77">
        <v>7862.9032258064517</v>
      </c>
      <c r="BP78" s="77">
        <v>8125</v>
      </c>
      <c r="BQ78" s="77">
        <v>7862.9032258064517</v>
      </c>
      <c r="BR78" s="77">
        <v>7862.9032258064517</v>
      </c>
      <c r="BS78" s="77">
        <v>8705.3571428571431</v>
      </c>
      <c r="BT78" s="77">
        <v>7862.9032258064517</v>
      </c>
      <c r="BU78" s="77">
        <v>8125</v>
      </c>
      <c r="BV78" s="77">
        <v>7862.9032258064517</v>
      </c>
      <c r="BW78" s="77">
        <v>8125</v>
      </c>
      <c r="BX78" s="77">
        <v>7862.9032258064517</v>
      </c>
      <c r="BY78" s="77">
        <v>7862.9032258064517</v>
      </c>
      <c r="BZ78" s="77">
        <v>8125</v>
      </c>
      <c r="CA78" s="77">
        <v>7862.9032258064517</v>
      </c>
      <c r="CB78" s="77">
        <v>8125</v>
      </c>
      <c r="CC78" s="77">
        <v>7862.9032258064517</v>
      </c>
      <c r="CD78" s="77">
        <v>7862.9032258064517</v>
      </c>
      <c r="CE78" s="77">
        <v>8705.3571428571431</v>
      </c>
      <c r="CF78" s="77">
        <v>7862.9032258064517</v>
      </c>
      <c r="CG78" s="77">
        <v>8125</v>
      </c>
      <c r="CH78" s="77">
        <v>7862.9032258064517</v>
      </c>
      <c r="CI78" s="77">
        <v>8125</v>
      </c>
      <c r="CJ78" s="77">
        <v>7862.9032258064517</v>
      </c>
      <c r="CK78" s="77">
        <v>7862.9032258064517</v>
      </c>
      <c r="CL78" s="77">
        <v>8125</v>
      </c>
      <c r="CM78" s="77">
        <v>7862.9032258064517</v>
      </c>
      <c r="CN78" s="77">
        <v>8125</v>
      </c>
      <c r="CO78" s="77">
        <v>7862.9032258064517</v>
      </c>
      <c r="CP78" s="77">
        <v>7862.9032258064517</v>
      </c>
      <c r="CQ78" s="77">
        <v>8705.3571428571431</v>
      </c>
      <c r="CR78" s="77">
        <v>7862.9032258064517</v>
      </c>
      <c r="CS78" s="77">
        <v>8125</v>
      </c>
      <c r="CT78" s="77">
        <v>7862.9032258064517</v>
      </c>
      <c r="CU78" s="77">
        <v>8125</v>
      </c>
      <c r="CV78" s="77">
        <v>7862.9032258064517</v>
      </c>
      <c r="CW78" s="77">
        <v>7862.9032258064517</v>
      </c>
      <c r="CX78" s="77">
        <v>8125</v>
      </c>
      <c r="CY78" s="77">
        <v>7862.9032258064517</v>
      </c>
      <c r="CZ78" s="77">
        <v>8125</v>
      </c>
      <c r="DA78" s="77">
        <v>7862.9032258064517</v>
      </c>
      <c r="DB78" s="77">
        <v>7862.9032258064517</v>
      </c>
      <c r="DC78" s="77">
        <v>8405.1724137931033</v>
      </c>
      <c r="DD78" s="77">
        <v>7862.9032258064517</v>
      </c>
      <c r="DE78" s="77">
        <v>8125</v>
      </c>
      <c r="DF78" s="77">
        <v>7862.9032258064517</v>
      </c>
      <c r="DG78" s="77">
        <v>8125</v>
      </c>
      <c r="DH78" s="77">
        <v>7862.9032258064517</v>
      </c>
      <c r="DI78" s="77">
        <v>7862.9032258064517</v>
      </c>
      <c r="DJ78" s="77">
        <v>8125</v>
      </c>
      <c r="DK78" s="77">
        <v>7862.9032258064517</v>
      </c>
      <c r="DL78" s="77">
        <v>8125</v>
      </c>
      <c r="DM78" s="77">
        <v>7862.9032258064517</v>
      </c>
      <c r="DN78" s="77">
        <v>7862.9032258064517</v>
      </c>
      <c r="DO78" s="77">
        <v>8705.3571428571431</v>
      </c>
      <c r="DP78" s="77">
        <v>7862.9032258064517</v>
      </c>
      <c r="DQ78" s="77">
        <v>8125</v>
      </c>
      <c r="DR78" s="77">
        <v>7862.9032258064517</v>
      </c>
      <c r="DS78" s="77">
        <v>8125</v>
      </c>
      <c r="DT78" s="77">
        <v>7862.9032258064517</v>
      </c>
      <c r="DU78" s="77">
        <v>7862.9032258064517</v>
      </c>
      <c r="DV78" s="77">
        <v>8125</v>
      </c>
      <c r="DW78" s="77">
        <v>7862.9032258064517</v>
      </c>
      <c r="DX78" s="77">
        <v>8125</v>
      </c>
      <c r="DY78" s="77">
        <v>7862.9032258064517</v>
      </c>
      <c r="DZ78" s="77">
        <v>7862.9032258064517</v>
      </c>
      <c r="EA78" s="77">
        <v>8705.3571428571431</v>
      </c>
      <c r="EB78" s="77">
        <v>7862.9032258064517</v>
      </c>
      <c r="EC78" s="77">
        <v>8125</v>
      </c>
      <c r="ED78" s="77">
        <v>7862.9032258064517</v>
      </c>
      <c r="EE78" s="77">
        <v>8125</v>
      </c>
      <c r="EF78" s="77">
        <v>7862.9032258064517</v>
      </c>
      <c r="EG78" s="77">
        <v>7862.9032258064517</v>
      </c>
      <c r="EH78" s="77">
        <v>8125</v>
      </c>
      <c r="EI78" s="77">
        <v>7862.9032258064517</v>
      </c>
      <c r="EJ78" s="77">
        <v>8125</v>
      </c>
      <c r="EK78" s="77">
        <v>7862.9032258064517</v>
      </c>
      <c r="EL78" s="77">
        <v>7862.9032258064517</v>
      </c>
      <c r="EM78" s="77">
        <v>8705.3571428571431</v>
      </c>
      <c r="EN78" s="77">
        <v>7862.9032258064517</v>
      </c>
      <c r="EO78" s="77">
        <v>8125</v>
      </c>
      <c r="EP78" s="77">
        <v>7862.9032258064517</v>
      </c>
      <c r="EQ78" s="77">
        <v>8125</v>
      </c>
      <c r="ER78" s="77">
        <v>7862.9032258064517</v>
      </c>
      <c r="ES78" s="77">
        <v>7862.9032258064517</v>
      </c>
      <c r="ET78" s="77">
        <v>8125</v>
      </c>
      <c r="EU78" s="77">
        <v>7862.9032258064517</v>
      </c>
      <c r="EV78" s="77">
        <v>8125</v>
      </c>
      <c r="EW78" s="77">
        <v>7862.9032258064517</v>
      </c>
      <c r="EX78" s="77">
        <v>7862.9032258064517</v>
      </c>
      <c r="EY78" s="77">
        <v>8405.1724137931033</v>
      </c>
      <c r="EZ78" s="77">
        <v>7862.9032258064517</v>
      </c>
      <c r="FA78" s="77">
        <v>8125</v>
      </c>
      <c r="FB78" s="77">
        <v>7862.9032258064517</v>
      </c>
      <c r="FC78" s="77">
        <v>8125</v>
      </c>
      <c r="FD78" s="77">
        <v>7862.9032258064517</v>
      </c>
      <c r="FE78" s="77">
        <v>7862.9032258064517</v>
      </c>
      <c r="FF78" s="77">
        <v>8125</v>
      </c>
      <c r="FG78" s="77">
        <v>7862.9032258064517</v>
      </c>
      <c r="FH78" s="77">
        <v>8125</v>
      </c>
      <c r="FI78" s="77">
        <v>7862.9032258064517</v>
      </c>
      <c r="FJ78" s="77">
        <v>7862.9032258064517</v>
      </c>
      <c r="FK78" s="77">
        <v>8705.3571428571431</v>
      </c>
      <c r="FL78" s="77">
        <v>7862.9032258064517</v>
      </c>
      <c r="FM78" s="77">
        <v>8125</v>
      </c>
      <c r="FN78" s="77">
        <v>7862.9032258064517</v>
      </c>
      <c r="FO78" s="77">
        <v>8125</v>
      </c>
      <c r="FP78" s="77">
        <v>7862.9032258064517</v>
      </c>
      <c r="FQ78" s="77">
        <v>7862.9032258064517</v>
      </c>
      <c r="FR78" s="77">
        <v>8125</v>
      </c>
      <c r="FS78" s="77">
        <v>7862.9032258064517</v>
      </c>
      <c r="FT78" s="77">
        <v>8125</v>
      </c>
      <c r="FU78" s="77">
        <v>7862.9032258064517</v>
      </c>
      <c r="FV78" s="77">
        <v>7862.9032258064517</v>
      </c>
      <c r="FW78" s="77">
        <v>8705.3571428571431</v>
      </c>
      <c r="FX78" s="77">
        <v>7862.9032258064517</v>
      </c>
      <c r="FY78" s="77">
        <v>8125</v>
      </c>
      <c r="FZ78" s="77">
        <v>7862.9032258064517</v>
      </c>
      <c r="GA78" s="77">
        <v>8125</v>
      </c>
      <c r="GB78" s="77">
        <v>7862.9032258064517</v>
      </c>
      <c r="GC78" s="77">
        <v>7862.9032258064517</v>
      </c>
      <c r="GD78" s="77">
        <v>8125</v>
      </c>
      <c r="GE78" s="77">
        <v>7862.9032258064517</v>
      </c>
      <c r="GF78" s="77">
        <v>8125</v>
      </c>
      <c r="GG78" s="77">
        <v>7862.9032258064517</v>
      </c>
      <c r="GH78" s="77">
        <v>7862.9032258064517</v>
      </c>
      <c r="GI78" s="77">
        <v>8705.3571428571431</v>
      </c>
      <c r="GJ78" s="77">
        <v>7862.9032258064517</v>
      </c>
      <c r="GK78" s="77">
        <v>8125</v>
      </c>
      <c r="GL78" s="77">
        <v>7862.9032258064517</v>
      </c>
      <c r="GM78" s="77">
        <v>8125</v>
      </c>
      <c r="GN78" s="77">
        <v>7862.9032258064517</v>
      </c>
      <c r="GO78" s="77">
        <v>7862.9032258064517</v>
      </c>
      <c r="GP78" s="77">
        <v>8125</v>
      </c>
      <c r="GQ78" s="77">
        <v>7862.9032258064517</v>
      </c>
      <c r="GR78" s="77">
        <v>8125</v>
      </c>
      <c r="GS78" s="77">
        <v>7862.9032258064517</v>
      </c>
      <c r="GT78" s="77">
        <v>7862.9032258064517</v>
      </c>
      <c r="GU78" s="77">
        <v>8405.1724137931033</v>
      </c>
      <c r="GV78" s="77">
        <v>7862.9032258064517</v>
      </c>
      <c r="GW78" s="77">
        <v>8125</v>
      </c>
      <c r="GX78" s="77">
        <v>7862.9032258064517</v>
      </c>
      <c r="GY78" s="77">
        <v>8125</v>
      </c>
      <c r="GZ78" s="77">
        <v>7862.9032258064517</v>
      </c>
      <c r="HA78" s="77">
        <v>7862.9032258064517</v>
      </c>
      <c r="HB78" s="77">
        <v>8125</v>
      </c>
      <c r="HC78" s="77">
        <v>7862.9032258064517</v>
      </c>
      <c r="HD78" s="77">
        <v>8125</v>
      </c>
      <c r="HE78" s="77">
        <v>7862.9032258064517</v>
      </c>
      <c r="HF78" s="77">
        <v>7862.9032258064517</v>
      </c>
      <c r="HG78" s="77">
        <v>8705.3571428571431</v>
      </c>
      <c r="HH78" s="77">
        <v>7862.9032258064517</v>
      </c>
      <c r="HI78" s="77">
        <v>8125</v>
      </c>
      <c r="HJ78" s="77">
        <v>7862.9032258064517</v>
      </c>
      <c r="HK78" s="77">
        <v>8125</v>
      </c>
      <c r="HL78" s="77">
        <v>7862.9032258064517</v>
      </c>
      <c r="HM78" s="77">
        <v>7862.9032258064517</v>
      </c>
      <c r="HN78" s="77">
        <v>8125</v>
      </c>
      <c r="HO78" s="77">
        <v>7862.9032258064517</v>
      </c>
      <c r="HP78" s="77">
        <v>8125</v>
      </c>
      <c r="HQ78" s="77">
        <v>7862.9032258064517</v>
      </c>
      <c r="HR78" s="77">
        <v>7862.9032258064517</v>
      </c>
      <c r="HS78" s="77">
        <v>8705.3571428571431</v>
      </c>
      <c r="HT78" s="77">
        <v>7862.9032258064517</v>
      </c>
      <c r="HU78" s="77">
        <v>8125</v>
      </c>
      <c r="HV78" s="77">
        <v>7862.9032258064517</v>
      </c>
      <c r="HW78" s="77">
        <v>8125</v>
      </c>
      <c r="HX78" s="77">
        <v>7862.9032258064517</v>
      </c>
      <c r="HY78" s="77">
        <v>7862.9032258064517</v>
      </c>
      <c r="HZ78" s="77">
        <v>8125</v>
      </c>
      <c r="IA78" s="77">
        <v>7862.9032258064517</v>
      </c>
      <c r="IB78" s="77">
        <v>8125</v>
      </c>
      <c r="IC78" s="77">
        <v>7862.9032258064517</v>
      </c>
      <c r="ID78" s="77">
        <v>7862.9032258064517</v>
      </c>
      <c r="IE78" s="77">
        <v>8705.3571428571431</v>
      </c>
      <c r="IF78" s="77">
        <v>7862.9032258064517</v>
      </c>
      <c r="IG78" s="77">
        <v>8125</v>
      </c>
      <c r="IH78" s="77">
        <v>7862.9032258064517</v>
      </c>
      <c r="II78" s="77">
        <v>8125</v>
      </c>
      <c r="IJ78" s="77">
        <v>7862.9032258064517</v>
      </c>
      <c r="IK78" s="77">
        <v>7862.9032258064517</v>
      </c>
      <c r="IL78" s="77">
        <v>8125</v>
      </c>
      <c r="IM78" s="77">
        <v>7862.9032258064517</v>
      </c>
      <c r="IN78" s="77">
        <v>8125</v>
      </c>
      <c r="IO78" s="77">
        <v>7862.9032258064517</v>
      </c>
    </row>
    <row r="79" spans="1:249" s="13" customFormat="1" ht="15.75" thickBot="1" x14ac:dyDescent="0.25">
      <c r="B79" s="7"/>
      <c r="C79" s="75"/>
      <c r="E79" s="82" t="s">
        <v>35</v>
      </c>
      <c r="F79" s="83"/>
      <c r="G79" s="83"/>
      <c r="H79" s="83"/>
      <c r="I79" s="83"/>
      <c r="J79" s="254" cm="1">
        <f t="array" ref="J79:IO79">BXF.SumColumnsλ(_xlfn.ANCHORARRAY(J78))</f>
        <v>4838.7096774193551</v>
      </c>
      <c r="K79" s="83">
        <v>5172.4137931034484</v>
      </c>
      <c r="L79" s="83">
        <v>4838.7096774193551</v>
      </c>
      <c r="M79" s="83">
        <v>5000</v>
      </c>
      <c r="N79" s="83">
        <v>4838.7096774193551</v>
      </c>
      <c r="O79" s="83">
        <v>5000</v>
      </c>
      <c r="P79" s="83">
        <v>4838.7096774193551</v>
      </c>
      <c r="Q79" s="83">
        <v>4838.7096774193551</v>
      </c>
      <c r="R79" s="83">
        <v>5000</v>
      </c>
      <c r="S79" s="83">
        <v>4838.7096774193551</v>
      </c>
      <c r="T79" s="83">
        <v>5000</v>
      </c>
      <c r="U79" s="83">
        <v>4838.7096774193551</v>
      </c>
      <c r="V79" s="83">
        <v>7258.0645161290322</v>
      </c>
      <c r="W79" s="83">
        <v>8035.7142857142853</v>
      </c>
      <c r="X79" s="83">
        <v>7258.0645161290322</v>
      </c>
      <c r="Y79" s="83">
        <v>7500</v>
      </c>
      <c r="Z79" s="83">
        <v>7258.0645161290322</v>
      </c>
      <c r="AA79" s="83">
        <v>7500</v>
      </c>
      <c r="AB79" s="83">
        <v>7258.0645161290322</v>
      </c>
      <c r="AC79" s="83">
        <v>7258.0645161290322</v>
      </c>
      <c r="AD79" s="83">
        <v>7500</v>
      </c>
      <c r="AE79" s="83">
        <v>7258.0645161290322</v>
      </c>
      <c r="AF79" s="83">
        <v>7500</v>
      </c>
      <c r="AG79" s="83">
        <v>7258.0645161290322</v>
      </c>
      <c r="AH79" s="83">
        <v>9677.4193548387102</v>
      </c>
      <c r="AI79" s="83">
        <v>10714.285714285714</v>
      </c>
      <c r="AJ79" s="83">
        <v>9677.4193548387102</v>
      </c>
      <c r="AK79" s="83">
        <v>10000</v>
      </c>
      <c r="AL79" s="83">
        <v>9677.4193548387102</v>
      </c>
      <c r="AM79" s="83">
        <v>10000</v>
      </c>
      <c r="AN79" s="83">
        <v>9677.4193548387102</v>
      </c>
      <c r="AO79" s="83">
        <v>9677.4193548387102</v>
      </c>
      <c r="AP79" s="83">
        <v>10000</v>
      </c>
      <c r="AQ79" s="83">
        <v>9677.4193548387102</v>
      </c>
      <c r="AR79" s="83">
        <v>10000</v>
      </c>
      <c r="AS79" s="83">
        <v>9677.4193548387102</v>
      </c>
      <c r="AT79" s="83">
        <v>8870.967741935483</v>
      </c>
      <c r="AU79" s="83">
        <v>9821.4285714285706</v>
      </c>
      <c r="AV79" s="83">
        <v>8870.967741935483</v>
      </c>
      <c r="AW79" s="83">
        <v>9166.6666666666661</v>
      </c>
      <c r="AX79" s="83">
        <v>8870.967741935483</v>
      </c>
      <c r="AY79" s="83">
        <v>9166.6666666666661</v>
      </c>
      <c r="AZ79" s="83">
        <v>8870.967741935483</v>
      </c>
      <c r="BA79" s="83">
        <v>8870.967741935483</v>
      </c>
      <c r="BB79" s="83">
        <v>9166.6666666666661</v>
      </c>
      <c r="BC79" s="83">
        <v>8870.967741935483</v>
      </c>
      <c r="BD79" s="83">
        <v>9166.6666666666661</v>
      </c>
      <c r="BE79" s="83">
        <v>8870.967741935483</v>
      </c>
      <c r="BF79" s="83">
        <v>7862.9032258064517</v>
      </c>
      <c r="BG79" s="83">
        <v>8405.1724137931033</v>
      </c>
      <c r="BH79" s="83">
        <v>7862.9032258064517</v>
      </c>
      <c r="BI79" s="83">
        <v>8125</v>
      </c>
      <c r="BJ79" s="83">
        <v>7862.9032258064517</v>
      </c>
      <c r="BK79" s="83">
        <v>8125</v>
      </c>
      <c r="BL79" s="83">
        <v>7862.9032258064517</v>
      </c>
      <c r="BM79" s="83">
        <v>7862.9032258064517</v>
      </c>
      <c r="BN79" s="83">
        <v>8125</v>
      </c>
      <c r="BO79" s="83">
        <v>7862.9032258064517</v>
      </c>
      <c r="BP79" s="83">
        <v>8125</v>
      </c>
      <c r="BQ79" s="83">
        <v>7862.9032258064517</v>
      </c>
      <c r="BR79" s="83">
        <v>7862.9032258064517</v>
      </c>
      <c r="BS79" s="83">
        <v>8705.3571428571431</v>
      </c>
      <c r="BT79" s="83">
        <v>7862.9032258064517</v>
      </c>
      <c r="BU79" s="83">
        <v>8125</v>
      </c>
      <c r="BV79" s="83">
        <v>7862.9032258064517</v>
      </c>
      <c r="BW79" s="83">
        <v>8125</v>
      </c>
      <c r="BX79" s="83">
        <v>7862.9032258064517</v>
      </c>
      <c r="BY79" s="83">
        <v>7862.9032258064517</v>
      </c>
      <c r="BZ79" s="83">
        <v>8125</v>
      </c>
      <c r="CA79" s="83">
        <v>7862.9032258064517</v>
      </c>
      <c r="CB79" s="83">
        <v>8125</v>
      </c>
      <c r="CC79" s="83">
        <v>7862.9032258064517</v>
      </c>
      <c r="CD79" s="83">
        <v>7862.9032258064517</v>
      </c>
      <c r="CE79" s="83">
        <v>8705.3571428571431</v>
      </c>
      <c r="CF79" s="83">
        <v>7862.9032258064517</v>
      </c>
      <c r="CG79" s="83">
        <v>8125</v>
      </c>
      <c r="CH79" s="83">
        <v>7862.9032258064517</v>
      </c>
      <c r="CI79" s="83">
        <v>8125</v>
      </c>
      <c r="CJ79" s="83">
        <v>7862.9032258064517</v>
      </c>
      <c r="CK79" s="83">
        <v>7862.9032258064517</v>
      </c>
      <c r="CL79" s="83">
        <v>8125</v>
      </c>
      <c r="CM79" s="83">
        <v>7862.9032258064517</v>
      </c>
      <c r="CN79" s="83">
        <v>8125</v>
      </c>
      <c r="CO79" s="83">
        <v>7862.9032258064517</v>
      </c>
      <c r="CP79" s="83">
        <v>7862.9032258064517</v>
      </c>
      <c r="CQ79" s="83">
        <v>8705.3571428571431</v>
      </c>
      <c r="CR79" s="83">
        <v>7862.9032258064517</v>
      </c>
      <c r="CS79" s="83">
        <v>8125</v>
      </c>
      <c r="CT79" s="83">
        <v>7862.9032258064517</v>
      </c>
      <c r="CU79" s="83">
        <v>8125</v>
      </c>
      <c r="CV79" s="83">
        <v>7862.9032258064517</v>
      </c>
      <c r="CW79" s="83">
        <v>7862.9032258064517</v>
      </c>
      <c r="CX79" s="83">
        <v>8125</v>
      </c>
      <c r="CY79" s="83">
        <v>7862.9032258064517</v>
      </c>
      <c r="CZ79" s="83">
        <v>8125</v>
      </c>
      <c r="DA79" s="83">
        <v>7862.9032258064517</v>
      </c>
      <c r="DB79" s="83">
        <v>7862.9032258064517</v>
      </c>
      <c r="DC79" s="83">
        <v>8405.1724137931033</v>
      </c>
      <c r="DD79" s="83">
        <v>7862.9032258064517</v>
      </c>
      <c r="DE79" s="83">
        <v>8125</v>
      </c>
      <c r="DF79" s="83">
        <v>7862.9032258064517</v>
      </c>
      <c r="DG79" s="83">
        <v>8125</v>
      </c>
      <c r="DH79" s="83">
        <v>7862.9032258064517</v>
      </c>
      <c r="DI79" s="83">
        <v>7862.9032258064517</v>
      </c>
      <c r="DJ79" s="83">
        <v>8125</v>
      </c>
      <c r="DK79" s="83">
        <v>7862.9032258064517</v>
      </c>
      <c r="DL79" s="83">
        <v>8125</v>
      </c>
      <c r="DM79" s="83">
        <v>7862.9032258064517</v>
      </c>
      <c r="DN79" s="83">
        <v>7862.9032258064517</v>
      </c>
      <c r="DO79" s="83">
        <v>8705.3571428571431</v>
      </c>
      <c r="DP79" s="83">
        <v>7862.9032258064517</v>
      </c>
      <c r="DQ79" s="83">
        <v>8125</v>
      </c>
      <c r="DR79" s="83">
        <v>7862.9032258064517</v>
      </c>
      <c r="DS79" s="83">
        <v>8125</v>
      </c>
      <c r="DT79" s="83">
        <v>7862.9032258064517</v>
      </c>
      <c r="DU79" s="83">
        <v>7862.9032258064517</v>
      </c>
      <c r="DV79" s="83">
        <v>8125</v>
      </c>
      <c r="DW79" s="83">
        <v>7862.9032258064517</v>
      </c>
      <c r="DX79" s="83">
        <v>8125</v>
      </c>
      <c r="DY79" s="83">
        <v>7862.9032258064517</v>
      </c>
      <c r="DZ79" s="83">
        <v>7862.9032258064517</v>
      </c>
      <c r="EA79" s="83">
        <v>8705.3571428571431</v>
      </c>
      <c r="EB79" s="83">
        <v>7862.9032258064517</v>
      </c>
      <c r="EC79" s="83">
        <v>8125</v>
      </c>
      <c r="ED79" s="83">
        <v>7862.9032258064517</v>
      </c>
      <c r="EE79" s="83">
        <v>8125</v>
      </c>
      <c r="EF79" s="83">
        <v>7862.9032258064517</v>
      </c>
      <c r="EG79" s="83">
        <v>7862.9032258064517</v>
      </c>
      <c r="EH79" s="83">
        <v>8125</v>
      </c>
      <c r="EI79" s="83">
        <v>7862.9032258064517</v>
      </c>
      <c r="EJ79" s="83">
        <v>8125</v>
      </c>
      <c r="EK79" s="83">
        <v>7862.9032258064517</v>
      </c>
      <c r="EL79" s="83">
        <v>7862.9032258064517</v>
      </c>
      <c r="EM79" s="83">
        <v>8705.3571428571431</v>
      </c>
      <c r="EN79" s="83">
        <v>7862.9032258064517</v>
      </c>
      <c r="EO79" s="83">
        <v>8125</v>
      </c>
      <c r="EP79" s="83">
        <v>7862.9032258064517</v>
      </c>
      <c r="EQ79" s="83">
        <v>8125</v>
      </c>
      <c r="ER79" s="83">
        <v>7862.9032258064517</v>
      </c>
      <c r="ES79" s="83">
        <v>7862.9032258064517</v>
      </c>
      <c r="ET79" s="83">
        <v>8125</v>
      </c>
      <c r="EU79" s="83">
        <v>7862.9032258064517</v>
      </c>
      <c r="EV79" s="83">
        <v>8125</v>
      </c>
      <c r="EW79" s="83">
        <v>7862.9032258064517</v>
      </c>
      <c r="EX79" s="83">
        <v>7862.9032258064517</v>
      </c>
      <c r="EY79" s="83">
        <v>8405.1724137931033</v>
      </c>
      <c r="EZ79" s="83">
        <v>7862.9032258064517</v>
      </c>
      <c r="FA79" s="83">
        <v>8125</v>
      </c>
      <c r="FB79" s="83">
        <v>7862.9032258064517</v>
      </c>
      <c r="FC79" s="83">
        <v>8125</v>
      </c>
      <c r="FD79" s="83">
        <v>7862.9032258064517</v>
      </c>
      <c r="FE79" s="83">
        <v>7862.9032258064517</v>
      </c>
      <c r="FF79" s="83">
        <v>8125</v>
      </c>
      <c r="FG79" s="83">
        <v>7862.9032258064517</v>
      </c>
      <c r="FH79" s="83">
        <v>8125</v>
      </c>
      <c r="FI79" s="83">
        <v>7862.9032258064517</v>
      </c>
      <c r="FJ79" s="83">
        <v>7862.9032258064517</v>
      </c>
      <c r="FK79" s="83">
        <v>8705.3571428571431</v>
      </c>
      <c r="FL79" s="83">
        <v>7862.9032258064517</v>
      </c>
      <c r="FM79" s="83">
        <v>8125</v>
      </c>
      <c r="FN79" s="83">
        <v>7862.9032258064517</v>
      </c>
      <c r="FO79" s="83">
        <v>8125</v>
      </c>
      <c r="FP79" s="83">
        <v>7862.9032258064517</v>
      </c>
      <c r="FQ79" s="83">
        <v>7862.9032258064517</v>
      </c>
      <c r="FR79" s="83">
        <v>8125</v>
      </c>
      <c r="FS79" s="83">
        <v>7862.9032258064517</v>
      </c>
      <c r="FT79" s="83">
        <v>8125</v>
      </c>
      <c r="FU79" s="83">
        <v>7862.9032258064517</v>
      </c>
      <c r="FV79" s="83">
        <v>7862.9032258064517</v>
      </c>
      <c r="FW79" s="83">
        <v>8705.3571428571431</v>
      </c>
      <c r="FX79" s="83">
        <v>7862.9032258064517</v>
      </c>
      <c r="FY79" s="83">
        <v>8125</v>
      </c>
      <c r="FZ79" s="83">
        <v>7862.9032258064517</v>
      </c>
      <c r="GA79" s="83">
        <v>8125</v>
      </c>
      <c r="GB79" s="83">
        <v>7862.9032258064517</v>
      </c>
      <c r="GC79" s="83">
        <v>7862.9032258064517</v>
      </c>
      <c r="GD79" s="83">
        <v>8125</v>
      </c>
      <c r="GE79" s="83">
        <v>7862.9032258064517</v>
      </c>
      <c r="GF79" s="83">
        <v>8125</v>
      </c>
      <c r="GG79" s="83">
        <v>7862.9032258064517</v>
      </c>
      <c r="GH79" s="83">
        <v>7862.9032258064517</v>
      </c>
      <c r="GI79" s="83">
        <v>8705.3571428571431</v>
      </c>
      <c r="GJ79" s="83">
        <v>7862.9032258064517</v>
      </c>
      <c r="GK79" s="83">
        <v>8125</v>
      </c>
      <c r="GL79" s="83">
        <v>7862.9032258064517</v>
      </c>
      <c r="GM79" s="83">
        <v>8125</v>
      </c>
      <c r="GN79" s="83">
        <v>7862.9032258064517</v>
      </c>
      <c r="GO79" s="83">
        <v>7862.9032258064517</v>
      </c>
      <c r="GP79" s="83">
        <v>8125</v>
      </c>
      <c r="GQ79" s="83">
        <v>7862.9032258064517</v>
      </c>
      <c r="GR79" s="83">
        <v>8125</v>
      </c>
      <c r="GS79" s="83">
        <v>7862.9032258064517</v>
      </c>
      <c r="GT79" s="83">
        <v>7862.9032258064517</v>
      </c>
      <c r="GU79" s="83">
        <v>8405.1724137931033</v>
      </c>
      <c r="GV79" s="83">
        <v>7862.9032258064517</v>
      </c>
      <c r="GW79" s="83">
        <v>8125</v>
      </c>
      <c r="GX79" s="83">
        <v>7862.9032258064517</v>
      </c>
      <c r="GY79" s="83">
        <v>8125</v>
      </c>
      <c r="GZ79" s="83">
        <v>7862.9032258064517</v>
      </c>
      <c r="HA79" s="83">
        <v>7862.9032258064517</v>
      </c>
      <c r="HB79" s="83">
        <v>8125</v>
      </c>
      <c r="HC79" s="83">
        <v>7862.9032258064517</v>
      </c>
      <c r="HD79" s="83">
        <v>8125</v>
      </c>
      <c r="HE79" s="83">
        <v>7862.9032258064517</v>
      </c>
      <c r="HF79" s="83">
        <v>7862.9032258064517</v>
      </c>
      <c r="HG79" s="83">
        <v>8705.3571428571431</v>
      </c>
      <c r="HH79" s="83">
        <v>7862.9032258064517</v>
      </c>
      <c r="HI79" s="83">
        <v>8125</v>
      </c>
      <c r="HJ79" s="83">
        <v>7862.9032258064517</v>
      </c>
      <c r="HK79" s="83">
        <v>8125</v>
      </c>
      <c r="HL79" s="83">
        <v>7862.9032258064517</v>
      </c>
      <c r="HM79" s="83">
        <v>7862.9032258064517</v>
      </c>
      <c r="HN79" s="83">
        <v>8125</v>
      </c>
      <c r="HO79" s="83">
        <v>7862.9032258064517</v>
      </c>
      <c r="HP79" s="83">
        <v>8125</v>
      </c>
      <c r="HQ79" s="83">
        <v>7862.9032258064517</v>
      </c>
      <c r="HR79" s="83">
        <v>7862.9032258064517</v>
      </c>
      <c r="HS79" s="83">
        <v>8705.3571428571431</v>
      </c>
      <c r="HT79" s="83">
        <v>7862.9032258064517</v>
      </c>
      <c r="HU79" s="83">
        <v>8125</v>
      </c>
      <c r="HV79" s="83">
        <v>7862.9032258064517</v>
      </c>
      <c r="HW79" s="83">
        <v>8125</v>
      </c>
      <c r="HX79" s="83">
        <v>7862.9032258064517</v>
      </c>
      <c r="HY79" s="83">
        <v>7862.9032258064517</v>
      </c>
      <c r="HZ79" s="83">
        <v>8125</v>
      </c>
      <c r="IA79" s="83">
        <v>7862.9032258064517</v>
      </c>
      <c r="IB79" s="83">
        <v>8125</v>
      </c>
      <c r="IC79" s="83">
        <v>7862.9032258064517</v>
      </c>
      <c r="ID79" s="83">
        <v>7862.9032258064517</v>
      </c>
      <c r="IE79" s="83">
        <v>8705.3571428571431</v>
      </c>
      <c r="IF79" s="83">
        <v>7862.9032258064517</v>
      </c>
      <c r="IG79" s="83">
        <v>8125</v>
      </c>
      <c r="IH79" s="83">
        <v>7862.9032258064517</v>
      </c>
      <c r="II79" s="83">
        <v>8125</v>
      </c>
      <c r="IJ79" s="83">
        <v>7862.9032258064517</v>
      </c>
      <c r="IK79" s="83">
        <v>7862.9032258064517</v>
      </c>
      <c r="IL79" s="83">
        <v>8125</v>
      </c>
      <c r="IM79" s="83">
        <v>7862.9032258064517</v>
      </c>
      <c r="IN79" s="83">
        <v>8125</v>
      </c>
      <c r="IO79" s="83">
        <v>7862.9032258064517</v>
      </c>
    </row>
    <row r="80" spans="1:249" x14ac:dyDescent="0.2">
      <c r="D80" s="25"/>
      <c r="E80" s="58"/>
    </row>
    <row r="81" spans="1:249" s="77" customFormat="1" ht="15" x14ac:dyDescent="0.2">
      <c r="A81" s="7"/>
      <c r="B81" s="7"/>
      <c r="C81" s="17"/>
      <c r="D81" s="96"/>
      <c r="E81" s="76" t="s">
        <v>108</v>
      </c>
      <c r="J81" s="242" cm="1">
        <f t="array" ref="J81:IO81">BXF.GetRowλ(_xlfn.ANCHORARRAY(Calcs!J140),4)</f>
        <v>88302.363578641816</v>
      </c>
      <c r="K81" s="77">
        <v>86597.653672194647</v>
      </c>
      <c r="L81" s="77">
        <v>84885.840807803936</v>
      </c>
      <c r="M81" s="77">
        <v>83166.895389811601</v>
      </c>
      <c r="N81" s="77">
        <v>81440.787699244305</v>
      </c>
      <c r="O81" s="77">
        <v>79707.487893299636</v>
      </c>
      <c r="P81" s="77">
        <v>77966.966004830203</v>
      </c>
      <c r="Q81" s="77">
        <v>76219.191941825484</v>
      </c>
      <c r="R81" s="77">
        <v>74464.135486891566</v>
      </c>
      <c r="S81" s="77">
        <v>72701.766296728762</v>
      </c>
      <c r="T81" s="77">
        <v>70932.053901606952</v>
      </c>
      <c r="U81" s="77">
        <v>69154.967704838797</v>
      </c>
      <c r="V81" s="77">
        <v>67370.476982250781</v>
      </c>
      <c r="W81" s="77">
        <v>65578.550881651972</v>
      </c>
      <c r="X81" s="77">
        <v>63779.158422300665</v>
      </c>
      <c r="Y81" s="77">
        <v>61972.268494368735</v>
      </c>
      <c r="Z81" s="77">
        <v>60157.849858403752</v>
      </c>
      <c r="AA81" s="77">
        <v>58335.871144788915</v>
      </c>
      <c r="AB81" s="77">
        <v>56506.300853200686</v>
      </c>
      <c r="AC81" s="77">
        <v>54669.107352064173</v>
      </c>
      <c r="AD81" s="77">
        <v>52824.258878006258</v>
      </c>
      <c r="AE81" s="77">
        <v>50971.723535306432</v>
      </c>
      <c r="AF81" s="77">
        <v>49111.469295345356</v>
      </c>
      <c r="AG81" s="77">
        <v>47243.463996051112</v>
      </c>
      <c r="AH81" s="77">
        <v>45367.675341343143</v>
      </c>
      <c r="AI81" s="77">
        <v>43484.07090057389</v>
      </c>
      <c r="AJ81" s="77">
        <v>41592.618107968097</v>
      </c>
      <c r="AK81" s="77">
        <v>39693.28426205978</v>
      </c>
      <c r="AL81" s="77">
        <v>37786.036525126845</v>
      </c>
      <c r="AM81" s="77">
        <v>35870.84192262336</v>
      </c>
      <c r="AN81" s="77">
        <v>33947.667342609442</v>
      </c>
      <c r="AO81" s="77">
        <v>32016.479535178794</v>
      </c>
      <c r="AP81" s="77">
        <v>30077.245111883851</v>
      </c>
      <c r="AQ81" s="77">
        <v>28129.930545158513</v>
      </c>
      <c r="AR81" s="77">
        <v>26174.502167738487</v>
      </c>
      <c r="AS81" s="77">
        <v>24210.926172079209</v>
      </c>
      <c r="AT81" s="77">
        <v>22239.168609771354</v>
      </c>
      <c r="AU81" s="77">
        <v>20259.195390953879</v>
      </c>
      <c r="AV81" s="77">
        <v>18270.972283724666</v>
      </c>
      <c r="AW81" s="77">
        <v>16274.464913548665</v>
      </c>
      <c r="AX81" s="77">
        <v>14269.638762663599</v>
      </c>
      <c r="AY81" s="77">
        <v>12256.459169483176</v>
      </c>
      <c r="AZ81" s="77">
        <v>10234.891327997837</v>
      </c>
      <c r="BA81" s="77">
        <v>8204.9002871729754</v>
      </c>
      <c r="BB81" s="77">
        <v>6166.4509503446761</v>
      </c>
      <c r="BC81" s="77">
        <v>4119.5080746129261</v>
      </c>
      <c r="BD81" s="77">
        <v>2064.0362702322936</v>
      </c>
      <c r="BE81" s="77">
        <v>7.503331289626658E-11</v>
      </c>
      <c r="BF81" s="77">
        <v>0</v>
      </c>
      <c r="BG81" s="77">
        <v>0</v>
      </c>
      <c r="BH81" s="77">
        <v>0</v>
      </c>
      <c r="BI81" s="77">
        <v>0</v>
      </c>
      <c r="BJ81" s="77">
        <v>0</v>
      </c>
      <c r="BK81" s="77">
        <v>0</v>
      </c>
      <c r="BL81" s="77">
        <v>0</v>
      </c>
      <c r="BM81" s="77">
        <v>0</v>
      </c>
      <c r="BN81" s="77">
        <v>0</v>
      </c>
      <c r="BO81" s="77">
        <v>0</v>
      </c>
      <c r="BP81" s="77">
        <v>0</v>
      </c>
      <c r="BQ81" s="77">
        <v>0</v>
      </c>
      <c r="BR81" s="77">
        <v>0</v>
      </c>
      <c r="BS81" s="77">
        <v>0</v>
      </c>
      <c r="BT81" s="77">
        <v>0</v>
      </c>
      <c r="BU81" s="77">
        <v>0</v>
      </c>
      <c r="BV81" s="77">
        <v>0</v>
      </c>
      <c r="BW81" s="77">
        <v>0</v>
      </c>
      <c r="BX81" s="77">
        <v>0</v>
      </c>
      <c r="BY81" s="77">
        <v>0</v>
      </c>
      <c r="BZ81" s="77">
        <v>0</v>
      </c>
      <c r="CA81" s="77">
        <v>0</v>
      </c>
      <c r="CB81" s="77">
        <v>0</v>
      </c>
      <c r="CC81" s="77">
        <v>0</v>
      </c>
      <c r="CD81" s="77">
        <v>0</v>
      </c>
      <c r="CE81" s="77">
        <v>0</v>
      </c>
      <c r="CF81" s="77">
        <v>0</v>
      </c>
      <c r="CG81" s="77">
        <v>0</v>
      </c>
      <c r="CH81" s="77">
        <v>0</v>
      </c>
      <c r="CI81" s="77">
        <v>0</v>
      </c>
      <c r="CJ81" s="77">
        <v>0</v>
      </c>
      <c r="CK81" s="77">
        <v>0</v>
      </c>
      <c r="CL81" s="77">
        <v>0</v>
      </c>
      <c r="CM81" s="77">
        <v>0</v>
      </c>
      <c r="CN81" s="77">
        <v>0</v>
      </c>
      <c r="CO81" s="77">
        <v>0</v>
      </c>
      <c r="CP81" s="77">
        <v>0</v>
      </c>
      <c r="CQ81" s="77">
        <v>0</v>
      </c>
      <c r="CR81" s="77">
        <v>0</v>
      </c>
      <c r="CS81" s="77">
        <v>0</v>
      </c>
      <c r="CT81" s="77">
        <v>0</v>
      </c>
      <c r="CU81" s="77">
        <v>0</v>
      </c>
      <c r="CV81" s="77">
        <v>0</v>
      </c>
      <c r="CW81" s="77">
        <v>0</v>
      </c>
      <c r="CX81" s="77">
        <v>0</v>
      </c>
      <c r="CY81" s="77">
        <v>0</v>
      </c>
      <c r="CZ81" s="77">
        <v>0</v>
      </c>
      <c r="DA81" s="77">
        <v>0</v>
      </c>
      <c r="DB81" s="77">
        <v>0</v>
      </c>
      <c r="DC81" s="77">
        <v>0</v>
      </c>
      <c r="DD81" s="77">
        <v>0</v>
      </c>
      <c r="DE81" s="77">
        <v>0</v>
      </c>
      <c r="DF81" s="77">
        <v>0</v>
      </c>
      <c r="DG81" s="77">
        <v>0</v>
      </c>
      <c r="DH81" s="77">
        <v>0</v>
      </c>
      <c r="DI81" s="77">
        <v>0</v>
      </c>
      <c r="DJ81" s="77">
        <v>0</v>
      </c>
      <c r="DK81" s="77">
        <v>0</v>
      </c>
      <c r="DL81" s="77">
        <v>0</v>
      </c>
      <c r="DM81" s="77">
        <v>0</v>
      </c>
      <c r="DN81" s="77">
        <v>0</v>
      </c>
      <c r="DO81" s="77">
        <v>0</v>
      </c>
      <c r="DP81" s="77">
        <v>0</v>
      </c>
      <c r="DQ81" s="77">
        <v>0</v>
      </c>
      <c r="DR81" s="77">
        <v>0</v>
      </c>
      <c r="DS81" s="77">
        <v>0</v>
      </c>
      <c r="DT81" s="77">
        <v>0</v>
      </c>
      <c r="DU81" s="77">
        <v>0</v>
      </c>
      <c r="DV81" s="77">
        <v>0</v>
      </c>
      <c r="DW81" s="77">
        <v>0</v>
      </c>
      <c r="DX81" s="77">
        <v>0</v>
      </c>
      <c r="DY81" s="77">
        <v>0</v>
      </c>
      <c r="DZ81" s="77">
        <v>0</v>
      </c>
      <c r="EA81" s="77">
        <v>0</v>
      </c>
      <c r="EB81" s="77">
        <v>0</v>
      </c>
      <c r="EC81" s="77">
        <v>0</v>
      </c>
      <c r="ED81" s="77">
        <v>0</v>
      </c>
      <c r="EE81" s="77">
        <v>0</v>
      </c>
      <c r="EF81" s="77">
        <v>0</v>
      </c>
      <c r="EG81" s="77">
        <v>0</v>
      </c>
      <c r="EH81" s="77">
        <v>0</v>
      </c>
      <c r="EI81" s="77">
        <v>0</v>
      </c>
      <c r="EJ81" s="77">
        <v>0</v>
      </c>
      <c r="EK81" s="77">
        <v>0</v>
      </c>
      <c r="EL81" s="77">
        <v>0</v>
      </c>
      <c r="EM81" s="77">
        <v>0</v>
      </c>
      <c r="EN81" s="77">
        <v>0</v>
      </c>
      <c r="EO81" s="77">
        <v>0</v>
      </c>
      <c r="EP81" s="77">
        <v>0</v>
      </c>
      <c r="EQ81" s="77">
        <v>0</v>
      </c>
      <c r="ER81" s="77">
        <v>0</v>
      </c>
      <c r="ES81" s="77">
        <v>0</v>
      </c>
      <c r="ET81" s="77">
        <v>0</v>
      </c>
      <c r="EU81" s="77">
        <v>0</v>
      </c>
      <c r="EV81" s="77">
        <v>0</v>
      </c>
      <c r="EW81" s="77">
        <v>0</v>
      </c>
      <c r="EX81" s="77">
        <v>0</v>
      </c>
      <c r="EY81" s="77">
        <v>0</v>
      </c>
      <c r="EZ81" s="77">
        <v>0</v>
      </c>
      <c r="FA81" s="77">
        <v>0</v>
      </c>
      <c r="FB81" s="77">
        <v>0</v>
      </c>
      <c r="FC81" s="77">
        <v>0</v>
      </c>
      <c r="FD81" s="77">
        <v>0</v>
      </c>
      <c r="FE81" s="77">
        <v>0</v>
      </c>
      <c r="FF81" s="77">
        <v>0</v>
      </c>
      <c r="FG81" s="77">
        <v>0</v>
      </c>
      <c r="FH81" s="77">
        <v>0</v>
      </c>
      <c r="FI81" s="77">
        <v>0</v>
      </c>
      <c r="FJ81" s="77">
        <v>0</v>
      </c>
      <c r="FK81" s="77">
        <v>0</v>
      </c>
      <c r="FL81" s="77">
        <v>0</v>
      </c>
      <c r="FM81" s="77">
        <v>0</v>
      </c>
      <c r="FN81" s="77">
        <v>0</v>
      </c>
      <c r="FO81" s="77">
        <v>0</v>
      </c>
      <c r="FP81" s="77">
        <v>0</v>
      </c>
      <c r="FQ81" s="77">
        <v>0</v>
      </c>
      <c r="FR81" s="77">
        <v>0</v>
      </c>
      <c r="FS81" s="77">
        <v>0</v>
      </c>
      <c r="FT81" s="77">
        <v>0</v>
      </c>
      <c r="FU81" s="77">
        <v>0</v>
      </c>
      <c r="FV81" s="77">
        <v>0</v>
      </c>
      <c r="FW81" s="77">
        <v>0</v>
      </c>
      <c r="FX81" s="77">
        <v>0</v>
      </c>
      <c r="FY81" s="77">
        <v>0</v>
      </c>
      <c r="FZ81" s="77">
        <v>0</v>
      </c>
      <c r="GA81" s="77">
        <v>0</v>
      </c>
      <c r="GB81" s="77">
        <v>0</v>
      </c>
      <c r="GC81" s="77">
        <v>0</v>
      </c>
      <c r="GD81" s="77">
        <v>0</v>
      </c>
      <c r="GE81" s="77">
        <v>0</v>
      </c>
      <c r="GF81" s="77">
        <v>0</v>
      </c>
      <c r="GG81" s="77">
        <v>0</v>
      </c>
      <c r="GH81" s="77">
        <v>0</v>
      </c>
      <c r="GI81" s="77">
        <v>0</v>
      </c>
      <c r="GJ81" s="77">
        <v>0</v>
      </c>
      <c r="GK81" s="77">
        <v>0</v>
      </c>
      <c r="GL81" s="77">
        <v>0</v>
      </c>
      <c r="GM81" s="77">
        <v>0</v>
      </c>
      <c r="GN81" s="77">
        <v>0</v>
      </c>
      <c r="GO81" s="77">
        <v>0</v>
      </c>
      <c r="GP81" s="77">
        <v>0</v>
      </c>
      <c r="GQ81" s="77">
        <v>0</v>
      </c>
      <c r="GR81" s="77">
        <v>0</v>
      </c>
      <c r="GS81" s="77">
        <v>0</v>
      </c>
      <c r="GT81" s="77">
        <v>0</v>
      </c>
      <c r="GU81" s="77">
        <v>0</v>
      </c>
      <c r="GV81" s="77">
        <v>0</v>
      </c>
      <c r="GW81" s="77">
        <v>0</v>
      </c>
      <c r="GX81" s="77">
        <v>0</v>
      </c>
      <c r="GY81" s="77">
        <v>0</v>
      </c>
      <c r="GZ81" s="77">
        <v>0</v>
      </c>
      <c r="HA81" s="77">
        <v>0</v>
      </c>
      <c r="HB81" s="77">
        <v>0</v>
      </c>
      <c r="HC81" s="77">
        <v>0</v>
      </c>
      <c r="HD81" s="77">
        <v>0</v>
      </c>
      <c r="HE81" s="77">
        <v>0</v>
      </c>
      <c r="HF81" s="77">
        <v>0</v>
      </c>
      <c r="HG81" s="77">
        <v>0</v>
      </c>
      <c r="HH81" s="77">
        <v>0</v>
      </c>
      <c r="HI81" s="77">
        <v>0</v>
      </c>
      <c r="HJ81" s="77">
        <v>0</v>
      </c>
      <c r="HK81" s="77">
        <v>0</v>
      </c>
      <c r="HL81" s="77">
        <v>0</v>
      </c>
      <c r="HM81" s="77">
        <v>0</v>
      </c>
      <c r="HN81" s="77">
        <v>0</v>
      </c>
      <c r="HO81" s="77">
        <v>0</v>
      </c>
      <c r="HP81" s="77">
        <v>0</v>
      </c>
      <c r="HQ81" s="77">
        <v>0</v>
      </c>
      <c r="HR81" s="77">
        <v>0</v>
      </c>
      <c r="HS81" s="77">
        <v>0</v>
      </c>
      <c r="HT81" s="77">
        <v>0</v>
      </c>
      <c r="HU81" s="77">
        <v>0</v>
      </c>
      <c r="HV81" s="77">
        <v>0</v>
      </c>
      <c r="HW81" s="77">
        <v>0</v>
      </c>
      <c r="HX81" s="77">
        <v>0</v>
      </c>
      <c r="HY81" s="77">
        <v>0</v>
      </c>
      <c r="HZ81" s="77">
        <v>0</v>
      </c>
      <c r="IA81" s="77">
        <v>0</v>
      </c>
      <c r="IB81" s="77">
        <v>0</v>
      </c>
      <c r="IC81" s="77">
        <v>0</v>
      </c>
      <c r="ID81" s="77">
        <v>0</v>
      </c>
      <c r="IE81" s="77">
        <v>0</v>
      </c>
      <c r="IF81" s="77">
        <v>0</v>
      </c>
      <c r="IG81" s="77">
        <v>0</v>
      </c>
      <c r="IH81" s="77">
        <v>0</v>
      </c>
      <c r="II81" s="77">
        <v>0</v>
      </c>
      <c r="IJ81" s="77">
        <v>0</v>
      </c>
      <c r="IK81" s="77">
        <v>0</v>
      </c>
      <c r="IL81" s="77">
        <v>0</v>
      </c>
      <c r="IM81" s="77">
        <v>0</v>
      </c>
      <c r="IN81" s="77">
        <v>0</v>
      </c>
      <c r="IO81" s="77">
        <v>0</v>
      </c>
    </row>
    <row r="82" spans="1:249" s="13" customFormat="1" ht="15.75" thickBot="1" x14ac:dyDescent="0.25">
      <c r="B82" s="7"/>
      <c r="C82" s="75"/>
      <c r="D82" s="74"/>
      <c r="E82" s="82" t="s">
        <v>36</v>
      </c>
      <c r="F82" s="83"/>
      <c r="G82" s="83"/>
      <c r="H82" s="83"/>
      <c r="I82" s="83"/>
      <c r="J82" s="254" cm="1">
        <f t="array" ref="J82:IO82">BXF.SumColumnsλ(_xlfn.ANCHORARRAY(J81))</f>
        <v>88302.363578641816</v>
      </c>
      <c r="K82" s="83">
        <v>86597.653672194647</v>
      </c>
      <c r="L82" s="83">
        <v>84885.840807803936</v>
      </c>
      <c r="M82" s="83">
        <v>83166.895389811601</v>
      </c>
      <c r="N82" s="83">
        <v>81440.787699244305</v>
      </c>
      <c r="O82" s="83">
        <v>79707.487893299636</v>
      </c>
      <c r="P82" s="83">
        <v>77966.966004830203</v>
      </c>
      <c r="Q82" s="83">
        <v>76219.191941825484</v>
      </c>
      <c r="R82" s="83">
        <v>74464.135486891566</v>
      </c>
      <c r="S82" s="83">
        <v>72701.766296728762</v>
      </c>
      <c r="T82" s="83">
        <v>70932.053901606952</v>
      </c>
      <c r="U82" s="83">
        <v>69154.967704838797</v>
      </c>
      <c r="V82" s="83">
        <v>67370.476982250781</v>
      </c>
      <c r="W82" s="83">
        <v>65578.550881651972</v>
      </c>
      <c r="X82" s="83">
        <v>63779.158422300665</v>
      </c>
      <c r="Y82" s="83">
        <v>61972.268494368735</v>
      </c>
      <c r="Z82" s="83">
        <v>60157.849858403752</v>
      </c>
      <c r="AA82" s="83">
        <v>58335.871144788915</v>
      </c>
      <c r="AB82" s="83">
        <v>56506.300853200686</v>
      </c>
      <c r="AC82" s="83">
        <v>54669.107352064173</v>
      </c>
      <c r="AD82" s="83">
        <v>52824.258878006258</v>
      </c>
      <c r="AE82" s="83">
        <v>50971.723535306432</v>
      </c>
      <c r="AF82" s="83">
        <v>49111.469295345356</v>
      </c>
      <c r="AG82" s="83">
        <v>47243.463996051112</v>
      </c>
      <c r="AH82" s="83">
        <v>45367.675341343143</v>
      </c>
      <c r="AI82" s="83">
        <v>43484.07090057389</v>
      </c>
      <c r="AJ82" s="83">
        <v>41592.618107968097</v>
      </c>
      <c r="AK82" s="83">
        <v>39693.28426205978</v>
      </c>
      <c r="AL82" s="83">
        <v>37786.036525126845</v>
      </c>
      <c r="AM82" s="83">
        <v>35870.84192262336</v>
      </c>
      <c r="AN82" s="83">
        <v>33947.667342609442</v>
      </c>
      <c r="AO82" s="83">
        <v>32016.479535178794</v>
      </c>
      <c r="AP82" s="83">
        <v>30077.245111883851</v>
      </c>
      <c r="AQ82" s="83">
        <v>28129.930545158513</v>
      </c>
      <c r="AR82" s="83">
        <v>26174.502167738487</v>
      </c>
      <c r="AS82" s="83">
        <v>24210.926172079209</v>
      </c>
      <c r="AT82" s="83">
        <v>22239.168609771354</v>
      </c>
      <c r="AU82" s="83">
        <v>20259.195390953879</v>
      </c>
      <c r="AV82" s="83">
        <v>18270.972283724666</v>
      </c>
      <c r="AW82" s="83">
        <v>16274.464913548665</v>
      </c>
      <c r="AX82" s="83">
        <v>14269.638762663599</v>
      </c>
      <c r="AY82" s="83">
        <v>12256.459169483176</v>
      </c>
      <c r="AZ82" s="83">
        <v>10234.891327997837</v>
      </c>
      <c r="BA82" s="83">
        <v>8204.9002871729754</v>
      </c>
      <c r="BB82" s="83">
        <v>6166.4509503446761</v>
      </c>
      <c r="BC82" s="83">
        <v>4119.5080746129261</v>
      </c>
      <c r="BD82" s="83">
        <v>2064.0362702322936</v>
      </c>
      <c r="BE82" s="83">
        <v>7.503331289626658E-11</v>
      </c>
      <c r="BF82" s="83">
        <v>0</v>
      </c>
      <c r="BG82" s="83">
        <v>0</v>
      </c>
      <c r="BH82" s="83">
        <v>0</v>
      </c>
      <c r="BI82" s="83">
        <v>0</v>
      </c>
      <c r="BJ82" s="83">
        <v>0</v>
      </c>
      <c r="BK82" s="83">
        <v>0</v>
      </c>
      <c r="BL82" s="83">
        <v>0</v>
      </c>
      <c r="BM82" s="83">
        <v>0</v>
      </c>
      <c r="BN82" s="83">
        <v>0</v>
      </c>
      <c r="BO82" s="83">
        <v>0</v>
      </c>
      <c r="BP82" s="83">
        <v>0</v>
      </c>
      <c r="BQ82" s="83">
        <v>0</v>
      </c>
      <c r="BR82" s="83">
        <v>0</v>
      </c>
      <c r="BS82" s="83">
        <v>0</v>
      </c>
      <c r="BT82" s="83">
        <v>0</v>
      </c>
      <c r="BU82" s="83">
        <v>0</v>
      </c>
      <c r="BV82" s="83">
        <v>0</v>
      </c>
      <c r="BW82" s="83">
        <v>0</v>
      </c>
      <c r="BX82" s="83">
        <v>0</v>
      </c>
      <c r="BY82" s="83">
        <v>0</v>
      </c>
      <c r="BZ82" s="83">
        <v>0</v>
      </c>
      <c r="CA82" s="83">
        <v>0</v>
      </c>
      <c r="CB82" s="83">
        <v>0</v>
      </c>
      <c r="CC82" s="83">
        <v>0</v>
      </c>
      <c r="CD82" s="83">
        <v>0</v>
      </c>
      <c r="CE82" s="83">
        <v>0</v>
      </c>
      <c r="CF82" s="83">
        <v>0</v>
      </c>
      <c r="CG82" s="83">
        <v>0</v>
      </c>
      <c r="CH82" s="83">
        <v>0</v>
      </c>
      <c r="CI82" s="83">
        <v>0</v>
      </c>
      <c r="CJ82" s="83">
        <v>0</v>
      </c>
      <c r="CK82" s="83">
        <v>0</v>
      </c>
      <c r="CL82" s="83">
        <v>0</v>
      </c>
      <c r="CM82" s="83">
        <v>0</v>
      </c>
      <c r="CN82" s="83">
        <v>0</v>
      </c>
      <c r="CO82" s="83">
        <v>0</v>
      </c>
      <c r="CP82" s="83">
        <v>0</v>
      </c>
      <c r="CQ82" s="83">
        <v>0</v>
      </c>
      <c r="CR82" s="83">
        <v>0</v>
      </c>
      <c r="CS82" s="83">
        <v>0</v>
      </c>
      <c r="CT82" s="83">
        <v>0</v>
      </c>
      <c r="CU82" s="83">
        <v>0</v>
      </c>
      <c r="CV82" s="83">
        <v>0</v>
      </c>
      <c r="CW82" s="83">
        <v>0</v>
      </c>
      <c r="CX82" s="83">
        <v>0</v>
      </c>
      <c r="CY82" s="83">
        <v>0</v>
      </c>
      <c r="CZ82" s="83">
        <v>0</v>
      </c>
      <c r="DA82" s="83">
        <v>0</v>
      </c>
      <c r="DB82" s="83">
        <v>0</v>
      </c>
      <c r="DC82" s="83">
        <v>0</v>
      </c>
      <c r="DD82" s="83">
        <v>0</v>
      </c>
      <c r="DE82" s="83">
        <v>0</v>
      </c>
      <c r="DF82" s="83">
        <v>0</v>
      </c>
      <c r="DG82" s="83">
        <v>0</v>
      </c>
      <c r="DH82" s="83">
        <v>0</v>
      </c>
      <c r="DI82" s="83">
        <v>0</v>
      </c>
      <c r="DJ82" s="83">
        <v>0</v>
      </c>
      <c r="DK82" s="83">
        <v>0</v>
      </c>
      <c r="DL82" s="83">
        <v>0</v>
      </c>
      <c r="DM82" s="83">
        <v>0</v>
      </c>
      <c r="DN82" s="83">
        <v>0</v>
      </c>
      <c r="DO82" s="83">
        <v>0</v>
      </c>
      <c r="DP82" s="83">
        <v>0</v>
      </c>
      <c r="DQ82" s="83">
        <v>0</v>
      </c>
      <c r="DR82" s="83">
        <v>0</v>
      </c>
      <c r="DS82" s="83">
        <v>0</v>
      </c>
      <c r="DT82" s="83">
        <v>0</v>
      </c>
      <c r="DU82" s="83">
        <v>0</v>
      </c>
      <c r="DV82" s="83">
        <v>0</v>
      </c>
      <c r="DW82" s="83">
        <v>0</v>
      </c>
      <c r="DX82" s="83">
        <v>0</v>
      </c>
      <c r="DY82" s="83">
        <v>0</v>
      </c>
      <c r="DZ82" s="83">
        <v>0</v>
      </c>
      <c r="EA82" s="83">
        <v>0</v>
      </c>
      <c r="EB82" s="83">
        <v>0</v>
      </c>
      <c r="EC82" s="83">
        <v>0</v>
      </c>
      <c r="ED82" s="83">
        <v>0</v>
      </c>
      <c r="EE82" s="83">
        <v>0</v>
      </c>
      <c r="EF82" s="83">
        <v>0</v>
      </c>
      <c r="EG82" s="83">
        <v>0</v>
      </c>
      <c r="EH82" s="83">
        <v>0</v>
      </c>
      <c r="EI82" s="83">
        <v>0</v>
      </c>
      <c r="EJ82" s="83">
        <v>0</v>
      </c>
      <c r="EK82" s="83">
        <v>0</v>
      </c>
      <c r="EL82" s="83">
        <v>0</v>
      </c>
      <c r="EM82" s="83">
        <v>0</v>
      </c>
      <c r="EN82" s="83">
        <v>0</v>
      </c>
      <c r="EO82" s="83">
        <v>0</v>
      </c>
      <c r="EP82" s="83">
        <v>0</v>
      </c>
      <c r="EQ82" s="83">
        <v>0</v>
      </c>
      <c r="ER82" s="83">
        <v>0</v>
      </c>
      <c r="ES82" s="83">
        <v>0</v>
      </c>
      <c r="ET82" s="83">
        <v>0</v>
      </c>
      <c r="EU82" s="83">
        <v>0</v>
      </c>
      <c r="EV82" s="83">
        <v>0</v>
      </c>
      <c r="EW82" s="83">
        <v>0</v>
      </c>
      <c r="EX82" s="83">
        <v>0</v>
      </c>
      <c r="EY82" s="83">
        <v>0</v>
      </c>
      <c r="EZ82" s="83">
        <v>0</v>
      </c>
      <c r="FA82" s="83">
        <v>0</v>
      </c>
      <c r="FB82" s="83">
        <v>0</v>
      </c>
      <c r="FC82" s="83">
        <v>0</v>
      </c>
      <c r="FD82" s="83">
        <v>0</v>
      </c>
      <c r="FE82" s="83">
        <v>0</v>
      </c>
      <c r="FF82" s="83">
        <v>0</v>
      </c>
      <c r="FG82" s="83">
        <v>0</v>
      </c>
      <c r="FH82" s="83">
        <v>0</v>
      </c>
      <c r="FI82" s="83">
        <v>0</v>
      </c>
      <c r="FJ82" s="83">
        <v>0</v>
      </c>
      <c r="FK82" s="83">
        <v>0</v>
      </c>
      <c r="FL82" s="83">
        <v>0</v>
      </c>
      <c r="FM82" s="83">
        <v>0</v>
      </c>
      <c r="FN82" s="83">
        <v>0</v>
      </c>
      <c r="FO82" s="83">
        <v>0</v>
      </c>
      <c r="FP82" s="83">
        <v>0</v>
      </c>
      <c r="FQ82" s="83">
        <v>0</v>
      </c>
      <c r="FR82" s="83">
        <v>0</v>
      </c>
      <c r="FS82" s="83">
        <v>0</v>
      </c>
      <c r="FT82" s="83">
        <v>0</v>
      </c>
      <c r="FU82" s="83">
        <v>0</v>
      </c>
      <c r="FV82" s="83">
        <v>0</v>
      </c>
      <c r="FW82" s="83">
        <v>0</v>
      </c>
      <c r="FX82" s="83">
        <v>0</v>
      </c>
      <c r="FY82" s="83">
        <v>0</v>
      </c>
      <c r="FZ82" s="83">
        <v>0</v>
      </c>
      <c r="GA82" s="83">
        <v>0</v>
      </c>
      <c r="GB82" s="83">
        <v>0</v>
      </c>
      <c r="GC82" s="83">
        <v>0</v>
      </c>
      <c r="GD82" s="83">
        <v>0</v>
      </c>
      <c r="GE82" s="83">
        <v>0</v>
      </c>
      <c r="GF82" s="83">
        <v>0</v>
      </c>
      <c r="GG82" s="83">
        <v>0</v>
      </c>
      <c r="GH82" s="83">
        <v>0</v>
      </c>
      <c r="GI82" s="83">
        <v>0</v>
      </c>
      <c r="GJ82" s="83">
        <v>0</v>
      </c>
      <c r="GK82" s="83">
        <v>0</v>
      </c>
      <c r="GL82" s="83">
        <v>0</v>
      </c>
      <c r="GM82" s="83">
        <v>0</v>
      </c>
      <c r="GN82" s="83">
        <v>0</v>
      </c>
      <c r="GO82" s="83">
        <v>0</v>
      </c>
      <c r="GP82" s="83">
        <v>0</v>
      </c>
      <c r="GQ82" s="83">
        <v>0</v>
      </c>
      <c r="GR82" s="83">
        <v>0</v>
      </c>
      <c r="GS82" s="83">
        <v>0</v>
      </c>
      <c r="GT82" s="83">
        <v>0</v>
      </c>
      <c r="GU82" s="83">
        <v>0</v>
      </c>
      <c r="GV82" s="83">
        <v>0</v>
      </c>
      <c r="GW82" s="83">
        <v>0</v>
      </c>
      <c r="GX82" s="83">
        <v>0</v>
      </c>
      <c r="GY82" s="83">
        <v>0</v>
      </c>
      <c r="GZ82" s="83">
        <v>0</v>
      </c>
      <c r="HA82" s="83">
        <v>0</v>
      </c>
      <c r="HB82" s="83">
        <v>0</v>
      </c>
      <c r="HC82" s="83">
        <v>0</v>
      </c>
      <c r="HD82" s="83">
        <v>0</v>
      </c>
      <c r="HE82" s="83">
        <v>0</v>
      </c>
      <c r="HF82" s="83">
        <v>0</v>
      </c>
      <c r="HG82" s="83">
        <v>0</v>
      </c>
      <c r="HH82" s="83">
        <v>0</v>
      </c>
      <c r="HI82" s="83">
        <v>0</v>
      </c>
      <c r="HJ82" s="83">
        <v>0</v>
      </c>
      <c r="HK82" s="83">
        <v>0</v>
      </c>
      <c r="HL82" s="83">
        <v>0</v>
      </c>
      <c r="HM82" s="83">
        <v>0</v>
      </c>
      <c r="HN82" s="83">
        <v>0</v>
      </c>
      <c r="HO82" s="83">
        <v>0</v>
      </c>
      <c r="HP82" s="83">
        <v>0</v>
      </c>
      <c r="HQ82" s="83">
        <v>0</v>
      </c>
      <c r="HR82" s="83">
        <v>0</v>
      </c>
      <c r="HS82" s="83">
        <v>0</v>
      </c>
      <c r="HT82" s="83">
        <v>0</v>
      </c>
      <c r="HU82" s="83">
        <v>0</v>
      </c>
      <c r="HV82" s="83">
        <v>0</v>
      </c>
      <c r="HW82" s="83">
        <v>0</v>
      </c>
      <c r="HX82" s="83">
        <v>0</v>
      </c>
      <c r="HY82" s="83">
        <v>0</v>
      </c>
      <c r="HZ82" s="83">
        <v>0</v>
      </c>
      <c r="IA82" s="83">
        <v>0</v>
      </c>
      <c r="IB82" s="83">
        <v>0</v>
      </c>
      <c r="IC82" s="83">
        <v>0</v>
      </c>
      <c r="ID82" s="83">
        <v>0</v>
      </c>
      <c r="IE82" s="83">
        <v>0</v>
      </c>
      <c r="IF82" s="83">
        <v>0</v>
      </c>
      <c r="IG82" s="83">
        <v>0</v>
      </c>
      <c r="IH82" s="83">
        <v>0</v>
      </c>
      <c r="II82" s="83">
        <v>0</v>
      </c>
      <c r="IJ82" s="83">
        <v>0</v>
      </c>
      <c r="IK82" s="83">
        <v>0</v>
      </c>
      <c r="IL82" s="83">
        <v>0</v>
      </c>
      <c r="IM82" s="83">
        <v>0</v>
      </c>
      <c r="IN82" s="83">
        <v>0</v>
      </c>
      <c r="IO82" s="83">
        <v>0</v>
      </c>
    </row>
    <row r="83" spans="1:249" x14ac:dyDescent="0.2">
      <c r="E83" s="58"/>
    </row>
    <row r="84" spans="1:249" s="13" customFormat="1" ht="13.5" thickBot="1" x14ac:dyDescent="0.25">
      <c r="B84" s="7"/>
      <c r="C84" s="75"/>
      <c r="D84" s="74"/>
      <c r="E84" s="82" t="s">
        <v>37</v>
      </c>
      <c r="F84" s="83"/>
      <c r="G84" s="83"/>
      <c r="H84" s="83"/>
      <c r="I84" s="83"/>
      <c r="J84" s="83" cm="1">
        <f t="array" ref="J84:IO84">_xlfn.ANCHORARRAY(J79) +_xlfn.ANCHORARRAY( J82)</f>
        <v>93141.073256061165</v>
      </c>
      <c r="K84" s="83">
        <v>91770.067465298096</v>
      </c>
      <c r="L84" s="83">
        <v>89724.550485223284</v>
      </c>
      <c r="M84" s="83">
        <v>88166.895389811601</v>
      </c>
      <c r="N84" s="83">
        <v>86279.497376663654</v>
      </c>
      <c r="O84" s="83">
        <v>84707.487893299636</v>
      </c>
      <c r="P84" s="83">
        <v>82805.675682249552</v>
      </c>
      <c r="Q84" s="83">
        <v>81057.901619244833</v>
      </c>
      <c r="R84" s="83">
        <v>79464.135486891566</v>
      </c>
      <c r="S84" s="83">
        <v>77540.47597414811</v>
      </c>
      <c r="T84" s="83">
        <v>75932.053901606952</v>
      </c>
      <c r="U84" s="83">
        <v>73993.677382258145</v>
      </c>
      <c r="V84" s="83">
        <v>74628.541498379811</v>
      </c>
      <c r="W84" s="83">
        <v>73614.265167366262</v>
      </c>
      <c r="X84" s="83">
        <v>71037.222938429695</v>
      </c>
      <c r="Y84" s="83">
        <v>69472.268494368735</v>
      </c>
      <c r="Z84" s="83">
        <v>67415.914374532789</v>
      </c>
      <c r="AA84" s="83">
        <v>65835.871144788922</v>
      </c>
      <c r="AB84" s="83">
        <v>63764.365369329716</v>
      </c>
      <c r="AC84" s="83">
        <v>61927.171868193203</v>
      </c>
      <c r="AD84" s="83">
        <v>60324.258878006258</v>
      </c>
      <c r="AE84" s="83">
        <v>58229.788051435462</v>
      </c>
      <c r="AF84" s="83">
        <v>56611.469295345356</v>
      </c>
      <c r="AG84" s="83">
        <v>54501.528512180143</v>
      </c>
      <c r="AH84" s="83">
        <v>55045.094696181855</v>
      </c>
      <c r="AI84" s="83">
        <v>54198.3566148596</v>
      </c>
      <c r="AJ84" s="83">
        <v>51270.037462806809</v>
      </c>
      <c r="AK84" s="83">
        <v>49693.28426205978</v>
      </c>
      <c r="AL84" s="83">
        <v>47463.455879965557</v>
      </c>
      <c r="AM84" s="83">
        <v>45870.84192262336</v>
      </c>
      <c r="AN84" s="83">
        <v>43625.086697448154</v>
      </c>
      <c r="AO84" s="83">
        <v>41693.898890017503</v>
      </c>
      <c r="AP84" s="83">
        <v>40077.245111883851</v>
      </c>
      <c r="AQ84" s="83">
        <v>37807.349899997222</v>
      </c>
      <c r="AR84" s="83">
        <v>36174.502167738487</v>
      </c>
      <c r="AS84" s="83">
        <v>33888.345526917918</v>
      </c>
      <c r="AT84" s="83">
        <v>31110.136351706838</v>
      </c>
      <c r="AU84" s="83">
        <v>30080.623962382451</v>
      </c>
      <c r="AV84" s="83">
        <v>27141.940025660151</v>
      </c>
      <c r="AW84" s="83">
        <v>25441.131580215333</v>
      </c>
      <c r="AX84" s="83">
        <v>23140.606504599084</v>
      </c>
      <c r="AY84" s="83">
        <v>21423.12583614984</v>
      </c>
      <c r="AZ84" s="83">
        <v>19105.859069933322</v>
      </c>
      <c r="BA84" s="83">
        <v>17075.86802910846</v>
      </c>
      <c r="BB84" s="83">
        <v>15333.117617011343</v>
      </c>
      <c r="BC84" s="83">
        <v>12990.475816548409</v>
      </c>
      <c r="BD84" s="83">
        <v>11230.702936898961</v>
      </c>
      <c r="BE84" s="83">
        <v>8870.9677419355576</v>
      </c>
      <c r="BF84" s="83">
        <v>7862.9032258064517</v>
      </c>
      <c r="BG84" s="83">
        <v>8405.1724137931033</v>
      </c>
      <c r="BH84" s="83">
        <v>7862.9032258064517</v>
      </c>
      <c r="BI84" s="83">
        <v>8125</v>
      </c>
      <c r="BJ84" s="83">
        <v>7862.9032258064517</v>
      </c>
      <c r="BK84" s="83">
        <v>8125</v>
      </c>
      <c r="BL84" s="83">
        <v>7862.9032258064517</v>
      </c>
      <c r="BM84" s="83">
        <v>7862.9032258064517</v>
      </c>
      <c r="BN84" s="83">
        <v>8125</v>
      </c>
      <c r="BO84" s="83">
        <v>7862.9032258064517</v>
      </c>
      <c r="BP84" s="83">
        <v>8125</v>
      </c>
      <c r="BQ84" s="83">
        <v>7862.9032258064517</v>
      </c>
      <c r="BR84" s="83">
        <v>7862.9032258064517</v>
      </c>
      <c r="BS84" s="83">
        <v>8705.3571428571431</v>
      </c>
      <c r="BT84" s="83">
        <v>7862.9032258064517</v>
      </c>
      <c r="BU84" s="83">
        <v>8125</v>
      </c>
      <c r="BV84" s="83">
        <v>7862.9032258064517</v>
      </c>
      <c r="BW84" s="83">
        <v>8125</v>
      </c>
      <c r="BX84" s="83">
        <v>7862.9032258064517</v>
      </c>
      <c r="BY84" s="83">
        <v>7862.9032258064517</v>
      </c>
      <c r="BZ84" s="83">
        <v>8125</v>
      </c>
      <c r="CA84" s="83">
        <v>7862.9032258064517</v>
      </c>
      <c r="CB84" s="83">
        <v>8125</v>
      </c>
      <c r="CC84" s="83">
        <v>7862.9032258064517</v>
      </c>
      <c r="CD84" s="83">
        <v>7862.9032258064517</v>
      </c>
      <c r="CE84" s="83">
        <v>8705.3571428571431</v>
      </c>
      <c r="CF84" s="83">
        <v>7862.9032258064517</v>
      </c>
      <c r="CG84" s="83">
        <v>8125</v>
      </c>
      <c r="CH84" s="83">
        <v>7862.9032258064517</v>
      </c>
      <c r="CI84" s="83">
        <v>8125</v>
      </c>
      <c r="CJ84" s="83">
        <v>7862.9032258064517</v>
      </c>
      <c r="CK84" s="83">
        <v>7862.9032258064517</v>
      </c>
      <c r="CL84" s="83">
        <v>8125</v>
      </c>
      <c r="CM84" s="83">
        <v>7862.9032258064517</v>
      </c>
      <c r="CN84" s="83">
        <v>8125</v>
      </c>
      <c r="CO84" s="83">
        <v>7862.9032258064517</v>
      </c>
      <c r="CP84" s="83">
        <v>7862.9032258064517</v>
      </c>
      <c r="CQ84" s="83">
        <v>8705.3571428571431</v>
      </c>
      <c r="CR84" s="83">
        <v>7862.9032258064517</v>
      </c>
      <c r="CS84" s="83">
        <v>8125</v>
      </c>
      <c r="CT84" s="83">
        <v>7862.9032258064517</v>
      </c>
      <c r="CU84" s="83">
        <v>8125</v>
      </c>
      <c r="CV84" s="83">
        <v>7862.9032258064517</v>
      </c>
      <c r="CW84" s="83">
        <v>7862.9032258064517</v>
      </c>
      <c r="CX84" s="83">
        <v>8125</v>
      </c>
      <c r="CY84" s="83">
        <v>7862.9032258064517</v>
      </c>
      <c r="CZ84" s="83">
        <v>8125</v>
      </c>
      <c r="DA84" s="83">
        <v>7862.9032258064517</v>
      </c>
      <c r="DB84" s="83">
        <v>7862.9032258064517</v>
      </c>
      <c r="DC84" s="83">
        <v>8405.1724137931033</v>
      </c>
      <c r="DD84" s="83">
        <v>7862.9032258064517</v>
      </c>
      <c r="DE84" s="83">
        <v>8125</v>
      </c>
      <c r="DF84" s="83">
        <v>7862.9032258064517</v>
      </c>
      <c r="DG84" s="83">
        <v>8125</v>
      </c>
      <c r="DH84" s="83">
        <v>7862.9032258064517</v>
      </c>
      <c r="DI84" s="83">
        <v>7862.9032258064517</v>
      </c>
      <c r="DJ84" s="83">
        <v>8125</v>
      </c>
      <c r="DK84" s="83">
        <v>7862.9032258064517</v>
      </c>
      <c r="DL84" s="83">
        <v>8125</v>
      </c>
      <c r="DM84" s="83">
        <v>7862.9032258064517</v>
      </c>
      <c r="DN84" s="83">
        <v>7862.9032258064517</v>
      </c>
      <c r="DO84" s="83">
        <v>8705.3571428571431</v>
      </c>
      <c r="DP84" s="83">
        <v>7862.9032258064517</v>
      </c>
      <c r="DQ84" s="83">
        <v>8125</v>
      </c>
      <c r="DR84" s="83">
        <v>7862.9032258064517</v>
      </c>
      <c r="DS84" s="83">
        <v>8125</v>
      </c>
      <c r="DT84" s="83">
        <v>7862.9032258064517</v>
      </c>
      <c r="DU84" s="83">
        <v>7862.9032258064517</v>
      </c>
      <c r="DV84" s="83">
        <v>8125</v>
      </c>
      <c r="DW84" s="83">
        <v>7862.9032258064517</v>
      </c>
      <c r="DX84" s="83">
        <v>8125</v>
      </c>
      <c r="DY84" s="83">
        <v>7862.9032258064517</v>
      </c>
      <c r="DZ84" s="83">
        <v>7862.9032258064517</v>
      </c>
      <c r="EA84" s="83">
        <v>8705.3571428571431</v>
      </c>
      <c r="EB84" s="83">
        <v>7862.9032258064517</v>
      </c>
      <c r="EC84" s="83">
        <v>8125</v>
      </c>
      <c r="ED84" s="83">
        <v>7862.9032258064517</v>
      </c>
      <c r="EE84" s="83">
        <v>8125</v>
      </c>
      <c r="EF84" s="83">
        <v>7862.9032258064517</v>
      </c>
      <c r="EG84" s="83">
        <v>7862.9032258064517</v>
      </c>
      <c r="EH84" s="83">
        <v>8125</v>
      </c>
      <c r="EI84" s="83">
        <v>7862.9032258064517</v>
      </c>
      <c r="EJ84" s="83">
        <v>8125</v>
      </c>
      <c r="EK84" s="83">
        <v>7862.9032258064517</v>
      </c>
      <c r="EL84" s="83">
        <v>7862.9032258064517</v>
      </c>
      <c r="EM84" s="83">
        <v>8705.3571428571431</v>
      </c>
      <c r="EN84" s="83">
        <v>7862.9032258064517</v>
      </c>
      <c r="EO84" s="83">
        <v>8125</v>
      </c>
      <c r="EP84" s="83">
        <v>7862.9032258064517</v>
      </c>
      <c r="EQ84" s="83">
        <v>8125</v>
      </c>
      <c r="ER84" s="83">
        <v>7862.9032258064517</v>
      </c>
      <c r="ES84" s="83">
        <v>7862.9032258064517</v>
      </c>
      <c r="ET84" s="83">
        <v>8125</v>
      </c>
      <c r="EU84" s="83">
        <v>7862.9032258064517</v>
      </c>
      <c r="EV84" s="83">
        <v>8125</v>
      </c>
      <c r="EW84" s="83">
        <v>7862.9032258064517</v>
      </c>
      <c r="EX84" s="83">
        <v>7862.9032258064517</v>
      </c>
      <c r="EY84" s="83">
        <v>8405.1724137931033</v>
      </c>
      <c r="EZ84" s="83">
        <v>7862.9032258064517</v>
      </c>
      <c r="FA84" s="83">
        <v>8125</v>
      </c>
      <c r="FB84" s="83">
        <v>7862.9032258064517</v>
      </c>
      <c r="FC84" s="83">
        <v>8125</v>
      </c>
      <c r="FD84" s="83">
        <v>7862.9032258064517</v>
      </c>
      <c r="FE84" s="83">
        <v>7862.9032258064517</v>
      </c>
      <c r="FF84" s="83">
        <v>8125</v>
      </c>
      <c r="FG84" s="83">
        <v>7862.9032258064517</v>
      </c>
      <c r="FH84" s="83">
        <v>8125</v>
      </c>
      <c r="FI84" s="83">
        <v>7862.9032258064517</v>
      </c>
      <c r="FJ84" s="83">
        <v>7862.9032258064517</v>
      </c>
      <c r="FK84" s="83">
        <v>8705.3571428571431</v>
      </c>
      <c r="FL84" s="83">
        <v>7862.9032258064517</v>
      </c>
      <c r="FM84" s="83">
        <v>8125</v>
      </c>
      <c r="FN84" s="83">
        <v>7862.9032258064517</v>
      </c>
      <c r="FO84" s="83">
        <v>8125</v>
      </c>
      <c r="FP84" s="83">
        <v>7862.9032258064517</v>
      </c>
      <c r="FQ84" s="83">
        <v>7862.9032258064517</v>
      </c>
      <c r="FR84" s="83">
        <v>8125</v>
      </c>
      <c r="FS84" s="83">
        <v>7862.9032258064517</v>
      </c>
      <c r="FT84" s="83">
        <v>8125</v>
      </c>
      <c r="FU84" s="83">
        <v>7862.9032258064517</v>
      </c>
      <c r="FV84" s="83">
        <v>7862.9032258064517</v>
      </c>
      <c r="FW84" s="83">
        <v>8705.3571428571431</v>
      </c>
      <c r="FX84" s="83">
        <v>7862.9032258064517</v>
      </c>
      <c r="FY84" s="83">
        <v>8125</v>
      </c>
      <c r="FZ84" s="83">
        <v>7862.9032258064517</v>
      </c>
      <c r="GA84" s="83">
        <v>8125</v>
      </c>
      <c r="GB84" s="83">
        <v>7862.9032258064517</v>
      </c>
      <c r="GC84" s="83">
        <v>7862.9032258064517</v>
      </c>
      <c r="GD84" s="83">
        <v>8125</v>
      </c>
      <c r="GE84" s="83">
        <v>7862.9032258064517</v>
      </c>
      <c r="GF84" s="83">
        <v>8125</v>
      </c>
      <c r="GG84" s="83">
        <v>7862.9032258064517</v>
      </c>
      <c r="GH84" s="83">
        <v>7862.9032258064517</v>
      </c>
      <c r="GI84" s="83">
        <v>8705.3571428571431</v>
      </c>
      <c r="GJ84" s="83">
        <v>7862.9032258064517</v>
      </c>
      <c r="GK84" s="83">
        <v>8125</v>
      </c>
      <c r="GL84" s="83">
        <v>7862.9032258064517</v>
      </c>
      <c r="GM84" s="83">
        <v>8125</v>
      </c>
      <c r="GN84" s="83">
        <v>7862.9032258064517</v>
      </c>
      <c r="GO84" s="83">
        <v>7862.9032258064517</v>
      </c>
      <c r="GP84" s="83">
        <v>8125</v>
      </c>
      <c r="GQ84" s="83">
        <v>7862.9032258064517</v>
      </c>
      <c r="GR84" s="83">
        <v>8125</v>
      </c>
      <c r="GS84" s="83">
        <v>7862.9032258064517</v>
      </c>
      <c r="GT84" s="83">
        <v>7862.9032258064517</v>
      </c>
      <c r="GU84" s="83">
        <v>8405.1724137931033</v>
      </c>
      <c r="GV84" s="83">
        <v>7862.9032258064517</v>
      </c>
      <c r="GW84" s="83">
        <v>8125</v>
      </c>
      <c r="GX84" s="83">
        <v>7862.9032258064517</v>
      </c>
      <c r="GY84" s="83">
        <v>8125</v>
      </c>
      <c r="GZ84" s="83">
        <v>7862.9032258064517</v>
      </c>
      <c r="HA84" s="83">
        <v>7862.9032258064517</v>
      </c>
      <c r="HB84" s="83">
        <v>8125</v>
      </c>
      <c r="HC84" s="83">
        <v>7862.9032258064517</v>
      </c>
      <c r="HD84" s="83">
        <v>8125</v>
      </c>
      <c r="HE84" s="83">
        <v>7862.9032258064517</v>
      </c>
      <c r="HF84" s="83">
        <v>7862.9032258064517</v>
      </c>
      <c r="HG84" s="83">
        <v>8705.3571428571431</v>
      </c>
      <c r="HH84" s="83">
        <v>7862.9032258064517</v>
      </c>
      <c r="HI84" s="83">
        <v>8125</v>
      </c>
      <c r="HJ84" s="83">
        <v>7862.9032258064517</v>
      </c>
      <c r="HK84" s="83">
        <v>8125</v>
      </c>
      <c r="HL84" s="83">
        <v>7862.9032258064517</v>
      </c>
      <c r="HM84" s="83">
        <v>7862.9032258064517</v>
      </c>
      <c r="HN84" s="83">
        <v>8125</v>
      </c>
      <c r="HO84" s="83">
        <v>7862.9032258064517</v>
      </c>
      <c r="HP84" s="83">
        <v>8125</v>
      </c>
      <c r="HQ84" s="83">
        <v>7862.9032258064517</v>
      </c>
      <c r="HR84" s="83">
        <v>7862.9032258064517</v>
      </c>
      <c r="HS84" s="83">
        <v>8705.3571428571431</v>
      </c>
      <c r="HT84" s="83">
        <v>7862.9032258064517</v>
      </c>
      <c r="HU84" s="83">
        <v>8125</v>
      </c>
      <c r="HV84" s="83">
        <v>7862.9032258064517</v>
      </c>
      <c r="HW84" s="83">
        <v>8125</v>
      </c>
      <c r="HX84" s="83">
        <v>7862.9032258064517</v>
      </c>
      <c r="HY84" s="83">
        <v>7862.9032258064517</v>
      </c>
      <c r="HZ84" s="83">
        <v>8125</v>
      </c>
      <c r="IA84" s="83">
        <v>7862.9032258064517</v>
      </c>
      <c r="IB84" s="83">
        <v>8125</v>
      </c>
      <c r="IC84" s="83">
        <v>7862.9032258064517</v>
      </c>
      <c r="ID84" s="83">
        <v>7862.9032258064517</v>
      </c>
      <c r="IE84" s="83">
        <v>8705.3571428571431</v>
      </c>
      <c r="IF84" s="83">
        <v>7862.9032258064517</v>
      </c>
      <c r="IG84" s="83">
        <v>8125</v>
      </c>
      <c r="IH84" s="83">
        <v>7862.9032258064517</v>
      </c>
      <c r="II84" s="83">
        <v>8125</v>
      </c>
      <c r="IJ84" s="83">
        <v>7862.9032258064517</v>
      </c>
      <c r="IK84" s="83">
        <v>7862.9032258064517</v>
      </c>
      <c r="IL84" s="83">
        <v>8125</v>
      </c>
      <c r="IM84" s="83">
        <v>7862.9032258064517</v>
      </c>
      <c r="IN84" s="83">
        <v>8125</v>
      </c>
      <c r="IO84" s="83">
        <v>7862.9032258064517</v>
      </c>
    </row>
    <row r="85" spans="1:249" x14ac:dyDescent="0.2">
      <c r="E85" s="58"/>
    </row>
    <row r="86" spans="1:249" ht="15" x14ac:dyDescent="0.2">
      <c r="E86" s="58" t="s">
        <v>38</v>
      </c>
      <c r="J86" s="242" cm="1">
        <f t="array" ref="J86:IO86">BXF.GetRowλ(_xlfn.ANCHORARRAY(Calcs!J124),3)</f>
        <v>20000</v>
      </c>
      <c r="K86" s="77">
        <v>20000</v>
      </c>
      <c r="L86" s="77">
        <v>20000</v>
      </c>
      <c r="M86" s="77">
        <v>20000</v>
      </c>
      <c r="N86" s="77">
        <v>20000</v>
      </c>
      <c r="O86" s="77">
        <v>20000</v>
      </c>
      <c r="P86" s="77">
        <v>20000</v>
      </c>
      <c r="Q86" s="77">
        <v>20000</v>
      </c>
      <c r="R86" s="77">
        <v>20000</v>
      </c>
      <c r="S86" s="77">
        <v>20000</v>
      </c>
      <c r="T86" s="77">
        <v>20000</v>
      </c>
      <c r="U86" s="77">
        <v>20000</v>
      </c>
      <c r="V86" s="77">
        <v>20000</v>
      </c>
      <c r="W86" s="77">
        <v>20000</v>
      </c>
      <c r="X86" s="77">
        <v>20000</v>
      </c>
      <c r="Y86" s="77">
        <v>20000</v>
      </c>
      <c r="Z86" s="77">
        <v>20000</v>
      </c>
      <c r="AA86" s="77">
        <v>20000</v>
      </c>
      <c r="AB86" s="77">
        <v>20000</v>
      </c>
      <c r="AC86" s="77">
        <v>20000</v>
      </c>
      <c r="AD86" s="77">
        <v>20000</v>
      </c>
      <c r="AE86" s="77">
        <v>20000</v>
      </c>
      <c r="AF86" s="77">
        <v>20000</v>
      </c>
      <c r="AG86" s="77">
        <v>20000</v>
      </c>
      <c r="AH86" s="77">
        <v>20000</v>
      </c>
      <c r="AI86" s="77">
        <v>20000</v>
      </c>
      <c r="AJ86" s="77">
        <v>20000</v>
      </c>
      <c r="AK86" s="77">
        <v>20000</v>
      </c>
      <c r="AL86" s="77">
        <v>20000</v>
      </c>
      <c r="AM86" s="77">
        <v>20000</v>
      </c>
      <c r="AN86" s="77">
        <v>20000</v>
      </c>
      <c r="AO86" s="77">
        <v>20000</v>
      </c>
      <c r="AP86" s="77">
        <v>20000</v>
      </c>
      <c r="AQ86" s="77">
        <v>20000</v>
      </c>
      <c r="AR86" s="77">
        <v>20000</v>
      </c>
      <c r="AS86" s="77">
        <v>20000</v>
      </c>
      <c r="AT86" s="77">
        <v>20000</v>
      </c>
      <c r="AU86" s="77">
        <v>20000</v>
      </c>
      <c r="AV86" s="77">
        <v>20000</v>
      </c>
      <c r="AW86" s="77">
        <v>20000</v>
      </c>
      <c r="AX86" s="77">
        <v>20000</v>
      </c>
      <c r="AY86" s="77">
        <v>20000</v>
      </c>
      <c r="AZ86" s="77">
        <v>20000</v>
      </c>
      <c r="BA86" s="77">
        <v>20000</v>
      </c>
      <c r="BB86" s="77">
        <v>20000</v>
      </c>
      <c r="BC86" s="77">
        <v>20000</v>
      </c>
      <c r="BD86" s="77">
        <v>20000</v>
      </c>
      <c r="BE86" s="77">
        <v>20000</v>
      </c>
      <c r="BF86" s="77">
        <v>20000</v>
      </c>
      <c r="BG86" s="77">
        <v>20000</v>
      </c>
      <c r="BH86" s="77">
        <v>20000</v>
      </c>
      <c r="BI86" s="77">
        <v>20000</v>
      </c>
      <c r="BJ86" s="77">
        <v>20000</v>
      </c>
      <c r="BK86" s="77">
        <v>20000</v>
      </c>
      <c r="BL86" s="77">
        <v>20000</v>
      </c>
      <c r="BM86" s="77">
        <v>20000</v>
      </c>
      <c r="BN86" s="77">
        <v>20000</v>
      </c>
      <c r="BO86" s="77">
        <v>20000</v>
      </c>
      <c r="BP86" s="77">
        <v>20000</v>
      </c>
      <c r="BQ86" s="77">
        <v>20000</v>
      </c>
      <c r="BR86" s="77">
        <v>20000</v>
      </c>
      <c r="BS86" s="77">
        <v>20000</v>
      </c>
      <c r="BT86" s="77">
        <v>20000</v>
      </c>
      <c r="BU86" s="77">
        <v>20000</v>
      </c>
      <c r="BV86" s="77">
        <v>20000</v>
      </c>
      <c r="BW86" s="77">
        <v>20000</v>
      </c>
      <c r="BX86" s="77">
        <v>20000</v>
      </c>
      <c r="BY86" s="77">
        <v>20000</v>
      </c>
      <c r="BZ86" s="77">
        <v>20000</v>
      </c>
      <c r="CA86" s="77">
        <v>20000</v>
      </c>
      <c r="CB86" s="77">
        <v>20000</v>
      </c>
      <c r="CC86" s="77">
        <v>20000</v>
      </c>
      <c r="CD86" s="77">
        <v>20000</v>
      </c>
      <c r="CE86" s="77">
        <v>20000</v>
      </c>
      <c r="CF86" s="77">
        <v>20000</v>
      </c>
      <c r="CG86" s="77">
        <v>20000</v>
      </c>
      <c r="CH86" s="77">
        <v>20000</v>
      </c>
      <c r="CI86" s="77">
        <v>20000</v>
      </c>
      <c r="CJ86" s="77">
        <v>20000</v>
      </c>
      <c r="CK86" s="77">
        <v>20000</v>
      </c>
      <c r="CL86" s="77">
        <v>20000</v>
      </c>
      <c r="CM86" s="77">
        <v>20000</v>
      </c>
      <c r="CN86" s="77">
        <v>20000</v>
      </c>
      <c r="CO86" s="77">
        <v>20000</v>
      </c>
      <c r="CP86" s="77">
        <v>20000</v>
      </c>
      <c r="CQ86" s="77">
        <v>20000</v>
      </c>
      <c r="CR86" s="77">
        <v>20000</v>
      </c>
      <c r="CS86" s="77">
        <v>20000</v>
      </c>
      <c r="CT86" s="77">
        <v>20000</v>
      </c>
      <c r="CU86" s="77">
        <v>20000</v>
      </c>
      <c r="CV86" s="77">
        <v>20000</v>
      </c>
      <c r="CW86" s="77">
        <v>20000</v>
      </c>
      <c r="CX86" s="77">
        <v>20000</v>
      </c>
      <c r="CY86" s="77">
        <v>20000</v>
      </c>
      <c r="CZ86" s="77">
        <v>20000</v>
      </c>
      <c r="DA86" s="77">
        <v>20000</v>
      </c>
      <c r="DB86" s="77">
        <v>20000</v>
      </c>
      <c r="DC86" s="77">
        <v>20000</v>
      </c>
      <c r="DD86" s="77">
        <v>20000</v>
      </c>
      <c r="DE86" s="77">
        <v>20000</v>
      </c>
      <c r="DF86" s="77">
        <v>20000</v>
      </c>
      <c r="DG86" s="77">
        <v>20000</v>
      </c>
      <c r="DH86" s="77">
        <v>20000</v>
      </c>
      <c r="DI86" s="77">
        <v>20000</v>
      </c>
      <c r="DJ86" s="77">
        <v>20000</v>
      </c>
      <c r="DK86" s="77">
        <v>20000</v>
      </c>
      <c r="DL86" s="77">
        <v>20000</v>
      </c>
      <c r="DM86" s="77">
        <v>20000</v>
      </c>
      <c r="DN86" s="77">
        <v>20000</v>
      </c>
      <c r="DO86" s="77">
        <v>20000</v>
      </c>
      <c r="DP86" s="77">
        <v>20000</v>
      </c>
      <c r="DQ86" s="77">
        <v>20000</v>
      </c>
      <c r="DR86" s="77">
        <v>20000</v>
      </c>
      <c r="DS86" s="77">
        <v>20000</v>
      </c>
      <c r="DT86" s="77">
        <v>20000</v>
      </c>
      <c r="DU86" s="77">
        <v>20000</v>
      </c>
      <c r="DV86" s="77">
        <v>20000</v>
      </c>
      <c r="DW86" s="77">
        <v>20000</v>
      </c>
      <c r="DX86" s="77">
        <v>20000</v>
      </c>
      <c r="DY86" s="77">
        <v>20000</v>
      </c>
      <c r="DZ86" s="77">
        <v>20000</v>
      </c>
      <c r="EA86" s="77">
        <v>20000</v>
      </c>
      <c r="EB86" s="77">
        <v>20000</v>
      </c>
      <c r="EC86" s="77">
        <v>20000</v>
      </c>
      <c r="ED86" s="77">
        <v>20000</v>
      </c>
      <c r="EE86" s="77">
        <v>20000</v>
      </c>
      <c r="EF86" s="77">
        <v>20000</v>
      </c>
      <c r="EG86" s="77">
        <v>20000</v>
      </c>
      <c r="EH86" s="77">
        <v>20000</v>
      </c>
      <c r="EI86" s="77">
        <v>20000</v>
      </c>
      <c r="EJ86" s="77">
        <v>20000</v>
      </c>
      <c r="EK86" s="77">
        <v>20000</v>
      </c>
      <c r="EL86" s="77">
        <v>20000</v>
      </c>
      <c r="EM86" s="77">
        <v>20000</v>
      </c>
      <c r="EN86" s="77">
        <v>20000</v>
      </c>
      <c r="EO86" s="77">
        <v>20000</v>
      </c>
      <c r="EP86" s="77">
        <v>20000</v>
      </c>
      <c r="EQ86" s="77">
        <v>20000</v>
      </c>
      <c r="ER86" s="77">
        <v>20000</v>
      </c>
      <c r="ES86" s="77">
        <v>20000</v>
      </c>
      <c r="ET86" s="77">
        <v>20000</v>
      </c>
      <c r="EU86" s="77">
        <v>20000</v>
      </c>
      <c r="EV86" s="77">
        <v>20000</v>
      </c>
      <c r="EW86" s="77">
        <v>20000</v>
      </c>
      <c r="EX86" s="77">
        <v>20000</v>
      </c>
      <c r="EY86" s="77">
        <v>20000</v>
      </c>
      <c r="EZ86" s="77">
        <v>20000</v>
      </c>
      <c r="FA86" s="77">
        <v>20000</v>
      </c>
      <c r="FB86" s="77">
        <v>20000</v>
      </c>
      <c r="FC86" s="77">
        <v>20000</v>
      </c>
      <c r="FD86" s="77">
        <v>20000</v>
      </c>
      <c r="FE86" s="77">
        <v>20000</v>
      </c>
      <c r="FF86" s="77">
        <v>20000</v>
      </c>
      <c r="FG86" s="77">
        <v>20000</v>
      </c>
      <c r="FH86" s="77">
        <v>20000</v>
      </c>
      <c r="FI86" s="77">
        <v>20000</v>
      </c>
      <c r="FJ86" s="77">
        <v>20000</v>
      </c>
      <c r="FK86" s="77">
        <v>20000</v>
      </c>
      <c r="FL86" s="77">
        <v>20000</v>
      </c>
      <c r="FM86" s="77">
        <v>20000</v>
      </c>
      <c r="FN86" s="77">
        <v>20000</v>
      </c>
      <c r="FO86" s="77">
        <v>20000</v>
      </c>
      <c r="FP86" s="77">
        <v>20000</v>
      </c>
      <c r="FQ86" s="77">
        <v>20000</v>
      </c>
      <c r="FR86" s="77">
        <v>20000</v>
      </c>
      <c r="FS86" s="77">
        <v>20000</v>
      </c>
      <c r="FT86" s="77">
        <v>20000</v>
      </c>
      <c r="FU86" s="77">
        <v>20000</v>
      </c>
      <c r="FV86" s="77">
        <v>20000</v>
      </c>
      <c r="FW86" s="77">
        <v>20000</v>
      </c>
      <c r="FX86" s="77">
        <v>20000</v>
      </c>
      <c r="FY86" s="77">
        <v>20000</v>
      </c>
      <c r="FZ86" s="77">
        <v>20000</v>
      </c>
      <c r="GA86" s="77">
        <v>20000</v>
      </c>
      <c r="GB86" s="77">
        <v>20000</v>
      </c>
      <c r="GC86" s="77">
        <v>20000</v>
      </c>
      <c r="GD86" s="77">
        <v>20000</v>
      </c>
      <c r="GE86" s="77">
        <v>20000</v>
      </c>
      <c r="GF86" s="77">
        <v>20000</v>
      </c>
      <c r="GG86" s="77">
        <v>20000</v>
      </c>
      <c r="GH86" s="77">
        <v>20000</v>
      </c>
      <c r="GI86" s="77">
        <v>20000</v>
      </c>
      <c r="GJ86" s="77">
        <v>20000</v>
      </c>
      <c r="GK86" s="77">
        <v>20000</v>
      </c>
      <c r="GL86" s="77">
        <v>20000</v>
      </c>
      <c r="GM86" s="77">
        <v>20000</v>
      </c>
      <c r="GN86" s="77">
        <v>20000</v>
      </c>
      <c r="GO86" s="77">
        <v>20000</v>
      </c>
      <c r="GP86" s="77">
        <v>20000</v>
      </c>
      <c r="GQ86" s="77">
        <v>20000</v>
      </c>
      <c r="GR86" s="77">
        <v>20000</v>
      </c>
      <c r="GS86" s="77">
        <v>20000</v>
      </c>
      <c r="GT86" s="77">
        <v>20000</v>
      </c>
      <c r="GU86" s="77">
        <v>20000</v>
      </c>
      <c r="GV86" s="77">
        <v>20000</v>
      </c>
      <c r="GW86" s="77">
        <v>20000</v>
      </c>
      <c r="GX86" s="77">
        <v>20000</v>
      </c>
      <c r="GY86" s="77">
        <v>20000</v>
      </c>
      <c r="GZ86" s="77">
        <v>20000</v>
      </c>
      <c r="HA86" s="77">
        <v>20000</v>
      </c>
      <c r="HB86" s="77">
        <v>20000</v>
      </c>
      <c r="HC86" s="77">
        <v>20000</v>
      </c>
      <c r="HD86" s="77">
        <v>20000</v>
      </c>
      <c r="HE86" s="77">
        <v>20000</v>
      </c>
      <c r="HF86" s="77">
        <v>20000</v>
      </c>
      <c r="HG86" s="77">
        <v>20000</v>
      </c>
      <c r="HH86" s="77">
        <v>20000</v>
      </c>
      <c r="HI86" s="77">
        <v>20000</v>
      </c>
      <c r="HJ86" s="77">
        <v>20000</v>
      </c>
      <c r="HK86" s="77">
        <v>20000</v>
      </c>
      <c r="HL86" s="77">
        <v>20000</v>
      </c>
      <c r="HM86" s="77">
        <v>20000</v>
      </c>
      <c r="HN86" s="77">
        <v>20000</v>
      </c>
      <c r="HO86" s="77">
        <v>20000</v>
      </c>
      <c r="HP86" s="77">
        <v>20000</v>
      </c>
      <c r="HQ86" s="77">
        <v>20000</v>
      </c>
      <c r="HR86" s="77">
        <v>20000</v>
      </c>
      <c r="HS86" s="77">
        <v>20000</v>
      </c>
      <c r="HT86" s="77">
        <v>20000</v>
      </c>
      <c r="HU86" s="77">
        <v>20000</v>
      </c>
      <c r="HV86" s="77">
        <v>20000</v>
      </c>
      <c r="HW86" s="77">
        <v>20000</v>
      </c>
      <c r="HX86" s="77">
        <v>20000</v>
      </c>
      <c r="HY86" s="77">
        <v>20000</v>
      </c>
      <c r="HZ86" s="77">
        <v>20000</v>
      </c>
      <c r="IA86" s="77">
        <v>20000</v>
      </c>
      <c r="IB86" s="77">
        <v>20000</v>
      </c>
      <c r="IC86" s="77">
        <v>20000</v>
      </c>
      <c r="ID86" s="77">
        <v>20000</v>
      </c>
      <c r="IE86" s="77">
        <v>20000</v>
      </c>
      <c r="IF86" s="77">
        <v>20000</v>
      </c>
      <c r="IG86" s="77">
        <v>20000</v>
      </c>
      <c r="IH86" s="77">
        <v>20000</v>
      </c>
      <c r="II86" s="77">
        <v>20000</v>
      </c>
      <c r="IJ86" s="77">
        <v>20000</v>
      </c>
      <c r="IK86" s="77">
        <v>20000</v>
      </c>
      <c r="IL86" s="77">
        <v>20000</v>
      </c>
      <c r="IM86" s="77">
        <v>20000</v>
      </c>
      <c r="IN86" s="77">
        <v>20000</v>
      </c>
      <c r="IO86" s="77">
        <v>20000</v>
      </c>
    </row>
    <row r="87" spans="1:249" s="77" customFormat="1" ht="15" x14ac:dyDescent="0.2">
      <c r="A87" s="7"/>
      <c r="B87" s="7"/>
      <c r="C87" s="17"/>
      <c r="D87" s="96"/>
      <c r="E87" s="76" t="s">
        <v>39</v>
      </c>
      <c r="J87" s="242" cm="1">
        <f t="array" ref="J87:IO87">BXF.GetRowλ(_xlfn.ANCHORARRAY(Calcs!J174),3)</f>
        <v>3804.4956140350882</v>
      </c>
      <c r="K87" s="77">
        <v>7613.5889933780218</v>
      </c>
      <c r="L87" s="77">
        <v>11427.299295384249</v>
      </c>
      <c r="M87" s="77">
        <v>15245.645757231536</v>
      </c>
      <c r="N87" s="77">
        <v>19068.647696252552</v>
      </c>
      <c r="O87" s="77">
        <v>22896.324510268852</v>
      </c>
      <c r="P87" s="77">
        <v>26728.695677926255</v>
      </c>
      <c r="Q87" s="77">
        <v>30565.780759031593</v>
      </c>
      <c r="R87" s="77">
        <v>34407.599394890902</v>
      </c>
      <c r="S87" s="77">
        <v>38254.171308648991</v>
      </c>
      <c r="T87" s="77">
        <v>42105.516305630437</v>
      </c>
      <c r="U87" s="77">
        <v>45961.654273682005</v>
      </c>
      <c r="V87" s="77">
        <v>54643.438516849819</v>
      </c>
      <c r="W87" s="77">
        <v>63330.055755724643</v>
      </c>
      <c r="X87" s="77">
        <v>72021.526127788587</v>
      </c>
      <c r="Y87" s="77">
        <v>80717.86985442994</v>
      </c>
      <c r="Z87" s="77">
        <v>89419.107241292775</v>
      </c>
      <c r="AA87" s="77">
        <v>98125.258678628015</v>
      </c>
      <c r="AB87" s="77">
        <v>106836.34464164596</v>
      </c>
      <c r="AC87" s="77">
        <v>115552.3856908703</v>
      </c>
      <c r="AD87" s="77">
        <v>124273.40247249354</v>
      </c>
      <c r="AE87" s="77">
        <v>132999.41571873403</v>
      </c>
      <c r="AF87" s="77">
        <v>141730.44624819432</v>
      </c>
      <c r="AG87" s="77">
        <v>150466.51496622118</v>
      </c>
      <c r="AH87" s="77">
        <v>162673.22619860028</v>
      </c>
      <c r="AI87" s="77">
        <v>174885.01769191923</v>
      </c>
      <c r="AJ87" s="77">
        <v>187101.91061393192</v>
      </c>
      <c r="AK87" s="77">
        <v>199323.92622059127</v>
      </c>
      <c r="AL87" s="77">
        <v>211551.08585641661</v>
      </c>
      <c r="AM87" s="77">
        <v>223783.4109548628</v>
      </c>
      <c r="AN87" s="77">
        <v>236020.92303869079</v>
      </c>
      <c r="AO87" s="77">
        <v>248263.64372033963</v>
      </c>
      <c r="AP87" s="77">
        <v>260511.59470230027</v>
      </c>
      <c r="AQ87" s="77">
        <v>272764.79777749069</v>
      </c>
      <c r="AR87" s="77">
        <v>285023.27482963266</v>
      </c>
      <c r="AS87" s="77">
        <v>297287.04783363012</v>
      </c>
      <c r="AT87" s="77">
        <v>306568.79302261584</v>
      </c>
      <c r="AU87" s="77">
        <v>315855.87838833279</v>
      </c>
      <c r="AV87" s="77">
        <v>325148.32618151739</v>
      </c>
      <c r="AW87" s="77">
        <v>334446.15874561737</v>
      </c>
      <c r="AX87" s="77">
        <v>343749.39851717826</v>
      </c>
      <c r="AY87" s="77">
        <v>353058.06802623114</v>
      </c>
      <c r="AZ87" s="77">
        <v>362372.18989668222</v>
      </c>
      <c r="BA87" s="77">
        <v>371691.78684670397</v>
      </c>
      <c r="BB87" s="77">
        <v>381016.88168912794</v>
      </c>
      <c r="BC87" s="77">
        <v>390347.49733183917</v>
      </c>
      <c r="BD87" s="77">
        <v>399683.65677817218</v>
      </c>
      <c r="BE87" s="77">
        <v>409025.38312730874</v>
      </c>
      <c r="BF87" s="77">
        <v>415263.06978301052</v>
      </c>
      <c r="BG87" s="77">
        <v>421500.7564387123</v>
      </c>
      <c r="BH87" s="77">
        <v>427738.44309441408</v>
      </c>
      <c r="BI87" s="77">
        <v>433976.12975011586</v>
      </c>
      <c r="BJ87" s="77">
        <v>440213.81640581763</v>
      </c>
      <c r="BK87" s="77">
        <v>446451.50306151941</v>
      </c>
      <c r="BL87" s="77">
        <v>452689.18971722119</v>
      </c>
      <c r="BM87" s="77">
        <v>458926.87637292297</v>
      </c>
      <c r="BN87" s="77">
        <v>465164.56302862475</v>
      </c>
      <c r="BO87" s="77">
        <v>471402.24968432653</v>
      </c>
      <c r="BP87" s="77">
        <v>477639.9363400283</v>
      </c>
      <c r="BQ87" s="77">
        <v>483877.62299573008</v>
      </c>
      <c r="BR87" s="77">
        <v>490115.30965143186</v>
      </c>
      <c r="BS87" s="77">
        <v>496352.99630713364</v>
      </c>
      <c r="BT87" s="77">
        <v>502590.68296283542</v>
      </c>
      <c r="BU87" s="77">
        <v>508828.3696185372</v>
      </c>
      <c r="BV87" s="77">
        <v>515066.05627423897</v>
      </c>
      <c r="BW87" s="77">
        <v>521303.74292994075</v>
      </c>
      <c r="BX87" s="77">
        <v>527541.42958564253</v>
      </c>
      <c r="BY87" s="77">
        <v>533779.11624134425</v>
      </c>
      <c r="BZ87" s="77">
        <v>540016.80289704597</v>
      </c>
      <c r="CA87" s="77">
        <v>546254.48955274769</v>
      </c>
      <c r="CB87" s="77">
        <v>552492.17620844941</v>
      </c>
      <c r="CC87" s="77">
        <v>558729.86286415113</v>
      </c>
      <c r="CD87" s="77">
        <v>564967.54951985285</v>
      </c>
      <c r="CE87" s="77">
        <v>571205.23617555457</v>
      </c>
      <c r="CF87" s="77">
        <v>577442.92283125629</v>
      </c>
      <c r="CG87" s="77">
        <v>583680.60948695801</v>
      </c>
      <c r="CH87" s="77">
        <v>589918.29614265973</v>
      </c>
      <c r="CI87" s="77">
        <v>596155.98279836145</v>
      </c>
      <c r="CJ87" s="77">
        <v>602393.66945406317</v>
      </c>
      <c r="CK87" s="77">
        <v>608631.35610976489</v>
      </c>
      <c r="CL87" s="77">
        <v>614869.04276546661</v>
      </c>
      <c r="CM87" s="77">
        <v>621106.72942116833</v>
      </c>
      <c r="CN87" s="77">
        <v>627344.41607687005</v>
      </c>
      <c r="CO87" s="77">
        <v>633582.10273257177</v>
      </c>
      <c r="CP87" s="77">
        <v>639819.78938827349</v>
      </c>
      <c r="CQ87" s="77">
        <v>646057.47604397521</v>
      </c>
      <c r="CR87" s="77">
        <v>652295.16269967693</v>
      </c>
      <c r="CS87" s="77">
        <v>658532.84935537865</v>
      </c>
      <c r="CT87" s="77">
        <v>664770.53601108037</v>
      </c>
      <c r="CU87" s="77">
        <v>671008.22266678209</v>
      </c>
      <c r="CV87" s="77">
        <v>677245.90932248381</v>
      </c>
      <c r="CW87" s="77">
        <v>683483.59597818553</v>
      </c>
      <c r="CX87" s="77">
        <v>689721.28263388725</v>
      </c>
      <c r="CY87" s="77">
        <v>695958.96928958897</v>
      </c>
      <c r="CZ87" s="77">
        <v>702196.65594529069</v>
      </c>
      <c r="DA87" s="77">
        <v>708434.34260099242</v>
      </c>
      <c r="DB87" s="77">
        <v>714672.02925669414</v>
      </c>
      <c r="DC87" s="77">
        <v>720909.71591239586</v>
      </c>
      <c r="DD87" s="77">
        <v>727147.40256809758</v>
      </c>
      <c r="DE87" s="77">
        <v>733385.0892237993</v>
      </c>
      <c r="DF87" s="77">
        <v>739622.77587950102</v>
      </c>
      <c r="DG87" s="77">
        <v>745860.46253520274</v>
      </c>
      <c r="DH87" s="77">
        <v>752098.14919090446</v>
      </c>
      <c r="DI87" s="77">
        <v>758335.83584660618</v>
      </c>
      <c r="DJ87" s="77">
        <v>764573.5225023079</v>
      </c>
      <c r="DK87" s="77">
        <v>770811.20915800962</v>
      </c>
      <c r="DL87" s="77">
        <v>777048.89581371134</v>
      </c>
      <c r="DM87" s="77">
        <v>783286.58246941306</v>
      </c>
      <c r="DN87" s="77">
        <v>789524.26912511478</v>
      </c>
      <c r="DO87" s="77">
        <v>795761.9557808165</v>
      </c>
      <c r="DP87" s="77">
        <v>801999.64243651822</v>
      </c>
      <c r="DQ87" s="77">
        <v>808237.32909221994</v>
      </c>
      <c r="DR87" s="77">
        <v>814475.01574792166</v>
      </c>
      <c r="DS87" s="77">
        <v>820712.70240362338</v>
      </c>
      <c r="DT87" s="77">
        <v>826950.3890593251</v>
      </c>
      <c r="DU87" s="77">
        <v>833188.07571502682</v>
      </c>
      <c r="DV87" s="77">
        <v>839425.76237072854</v>
      </c>
      <c r="DW87" s="77">
        <v>845663.44902643026</v>
      </c>
      <c r="DX87" s="77">
        <v>851901.13568213198</v>
      </c>
      <c r="DY87" s="77">
        <v>858138.8223378337</v>
      </c>
      <c r="DZ87" s="77">
        <v>864376.50899353542</v>
      </c>
      <c r="EA87" s="77">
        <v>870614.19564923714</v>
      </c>
      <c r="EB87" s="77">
        <v>876851.88230493886</v>
      </c>
      <c r="EC87" s="77">
        <v>883089.56896064058</v>
      </c>
      <c r="ED87" s="77">
        <v>889327.2556163423</v>
      </c>
      <c r="EE87" s="77">
        <v>895564.94227204402</v>
      </c>
      <c r="EF87" s="77">
        <v>901802.62892774574</v>
      </c>
      <c r="EG87" s="77">
        <v>908040.31558344746</v>
      </c>
      <c r="EH87" s="77">
        <v>914278.00223914918</v>
      </c>
      <c r="EI87" s="77">
        <v>920515.6888948509</v>
      </c>
      <c r="EJ87" s="77">
        <v>926753.37555055262</v>
      </c>
      <c r="EK87" s="77">
        <v>932991.06220625434</v>
      </c>
      <c r="EL87" s="77">
        <v>939228.74886195606</v>
      </c>
      <c r="EM87" s="77">
        <v>945466.43551765778</v>
      </c>
      <c r="EN87" s="77">
        <v>951704.1221733595</v>
      </c>
      <c r="EO87" s="77">
        <v>957941.80882906122</v>
      </c>
      <c r="EP87" s="77">
        <v>964179.49548476294</v>
      </c>
      <c r="EQ87" s="77">
        <v>970417.18214046466</v>
      </c>
      <c r="ER87" s="77">
        <v>976654.86879616638</v>
      </c>
      <c r="ES87" s="77">
        <v>982892.5554518681</v>
      </c>
      <c r="ET87" s="77">
        <v>989130.24210756982</v>
      </c>
      <c r="EU87" s="77">
        <v>995367.92876327154</v>
      </c>
      <c r="EV87" s="77">
        <v>1001605.6154189733</v>
      </c>
      <c r="EW87" s="77">
        <v>1007843.302074675</v>
      </c>
      <c r="EX87" s="77">
        <v>1014080.9887303767</v>
      </c>
      <c r="EY87" s="77">
        <v>1020318.6753860784</v>
      </c>
      <c r="EZ87" s="77">
        <v>1026556.3620417801</v>
      </c>
      <c r="FA87" s="77">
        <v>1032794.0486974819</v>
      </c>
      <c r="FB87" s="77">
        <v>1039031.7353531836</v>
      </c>
      <c r="FC87" s="77">
        <v>1045269.4220088853</v>
      </c>
      <c r="FD87" s="77">
        <v>1051507.1086645871</v>
      </c>
      <c r="FE87" s="77">
        <v>1057744.795320289</v>
      </c>
      <c r="FF87" s="77">
        <v>1063982.4819759908</v>
      </c>
      <c r="FG87" s="77">
        <v>1070220.1686316926</v>
      </c>
      <c r="FH87" s="77">
        <v>1076457.8552873945</v>
      </c>
      <c r="FI87" s="77">
        <v>1082695.5419430963</v>
      </c>
      <c r="FJ87" s="77">
        <v>1088933.2285987982</v>
      </c>
      <c r="FK87" s="77">
        <v>1095170.9152545</v>
      </c>
      <c r="FL87" s="77">
        <v>1101408.6019102018</v>
      </c>
      <c r="FM87" s="77">
        <v>1107646.2885659037</v>
      </c>
      <c r="FN87" s="77">
        <v>1113883.9752216055</v>
      </c>
      <c r="FO87" s="77">
        <v>1120121.6618773073</v>
      </c>
      <c r="FP87" s="77">
        <v>1126359.3485330092</v>
      </c>
      <c r="FQ87" s="77">
        <v>1132597.035188711</v>
      </c>
      <c r="FR87" s="77">
        <v>1138834.7218444129</v>
      </c>
      <c r="FS87" s="77">
        <v>1145072.4085001147</v>
      </c>
      <c r="FT87" s="77">
        <v>1151310.0951558165</v>
      </c>
      <c r="FU87" s="77">
        <v>1157547.7818115184</v>
      </c>
      <c r="FV87" s="77">
        <v>1163785.4684672202</v>
      </c>
      <c r="FW87" s="77">
        <v>1170023.155122922</v>
      </c>
      <c r="FX87" s="77">
        <v>1176260.8417786239</v>
      </c>
      <c r="FY87" s="77">
        <v>1182498.5284343257</v>
      </c>
      <c r="FZ87" s="77">
        <v>1188736.2150900275</v>
      </c>
      <c r="GA87" s="77">
        <v>1194973.9017457294</v>
      </c>
      <c r="GB87" s="77">
        <v>1201211.5884014312</v>
      </c>
      <c r="GC87" s="77">
        <v>1207449.2750571331</v>
      </c>
      <c r="GD87" s="77">
        <v>1213686.9617128349</v>
      </c>
      <c r="GE87" s="77">
        <v>1219924.6483685367</v>
      </c>
      <c r="GF87" s="77">
        <v>1226162.3350242386</v>
      </c>
      <c r="GG87" s="77">
        <v>1232400.0216799404</v>
      </c>
      <c r="GH87" s="77">
        <v>1238637.7083356422</v>
      </c>
      <c r="GI87" s="77">
        <v>1244875.3949913441</v>
      </c>
      <c r="GJ87" s="77">
        <v>1251113.0816470459</v>
      </c>
      <c r="GK87" s="77">
        <v>1257350.7683027477</v>
      </c>
      <c r="GL87" s="77">
        <v>1263588.4549584496</v>
      </c>
      <c r="GM87" s="77">
        <v>1269826.1416141514</v>
      </c>
      <c r="GN87" s="77">
        <v>1276063.8282698533</v>
      </c>
      <c r="GO87" s="77">
        <v>1282301.5149255551</v>
      </c>
      <c r="GP87" s="77">
        <v>1288539.2015812569</v>
      </c>
      <c r="GQ87" s="77">
        <v>1294776.8882369588</v>
      </c>
      <c r="GR87" s="77">
        <v>1301014.5748926606</v>
      </c>
      <c r="GS87" s="77">
        <v>1307252.2615483624</v>
      </c>
      <c r="GT87" s="77">
        <v>1313489.9482040643</v>
      </c>
      <c r="GU87" s="77">
        <v>1319727.6348597661</v>
      </c>
      <c r="GV87" s="77">
        <v>1325965.3215154679</v>
      </c>
      <c r="GW87" s="77">
        <v>1332203.0081711698</v>
      </c>
      <c r="GX87" s="77">
        <v>1338440.6948268716</v>
      </c>
      <c r="GY87" s="77">
        <v>1344678.3814825735</v>
      </c>
      <c r="GZ87" s="77">
        <v>1350916.0681382753</v>
      </c>
      <c r="HA87" s="77">
        <v>1357153.7547939771</v>
      </c>
      <c r="HB87" s="77">
        <v>1363391.441449679</v>
      </c>
      <c r="HC87" s="77">
        <v>1369629.1281053808</v>
      </c>
      <c r="HD87" s="77">
        <v>1375866.8147610826</v>
      </c>
      <c r="HE87" s="77">
        <v>1382104.5014167845</v>
      </c>
      <c r="HF87" s="77">
        <v>1388342.1880724863</v>
      </c>
      <c r="HG87" s="77">
        <v>1394579.8747281882</v>
      </c>
      <c r="HH87" s="77">
        <v>1400817.56138389</v>
      </c>
      <c r="HI87" s="77">
        <v>1407055.2480395918</v>
      </c>
      <c r="HJ87" s="77">
        <v>1413292.9346952937</v>
      </c>
      <c r="HK87" s="77">
        <v>1419530.6213509955</v>
      </c>
      <c r="HL87" s="77">
        <v>1425768.3080066973</v>
      </c>
      <c r="HM87" s="77">
        <v>1432005.9946623992</v>
      </c>
      <c r="HN87" s="77">
        <v>1438243.681318101</v>
      </c>
      <c r="HO87" s="77">
        <v>1444481.3679738028</v>
      </c>
      <c r="HP87" s="77">
        <v>1450719.0546295047</v>
      </c>
      <c r="HQ87" s="77">
        <v>1456956.7412852065</v>
      </c>
      <c r="HR87" s="77">
        <v>1463194.4279409084</v>
      </c>
      <c r="HS87" s="77">
        <v>1469432.1145966102</v>
      </c>
      <c r="HT87" s="77">
        <v>1475669.801252312</v>
      </c>
      <c r="HU87" s="77">
        <v>1481907.4879080139</v>
      </c>
      <c r="HV87" s="77">
        <v>1488145.1745637157</v>
      </c>
      <c r="HW87" s="77">
        <v>1494382.8612194175</v>
      </c>
      <c r="HX87" s="77">
        <v>1500620.5478751194</v>
      </c>
      <c r="HY87" s="77">
        <v>1506858.2345308212</v>
      </c>
      <c r="HZ87" s="77">
        <v>1513095.921186523</v>
      </c>
      <c r="IA87" s="77">
        <v>1519333.6078422249</v>
      </c>
      <c r="IB87" s="77">
        <v>1525571.2944979267</v>
      </c>
      <c r="IC87" s="77">
        <v>1531808.9811536286</v>
      </c>
      <c r="ID87" s="77">
        <v>1538331.7555286286</v>
      </c>
      <c r="IE87" s="77">
        <v>1544854.5299036286</v>
      </c>
      <c r="IF87" s="77">
        <v>1551377.3042786287</v>
      </c>
      <c r="IG87" s="77">
        <v>1557900.0786536287</v>
      </c>
      <c r="IH87" s="77">
        <v>1564422.8530286287</v>
      </c>
      <c r="II87" s="77">
        <v>1570945.6274036288</v>
      </c>
      <c r="IJ87" s="77">
        <v>1577468.4017786288</v>
      </c>
      <c r="IK87" s="77">
        <v>1583991.1761536289</v>
      </c>
      <c r="IL87" s="77">
        <v>1590513.9505286289</v>
      </c>
      <c r="IM87" s="77">
        <v>1597036.7249036289</v>
      </c>
      <c r="IN87" s="77">
        <v>1603559.499278629</v>
      </c>
      <c r="IO87" s="77">
        <v>1610082.273653629</v>
      </c>
    </row>
    <row r="88" spans="1:249" s="13" customFormat="1" ht="15.75" thickBot="1" x14ac:dyDescent="0.25">
      <c r="B88" s="7"/>
      <c r="C88" s="75"/>
      <c r="D88" s="74"/>
      <c r="E88" s="82" t="s">
        <v>40</v>
      </c>
      <c r="F88" s="83"/>
      <c r="G88" s="83"/>
      <c r="H88" s="83"/>
      <c r="I88" s="83"/>
      <c r="J88" s="254" cm="1">
        <f t="array" ref="J88:IO88">BXF.SumColumnsλ(_xlfn.ANCHORARRAY(J86):J87)</f>
        <v>23804.495614035088</v>
      </c>
      <c r="K88" s="83">
        <v>27613.58899337802</v>
      </c>
      <c r="L88" s="83">
        <v>31427.299295384248</v>
      </c>
      <c r="M88" s="83">
        <v>35245.645757231534</v>
      </c>
      <c r="N88" s="83">
        <v>39068.647696252548</v>
      </c>
      <c r="O88" s="83">
        <v>42896.324510268852</v>
      </c>
      <c r="P88" s="83">
        <v>46728.695677926255</v>
      </c>
      <c r="Q88" s="83">
        <v>50565.780759031593</v>
      </c>
      <c r="R88" s="83">
        <v>54407.599394890902</v>
      </c>
      <c r="S88" s="83">
        <v>58254.171308648991</v>
      </c>
      <c r="T88" s="83">
        <v>62105.516305630437</v>
      </c>
      <c r="U88" s="83">
        <v>65961.654273682012</v>
      </c>
      <c r="V88" s="83">
        <v>74643.438516849827</v>
      </c>
      <c r="W88" s="83">
        <v>83330.055755724636</v>
      </c>
      <c r="X88" s="83">
        <v>92021.526127788587</v>
      </c>
      <c r="Y88" s="83">
        <v>100717.86985442994</v>
      </c>
      <c r="Z88" s="83">
        <v>109419.10724129278</v>
      </c>
      <c r="AA88" s="83">
        <v>118125.25867862802</v>
      </c>
      <c r="AB88" s="83">
        <v>126836.34464164596</v>
      </c>
      <c r="AC88" s="83">
        <v>135552.38569087029</v>
      </c>
      <c r="AD88" s="83">
        <v>144273.40247249353</v>
      </c>
      <c r="AE88" s="83">
        <v>152999.41571873403</v>
      </c>
      <c r="AF88" s="83">
        <v>161730.44624819432</v>
      </c>
      <c r="AG88" s="83">
        <v>170466.51496622118</v>
      </c>
      <c r="AH88" s="83">
        <v>182673.22619860028</v>
      </c>
      <c r="AI88" s="83">
        <v>194885.01769191923</v>
      </c>
      <c r="AJ88" s="83">
        <v>207101.91061393192</v>
      </c>
      <c r="AK88" s="83">
        <v>219323.92622059127</v>
      </c>
      <c r="AL88" s="83">
        <v>231551.08585641661</v>
      </c>
      <c r="AM88" s="83">
        <v>243783.4109548628</v>
      </c>
      <c r="AN88" s="83">
        <v>256020.92303869079</v>
      </c>
      <c r="AO88" s="83">
        <v>268263.64372033963</v>
      </c>
      <c r="AP88" s="83">
        <v>280511.59470230027</v>
      </c>
      <c r="AQ88" s="83">
        <v>292764.79777749069</v>
      </c>
      <c r="AR88" s="83">
        <v>305023.27482963266</v>
      </c>
      <c r="AS88" s="83">
        <v>317287.04783363012</v>
      </c>
      <c r="AT88" s="83">
        <v>326568.79302261584</v>
      </c>
      <c r="AU88" s="83">
        <v>335855.87838833279</v>
      </c>
      <c r="AV88" s="83">
        <v>345148.32618151739</v>
      </c>
      <c r="AW88" s="83">
        <v>354446.15874561737</v>
      </c>
      <c r="AX88" s="83">
        <v>363749.39851717826</v>
      </c>
      <c r="AY88" s="83">
        <v>373058.06802623114</v>
      </c>
      <c r="AZ88" s="83">
        <v>382372.18989668222</v>
      </c>
      <c r="BA88" s="83">
        <v>391691.78684670397</v>
      </c>
      <c r="BB88" s="83">
        <v>401016.88168912794</v>
      </c>
      <c r="BC88" s="83">
        <v>410347.49733183917</v>
      </c>
      <c r="BD88" s="83">
        <v>419683.65677817218</v>
      </c>
      <c r="BE88" s="83">
        <v>429025.38312730874</v>
      </c>
      <c r="BF88" s="83">
        <v>435263.06978301052</v>
      </c>
      <c r="BG88" s="83">
        <v>441500.7564387123</v>
      </c>
      <c r="BH88" s="83">
        <v>447738.44309441408</v>
      </c>
      <c r="BI88" s="83">
        <v>453976.12975011586</v>
      </c>
      <c r="BJ88" s="83">
        <v>460213.81640581763</v>
      </c>
      <c r="BK88" s="83">
        <v>466451.50306151941</v>
      </c>
      <c r="BL88" s="83">
        <v>472689.18971722119</v>
      </c>
      <c r="BM88" s="83">
        <v>478926.87637292297</v>
      </c>
      <c r="BN88" s="83">
        <v>485164.56302862475</v>
      </c>
      <c r="BO88" s="83">
        <v>491402.24968432653</v>
      </c>
      <c r="BP88" s="83">
        <v>497639.9363400283</v>
      </c>
      <c r="BQ88" s="83">
        <v>503877.62299573008</v>
      </c>
      <c r="BR88" s="83">
        <v>510115.30965143186</v>
      </c>
      <c r="BS88" s="83">
        <v>516352.99630713364</v>
      </c>
      <c r="BT88" s="83">
        <v>522590.68296283542</v>
      </c>
      <c r="BU88" s="83">
        <v>528828.36961853714</v>
      </c>
      <c r="BV88" s="83">
        <v>535066.05627423897</v>
      </c>
      <c r="BW88" s="83">
        <v>541303.74292994081</v>
      </c>
      <c r="BX88" s="83">
        <v>547541.42958564253</v>
      </c>
      <c r="BY88" s="83">
        <v>553779.11624134425</v>
      </c>
      <c r="BZ88" s="83">
        <v>560016.80289704597</v>
      </c>
      <c r="CA88" s="83">
        <v>566254.48955274769</v>
      </c>
      <c r="CB88" s="83">
        <v>572492.17620844941</v>
      </c>
      <c r="CC88" s="83">
        <v>578729.86286415113</v>
      </c>
      <c r="CD88" s="83">
        <v>584967.54951985285</v>
      </c>
      <c r="CE88" s="83">
        <v>591205.23617555457</v>
      </c>
      <c r="CF88" s="83">
        <v>597442.92283125629</v>
      </c>
      <c r="CG88" s="83">
        <v>603680.60948695801</v>
      </c>
      <c r="CH88" s="83">
        <v>609918.29614265973</v>
      </c>
      <c r="CI88" s="83">
        <v>616155.98279836145</v>
      </c>
      <c r="CJ88" s="83">
        <v>622393.66945406317</v>
      </c>
      <c r="CK88" s="83">
        <v>628631.35610976489</v>
      </c>
      <c r="CL88" s="83">
        <v>634869.04276546661</v>
      </c>
      <c r="CM88" s="83">
        <v>641106.72942116833</v>
      </c>
      <c r="CN88" s="83">
        <v>647344.41607687005</v>
      </c>
      <c r="CO88" s="83">
        <v>653582.10273257177</v>
      </c>
      <c r="CP88" s="83">
        <v>659819.78938827349</v>
      </c>
      <c r="CQ88" s="83">
        <v>666057.47604397521</v>
      </c>
      <c r="CR88" s="83">
        <v>672295.16269967693</v>
      </c>
      <c r="CS88" s="83">
        <v>678532.84935537865</v>
      </c>
      <c r="CT88" s="83">
        <v>684770.53601108037</v>
      </c>
      <c r="CU88" s="83">
        <v>691008.22266678209</v>
      </c>
      <c r="CV88" s="83">
        <v>697245.90932248381</v>
      </c>
      <c r="CW88" s="83">
        <v>703483.59597818553</v>
      </c>
      <c r="CX88" s="83">
        <v>709721.28263388725</v>
      </c>
      <c r="CY88" s="83">
        <v>715958.96928958897</v>
      </c>
      <c r="CZ88" s="83">
        <v>722196.65594529069</v>
      </c>
      <c r="DA88" s="83">
        <v>728434.34260099242</v>
      </c>
      <c r="DB88" s="83">
        <v>734672.02925669414</v>
      </c>
      <c r="DC88" s="83">
        <v>740909.71591239586</v>
      </c>
      <c r="DD88" s="83">
        <v>747147.40256809758</v>
      </c>
      <c r="DE88" s="83">
        <v>753385.0892237993</v>
      </c>
      <c r="DF88" s="83">
        <v>759622.77587950102</v>
      </c>
      <c r="DG88" s="83">
        <v>765860.46253520274</v>
      </c>
      <c r="DH88" s="83">
        <v>772098.14919090446</v>
      </c>
      <c r="DI88" s="83">
        <v>778335.83584660618</v>
      </c>
      <c r="DJ88" s="83">
        <v>784573.5225023079</v>
      </c>
      <c r="DK88" s="83">
        <v>790811.20915800962</v>
      </c>
      <c r="DL88" s="83">
        <v>797048.89581371134</v>
      </c>
      <c r="DM88" s="83">
        <v>803286.58246941306</v>
      </c>
      <c r="DN88" s="83">
        <v>809524.26912511478</v>
      </c>
      <c r="DO88" s="83">
        <v>815761.9557808165</v>
      </c>
      <c r="DP88" s="83">
        <v>821999.64243651822</v>
      </c>
      <c r="DQ88" s="83">
        <v>828237.32909221994</v>
      </c>
      <c r="DR88" s="83">
        <v>834475.01574792166</v>
      </c>
      <c r="DS88" s="83">
        <v>840712.70240362338</v>
      </c>
      <c r="DT88" s="83">
        <v>846950.3890593251</v>
      </c>
      <c r="DU88" s="83">
        <v>853188.07571502682</v>
      </c>
      <c r="DV88" s="83">
        <v>859425.76237072854</v>
      </c>
      <c r="DW88" s="83">
        <v>865663.44902643026</v>
      </c>
      <c r="DX88" s="83">
        <v>871901.13568213198</v>
      </c>
      <c r="DY88" s="83">
        <v>878138.8223378337</v>
      </c>
      <c r="DZ88" s="83">
        <v>884376.50899353542</v>
      </c>
      <c r="EA88" s="83">
        <v>890614.19564923714</v>
      </c>
      <c r="EB88" s="83">
        <v>896851.88230493886</v>
      </c>
      <c r="EC88" s="83">
        <v>903089.56896064058</v>
      </c>
      <c r="ED88" s="83">
        <v>909327.2556163423</v>
      </c>
      <c r="EE88" s="83">
        <v>915564.94227204402</v>
      </c>
      <c r="EF88" s="83">
        <v>921802.62892774574</v>
      </c>
      <c r="EG88" s="83">
        <v>928040.31558344746</v>
      </c>
      <c r="EH88" s="83">
        <v>934278.00223914918</v>
      </c>
      <c r="EI88" s="83">
        <v>940515.6888948509</v>
      </c>
      <c r="EJ88" s="83">
        <v>946753.37555055262</v>
      </c>
      <c r="EK88" s="83">
        <v>952991.06220625434</v>
      </c>
      <c r="EL88" s="83">
        <v>959228.74886195606</v>
      </c>
      <c r="EM88" s="83">
        <v>965466.43551765778</v>
      </c>
      <c r="EN88" s="83">
        <v>971704.1221733595</v>
      </c>
      <c r="EO88" s="83">
        <v>977941.80882906122</v>
      </c>
      <c r="EP88" s="83">
        <v>984179.49548476294</v>
      </c>
      <c r="EQ88" s="83">
        <v>990417.18214046466</v>
      </c>
      <c r="ER88" s="83">
        <v>996654.86879616638</v>
      </c>
      <c r="ES88" s="83">
        <v>1002892.5554518681</v>
      </c>
      <c r="ET88" s="83">
        <v>1009130.2421075698</v>
      </c>
      <c r="EU88" s="83">
        <v>1015367.9287632715</v>
      </c>
      <c r="EV88" s="83">
        <v>1021605.6154189733</v>
      </c>
      <c r="EW88" s="83">
        <v>1027843.302074675</v>
      </c>
      <c r="EX88" s="83">
        <v>1034080.9887303767</v>
      </c>
      <c r="EY88" s="83">
        <v>1040318.6753860784</v>
      </c>
      <c r="EZ88" s="83">
        <v>1046556.3620417801</v>
      </c>
      <c r="FA88" s="83">
        <v>1052794.0486974819</v>
      </c>
      <c r="FB88" s="83">
        <v>1059031.7353531835</v>
      </c>
      <c r="FC88" s="83">
        <v>1065269.4220088853</v>
      </c>
      <c r="FD88" s="83">
        <v>1071507.1086645871</v>
      </c>
      <c r="FE88" s="83">
        <v>1077744.795320289</v>
      </c>
      <c r="FF88" s="83">
        <v>1083982.4819759908</v>
      </c>
      <c r="FG88" s="83">
        <v>1090220.1686316926</v>
      </c>
      <c r="FH88" s="83">
        <v>1096457.8552873945</v>
      </c>
      <c r="FI88" s="83">
        <v>1102695.5419430963</v>
      </c>
      <c r="FJ88" s="83">
        <v>1108933.2285987982</v>
      </c>
      <c r="FK88" s="83">
        <v>1115170.9152545</v>
      </c>
      <c r="FL88" s="83">
        <v>1121408.6019102018</v>
      </c>
      <c r="FM88" s="83">
        <v>1127646.2885659037</v>
      </c>
      <c r="FN88" s="83">
        <v>1133883.9752216055</v>
      </c>
      <c r="FO88" s="83">
        <v>1140121.6618773073</v>
      </c>
      <c r="FP88" s="83">
        <v>1146359.3485330092</v>
      </c>
      <c r="FQ88" s="83">
        <v>1152597.035188711</v>
      </c>
      <c r="FR88" s="83">
        <v>1158834.7218444129</v>
      </c>
      <c r="FS88" s="83">
        <v>1165072.4085001147</v>
      </c>
      <c r="FT88" s="83">
        <v>1171310.0951558165</v>
      </c>
      <c r="FU88" s="83">
        <v>1177547.7818115184</v>
      </c>
      <c r="FV88" s="83">
        <v>1183785.4684672202</v>
      </c>
      <c r="FW88" s="83">
        <v>1190023.155122922</v>
      </c>
      <c r="FX88" s="83">
        <v>1196260.8417786239</v>
      </c>
      <c r="FY88" s="83">
        <v>1202498.5284343257</v>
      </c>
      <c r="FZ88" s="83">
        <v>1208736.2150900275</v>
      </c>
      <c r="GA88" s="83">
        <v>1214973.9017457294</v>
      </c>
      <c r="GB88" s="83">
        <v>1221211.5884014312</v>
      </c>
      <c r="GC88" s="83">
        <v>1227449.2750571331</v>
      </c>
      <c r="GD88" s="83">
        <v>1233686.9617128349</v>
      </c>
      <c r="GE88" s="83">
        <v>1239924.6483685367</v>
      </c>
      <c r="GF88" s="83">
        <v>1246162.3350242386</v>
      </c>
      <c r="GG88" s="83">
        <v>1252400.0216799404</v>
      </c>
      <c r="GH88" s="83">
        <v>1258637.7083356422</v>
      </c>
      <c r="GI88" s="83">
        <v>1264875.3949913441</v>
      </c>
      <c r="GJ88" s="83">
        <v>1271113.0816470459</v>
      </c>
      <c r="GK88" s="83">
        <v>1277350.7683027477</v>
      </c>
      <c r="GL88" s="83">
        <v>1283588.4549584496</v>
      </c>
      <c r="GM88" s="83">
        <v>1289826.1416141514</v>
      </c>
      <c r="GN88" s="83">
        <v>1296063.8282698533</v>
      </c>
      <c r="GO88" s="83">
        <v>1302301.5149255551</v>
      </c>
      <c r="GP88" s="83">
        <v>1308539.2015812569</v>
      </c>
      <c r="GQ88" s="83">
        <v>1314776.8882369588</v>
      </c>
      <c r="GR88" s="83">
        <v>1321014.5748926606</v>
      </c>
      <c r="GS88" s="83">
        <v>1327252.2615483624</v>
      </c>
      <c r="GT88" s="83">
        <v>1333489.9482040643</v>
      </c>
      <c r="GU88" s="83">
        <v>1339727.6348597661</v>
      </c>
      <c r="GV88" s="83">
        <v>1345965.3215154679</v>
      </c>
      <c r="GW88" s="83">
        <v>1352203.0081711698</v>
      </c>
      <c r="GX88" s="83">
        <v>1358440.6948268716</v>
      </c>
      <c r="GY88" s="83">
        <v>1364678.3814825735</v>
      </c>
      <c r="GZ88" s="83">
        <v>1370916.0681382753</v>
      </c>
      <c r="HA88" s="83">
        <v>1377153.7547939771</v>
      </c>
      <c r="HB88" s="83">
        <v>1383391.441449679</v>
      </c>
      <c r="HC88" s="83">
        <v>1389629.1281053808</v>
      </c>
      <c r="HD88" s="83">
        <v>1395866.8147610826</v>
      </c>
      <c r="HE88" s="83">
        <v>1402104.5014167845</v>
      </c>
      <c r="HF88" s="83">
        <v>1408342.1880724863</v>
      </c>
      <c r="HG88" s="83">
        <v>1414579.8747281882</v>
      </c>
      <c r="HH88" s="83">
        <v>1420817.56138389</v>
      </c>
      <c r="HI88" s="83">
        <v>1427055.2480395918</v>
      </c>
      <c r="HJ88" s="83">
        <v>1433292.9346952937</v>
      </c>
      <c r="HK88" s="83">
        <v>1439530.6213509955</v>
      </c>
      <c r="HL88" s="83">
        <v>1445768.3080066973</v>
      </c>
      <c r="HM88" s="83">
        <v>1452005.9946623992</v>
      </c>
      <c r="HN88" s="83">
        <v>1458243.681318101</v>
      </c>
      <c r="HO88" s="83">
        <v>1464481.3679738028</v>
      </c>
      <c r="HP88" s="83">
        <v>1470719.0546295047</v>
      </c>
      <c r="HQ88" s="83">
        <v>1476956.7412852065</v>
      </c>
      <c r="HR88" s="83">
        <v>1483194.4279409084</v>
      </c>
      <c r="HS88" s="83">
        <v>1489432.1145966102</v>
      </c>
      <c r="HT88" s="83">
        <v>1495669.801252312</v>
      </c>
      <c r="HU88" s="83">
        <v>1501907.4879080139</v>
      </c>
      <c r="HV88" s="83">
        <v>1508145.1745637157</v>
      </c>
      <c r="HW88" s="83">
        <v>1514382.8612194175</v>
      </c>
      <c r="HX88" s="83">
        <v>1520620.5478751194</v>
      </c>
      <c r="HY88" s="83">
        <v>1526858.2345308212</v>
      </c>
      <c r="HZ88" s="83">
        <v>1533095.921186523</v>
      </c>
      <c r="IA88" s="83">
        <v>1539333.6078422249</v>
      </c>
      <c r="IB88" s="83">
        <v>1545571.2944979267</v>
      </c>
      <c r="IC88" s="83">
        <v>1551808.9811536286</v>
      </c>
      <c r="ID88" s="83">
        <v>1558331.7555286286</v>
      </c>
      <c r="IE88" s="83">
        <v>1564854.5299036286</v>
      </c>
      <c r="IF88" s="83">
        <v>1571377.3042786287</v>
      </c>
      <c r="IG88" s="83">
        <v>1577900.0786536287</v>
      </c>
      <c r="IH88" s="83">
        <v>1584422.8530286287</v>
      </c>
      <c r="II88" s="83">
        <v>1590945.6274036288</v>
      </c>
      <c r="IJ88" s="83">
        <v>1597468.4017786288</v>
      </c>
      <c r="IK88" s="83">
        <v>1603991.1761536289</v>
      </c>
      <c r="IL88" s="83">
        <v>1610513.9505286289</v>
      </c>
      <c r="IM88" s="83">
        <v>1617036.7249036289</v>
      </c>
      <c r="IN88" s="83">
        <v>1623559.499278629</v>
      </c>
      <c r="IO88" s="83">
        <v>1630082.273653629</v>
      </c>
    </row>
    <row r="90" spans="1:249" s="13" customFormat="1" ht="13.5" thickBot="1" x14ac:dyDescent="0.25">
      <c r="B90" s="7"/>
      <c r="C90" s="75"/>
      <c r="E90" s="84" t="s">
        <v>41</v>
      </c>
      <c r="F90" s="83"/>
      <c r="G90" s="83"/>
      <c r="H90" s="83"/>
      <c r="I90" s="83"/>
      <c r="J90" s="83" cm="1">
        <f t="array" ref="J90:IO90">_xlfn.ANCHORARRAY(J84) +_xlfn.ANCHORARRAY( J88)</f>
        <v>116945.56887009625</v>
      </c>
      <c r="K90" s="83">
        <v>119383.65645867612</v>
      </c>
      <c r="L90" s="83">
        <v>121151.84978060753</v>
      </c>
      <c r="M90" s="83">
        <v>123412.54114704314</v>
      </c>
      <c r="N90" s="83">
        <v>125348.1450729162</v>
      </c>
      <c r="O90" s="83">
        <v>127603.81240356849</v>
      </c>
      <c r="P90" s="83">
        <v>129534.37136017581</v>
      </c>
      <c r="Q90" s="83">
        <v>131623.68237827643</v>
      </c>
      <c r="R90" s="83">
        <v>133871.73488178247</v>
      </c>
      <c r="S90" s="83">
        <v>135794.64728279709</v>
      </c>
      <c r="T90" s="83">
        <v>138037.57020723738</v>
      </c>
      <c r="U90" s="83">
        <v>139955.33165594016</v>
      </c>
      <c r="V90" s="83">
        <v>149271.98001522964</v>
      </c>
      <c r="W90" s="83">
        <v>156944.32092309091</v>
      </c>
      <c r="X90" s="83">
        <v>163058.74906621827</v>
      </c>
      <c r="Y90" s="83">
        <v>170190.13834879867</v>
      </c>
      <c r="Z90" s="83">
        <v>176835.02161582556</v>
      </c>
      <c r="AA90" s="83">
        <v>183961.12982341694</v>
      </c>
      <c r="AB90" s="83">
        <v>190600.71001097569</v>
      </c>
      <c r="AC90" s="83">
        <v>197479.55755906348</v>
      </c>
      <c r="AD90" s="83">
        <v>204597.66135049978</v>
      </c>
      <c r="AE90" s="83">
        <v>211229.20377016949</v>
      </c>
      <c r="AF90" s="83">
        <v>218341.91554353968</v>
      </c>
      <c r="AG90" s="83">
        <v>224968.04347840132</v>
      </c>
      <c r="AH90" s="83">
        <v>237718.32089478214</v>
      </c>
      <c r="AI90" s="83">
        <v>249083.37430677883</v>
      </c>
      <c r="AJ90" s="83">
        <v>258371.94807673874</v>
      </c>
      <c r="AK90" s="83">
        <v>269017.21048265102</v>
      </c>
      <c r="AL90" s="83">
        <v>279014.54173638218</v>
      </c>
      <c r="AM90" s="83">
        <v>289654.25287748617</v>
      </c>
      <c r="AN90" s="83">
        <v>299646.00973613892</v>
      </c>
      <c r="AO90" s="83">
        <v>309957.54261035717</v>
      </c>
      <c r="AP90" s="83">
        <v>320588.83981418412</v>
      </c>
      <c r="AQ90" s="83">
        <v>330572.14767748793</v>
      </c>
      <c r="AR90" s="83">
        <v>341197.77699737117</v>
      </c>
      <c r="AS90" s="83">
        <v>351175.39336054801</v>
      </c>
      <c r="AT90" s="83">
        <v>357678.92937432264</v>
      </c>
      <c r="AU90" s="83">
        <v>365936.50235071522</v>
      </c>
      <c r="AV90" s="83">
        <v>372290.26620717754</v>
      </c>
      <c r="AW90" s="83">
        <v>379887.29032583273</v>
      </c>
      <c r="AX90" s="83">
        <v>386890.00502177735</v>
      </c>
      <c r="AY90" s="83">
        <v>394481.19386238098</v>
      </c>
      <c r="AZ90" s="83">
        <v>401478.04896661552</v>
      </c>
      <c r="BA90" s="83">
        <v>408767.65487581241</v>
      </c>
      <c r="BB90" s="83">
        <v>416349.9993061393</v>
      </c>
      <c r="BC90" s="83">
        <v>423337.97314838757</v>
      </c>
      <c r="BD90" s="83">
        <v>430914.35971507116</v>
      </c>
      <c r="BE90" s="83">
        <v>437896.35086924431</v>
      </c>
      <c r="BF90" s="83">
        <v>443125.97300881695</v>
      </c>
      <c r="BG90" s="83">
        <v>449905.9288525054</v>
      </c>
      <c r="BH90" s="83">
        <v>455601.3463202205</v>
      </c>
      <c r="BI90" s="83">
        <v>462101.12975011586</v>
      </c>
      <c r="BJ90" s="83">
        <v>468076.71963162406</v>
      </c>
      <c r="BK90" s="83">
        <v>474576.50306151941</v>
      </c>
      <c r="BL90" s="83">
        <v>480552.09294302762</v>
      </c>
      <c r="BM90" s="83">
        <v>486789.77959872939</v>
      </c>
      <c r="BN90" s="83">
        <v>493289.56302862475</v>
      </c>
      <c r="BO90" s="83">
        <v>499265.15291013295</v>
      </c>
      <c r="BP90" s="83">
        <v>505764.9363400283</v>
      </c>
      <c r="BQ90" s="83">
        <v>511740.52622153651</v>
      </c>
      <c r="BR90" s="83">
        <v>517978.21287723829</v>
      </c>
      <c r="BS90" s="83">
        <v>525058.35344999074</v>
      </c>
      <c r="BT90" s="83">
        <v>530453.58618864184</v>
      </c>
      <c r="BU90" s="83">
        <v>536953.36961853714</v>
      </c>
      <c r="BV90" s="83">
        <v>542928.9595000454</v>
      </c>
      <c r="BW90" s="83">
        <v>549428.74292994081</v>
      </c>
      <c r="BX90" s="83">
        <v>555404.33281144896</v>
      </c>
      <c r="BY90" s="83">
        <v>561642.01946715068</v>
      </c>
      <c r="BZ90" s="83">
        <v>568141.80289704597</v>
      </c>
      <c r="CA90" s="83">
        <v>574117.39277855412</v>
      </c>
      <c r="CB90" s="83">
        <v>580617.17620844941</v>
      </c>
      <c r="CC90" s="83">
        <v>586592.76608995756</v>
      </c>
      <c r="CD90" s="83">
        <v>592830.45274565928</v>
      </c>
      <c r="CE90" s="83">
        <v>599910.59331841173</v>
      </c>
      <c r="CF90" s="83">
        <v>605305.82605706272</v>
      </c>
      <c r="CG90" s="83">
        <v>611805.60948695801</v>
      </c>
      <c r="CH90" s="83">
        <v>617781.19936846616</v>
      </c>
      <c r="CI90" s="83">
        <v>624280.98279836145</v>
      </c>
      <c r="CJ90" s="83">
        <v>630256.5726798696</v>
      </c>
      <c r="CK90" s="83">
        <v>636494.25933557132</v>
      </c>
      <c r="CL90" s="83">
        <v>642994.04276546661</v>
      </c>
      <c r="CM90" s="83">
        <v>648969.63264697476</v>
      </c>
      <c r="CN90" s="83">
        <v>655469.41607687005</v>
      </c>
      <c r="CO90" s="83">
        <v>661445.0059583782</v>
      </c>
      <c r="CP90" s="83">
        <v>667682.69261407992</v>
      </c>
      <c r="CQ90" s="83">
        <v>674762.83318683237</v>
      </c>
      <c r="CR90" s="83">
        <v>680158.06592548336</v>
      </c>
      <c r="CS90" s="83">
        <v>686657.84935537865</v>
      </c>
      <c r="CT90" s="83">
        <v>692633.4392368868</v>
      </c>
      <c r="CU90" s="83">
        <v>699133.22266678209</v>
      </c>
      <c r="CV90" s="83">
        <v>705108.81254829024</v>
      </c>
      <c r="CW90" s="83">
        <v>711346.49920399196</v>
      </c>
      <c r="CX90" s="83">
        <v>717846.28263388725</v>
      </c>
      <c r="CY90" s="83">
        <v>723821.8725153954</v>
      </c>
      <c r="CZ90" s="83">
        <v>730321.65594529069</v>
      </c>
      <c r="DA90" s="83">
        <v>736297.24582679884</v>
      </c>
      <c r="DB90" s="83">
        <v>742534.93248250056</v>
      </c>
      <c r="DC90" s="83">
        <v>749314.88832618902</v>
      </c>
      <c r="DD90" s="83">
        <v>755010.305793904</v>
      </c>
      <c r="DE90" s="83">
        <v>761510.0892237993</v>
      </c>
      <c r="DF90" s="83">
        <v>767485.67910530744</v>
      </c>
      <c r="DG90" s="83">
        <v>773985.46253520274</v>
      </c>
      <c r="DH90" s="83">
        <v>779961.05241671088</v>
      </c>
      <c r="DI90" s="83">
        <v>786198.7390724126</v>
      </c>
      <c r="DJ90" s="83">
        <v>792698.5225023079</v>
      </c>
      <c r="DK90" s="83">
        <v>798674.11238381604</v>
      </c>
      <c r="DL90" s="83">
        <v>805173.89581371134</v>
      </c>
      <c r="DM90" s="83">
        <v>811149.48569521948</v>
      </c>
      <c r="DN90" s="83">
        <v>817387.1723509212</v>
      </c>
      <c r="DO90" s="83">
        <v>824467.31292367366</v>
      </c>
      <c r="DP90" s="83">
        <v>829862.54566232464</v>
      </c>
      <c r="DQ90" s="83">
        <v>836362.32909221994</v>
      </c>
      <c r="DR90" s="83">
        <v>842337.91897372808</v>
      </c>
      <c r="DS90" s="83">
        <v>848837.70240362338</v>
      </c>
      <c r="DT90" s="83">
        <v>854813.29228513152</v>
      </c>
      <c r="DU90" s="83">
        <v>861050.97894083324</v>
      </c>
      <c r="DV90" s="83">
        <v>867550.76237072854</v>
      </c>
      <c r="DW90" s="83">
        <v>873526.35225223668</v>
      </c>
      <c r="DX90" s="83">
        <v>880026.13568213198</v>
      </c>
      <c r="DY90" s="83">
        <v>886001.72556364012</v>
      </c>
      <c r="DZ90" s="83">
        <v>892239.41221934184</v>
      </c>
      <c r="EA90" s="83">
        <v>899319.5527920943</v>
      </c>
      <c r="EB90" s="83">
        <v>904714.78553074528</v>
      </c>
      <c r="EC90" s="83">
        <v>911214.56896064058</v>
      </c>
      <c r="ED90" s="83">
        <v>917190.15884214872</v>
      </c>
      <c r="EE90" s="83">
        <v>923689.94227204402</v>
      </c>
      <c r="EF90" s="83">
        <v>929665.53215355217</v>
      </c>
      <c r="EG90" s="83">
        <v>935903.21880925389</v>
      </c>
      <c r="EH90" s="83">
        <v>942403.00223914918</v>
      </c>
      <c r="EI90" s="83">
        <v>948378.59212065733</v>
      </c>
      <c r="EJ90" s="83">
        <v>954878.37555055262</v>
      </c>
      <c r="EK90" s="83">
        <v>960853.96543206077</v>
      </c>
      <c r="EL90" s="83">
        <v>967091.65208776249</v>
      </c>
      <c r="EM90" s="83">
        <v>974171.79266051494</v>
      </c>
      <c r="EN90" s="83">
        <v>979567.02539916593</v>
      </c>
      <c r="EO90" s="83">
        <v>986066.80882906122</v>
      </c>
      <c r="EP90" s="83">
        <v>992042.39871056937</v>
      </c>
      <c r="EQ90" s="83">
        <v>998542.18214046466</v>
      </c>
      <c r="ER90" s="83">
        <v>1004517.7720219728</v>
      </c>
      <c r="ES90" s="83">
        <v>1010755.4586776745</v>
      </c>
      <c r="ET90" s="83">
        <v>1017255.2421075698</v>
      </c>
      <c r="EU90" s="83">
        <v>1023230.831989078</v>
      </c>
      <c r="EV90" s="83">
        <v>1029730.6154189733</v>
      </c>
      <c r="EW90" s="83">
        <v>1035706.2053004814</v>
      </c>
      <c r="EX90" s="83">
        <v>1041943.8919561831</v>
      </c>
      <c r="EY90" s="83">
        <v>1048723.8477998716</v>
      </c>
      <c r="EZ90" s="83">
        <v>1054419.2652675866</v>
      </c>
      <c r="FA90" s="83">
        <v>1060919.0486974819</v>
      </c>
      <c r="FB90" s="83">
        <v>1066894.63857899</v>
      </c>
      <c r="FC90" s="83">
        <v>1073394.4220088853</v>
      </c>
      <c r="FD90" s="83">
        <v>1079370.0118903937</v>
      </c>
      <c r="FE90" s="83">
        <v>1085607.6985460955</v>
      </c>
      <c r="FF90" s="83">
        <v>1092107.4819759908</v>
      </c>
      <c r="FG90" s="83">
        <v>1098083.0718574992</v>
      </c>
      <c r="FH90" s="83">
        <v>1104582.8552873945</v>
      </c>
      <c r="FI90" s="83">
        <v>1110558.4451689029</v>
      </c>
      <c r="FJ90" s="83">
        <v>1116796.1318246047</v>
      </c>
      <c r="FK90" s="83">
        <v>1123876.272397357</v>
      </c>
      <c r="FL90" s="83">
        <v>1129271.5051360084</v>
      </c>
      <c r="FM90" s="83">
        <v>1135771.2885659037</v>
      </c>
      <c r="FN90" s="83">
        <v>1141746.878447412</v>
      </c>
      <c r="FO90" s="83">
        <v>1148246.6618773073</v>
      </c>
      <c r="FP90" s="83">
        <v>1154222.2517588157</v>
      </c>
      <c r="FQ90" s="83">
        <v>1160459.9384145176</v>
      </c>
      <c r="FR90" s="83">
        <v>1166959.7218444129</v>
      </c>
      <c r="FS90" s="83">
        <v>1172935.3117259212</v>
      </c>
      <c r="FT90" s="83">
        <v>1179435.0951558165</v>
      </c>
      <c r="FU90" s="83">
        <v>1185410.6850373249</v>
      </c>
      <c r="FV90" s="83">
        <v>1191648.3716930267</v>
      </c>
      <c r="FW90" s="83">
        <v>1198728.5122657791</v>
      </c>
      <c r="FX90" s="83">
        <v>1204123.7450044304</v>
      </c>
      <c r="FY90" s="83">
        <v>1210623.5284343257</v>
      </c>
      <c r="FZ90" s="83">
        <v>1216599.1183158341</v>
      </c>
      <c r="GA90" s="83">
        <v>1223098.9017457294</v>
      </c>
      <c r="GB90" s="83">
        <v>1229074.4916272378</v>
      </c>
      <c r="GC90" s="83">
        <v>1235312.1782829396</v>
      </c>
      <c r="GD90" s="83">
        <v>1241811.9617128349</v>
      </c>
      <c r="GE90" s="83">
        <v>1247787.5515943433</v>
      </c>
      <c r="GF90" s="83">
        <v>1254287.3350242386</v>
      </c>
      <c r="GG90" s="83">
        <v>1260262.9249057469</v>
      </c>
      <c r="GH90" s="83">
        <v>1266500.6115614488</v>
      </c>
      <c r="GI90" s="83">
        <v>1273580.7521342011</v>
      </c>
      <c r="GJ90" s="83">
        <v>1278975.9848728525</v>
      </c>
      <c r="GK90" s="83">
        <v>1285475.7683027477</v>
      </c>
      <c r="GL90" s="83">
        <v>1291451.3581842561</v>
      </c>
      <c r="GM90" s="83">
        <v>1297951.1416141514</v>
      </c>
      <c r="GN90" s="83">
        <v>1303926.7314956598</v>
      </c>
      <c r="GO90" s="83">
        <v>1310164.4181513616</v>
      </c>
      <c r="GP90" s="83">
        <v>1316664.2015812569</v>
      </c>
      <c r="GQ90" s="83">
        <v>1322639.7914627653</v>
      </c>
      <c r="GR90" s="83">
        <v>1329139.5748926606</v>
      </c>
      <c r="GS90" s="83">
        <v>1335115.164774169</v>
      </c>
      <c r="GT90" s="83">
        <v>1341352.8514298708</v>
      </c>
      <c r="GU90" s="83">
        <v>1348132.8072735593</v>
      </c>
      <c r="GV90" s="83">
        <v>1353828.2247412745</v>
      </c>
      <c r="GW90" s="83">
        <v>1360328.0081711698</v>
      </c>
      <c r="GX90" s="83">
        <v>1366303.5980526782</v>
      </c>
      <c r="GY90" s="83">
        <v>1372803.3814825735</v>
      </c>
      <c r="GZ90" s="83">
        <v>1378778.9713640818</v>
      </c>
      <c r="HA90" s="83">
        <v>1385016.6580197837</v>
      </c>
      <c r="HB90" s="83">
        <v>1391516.441449679</v>
      </c>
      <c r="HC90" s="83">
        <v>1397492.0313311873</v>
      </c>
      <c r="HD90" s="83">
        <v>1403991.8147610826</v>
      </c>
      <c r="HE90" s="83">
        <v>1409967.404642591</v>
      </c>
      <c r="HF90" s="83">
        <v>1416205.0912982929</v>
      </c>
      <c r="HG90" s="83">
        <v>1423285.2318710452</v>
      </c>
      <c r="HH90" s="83">
        <v>1428680.4646096965</v>
      </c>
      <c r="HI90" s="83">
        <v>1435180.2480395918</v>
      </c>
      <c r="HJ90" s="83">
        <v>1441155.8379211002</v>
      </c>
      <c r="HK90" s="83">
        <v>1447655.6213509955</v>
      </c>
      <c r="HL90" s="83">
        <v>1453631.2112325039</v>
      </c>
      <c r="HM90" s="83">
        <v>1459868.8978882057</v>
      </c>
      <c r="HN90" s="83">
        <v>1466368.681318101</v>
      </c>
      <c r="HO90" s="83">
        <v>1472344.2711996094</v>
      </c>
      <c r="HP90" s="83">
        <v>1478844.0546295047</v>
      </c>
      <c r="HQ90" s="83">
        <v>1484819.6445110131</v>
      </c>
      <c r="HR90" s="83">
        <v>1491057.3311667149</v>
      </c>
      <c r="HS90" s="83">
        <v>1498137.4717394672</v>
      </c>
      <c r="HT90" s="83">
        <v>1503532.7044781186</v>
      </c>
      <c r="HU90" s="83">
        <v>1510032.4879080139</v>
      </c>
      <c r="HV90" s="83">
        <v>1516008.0777895222</v>
      </c>
      <c r="HW90" s="83">
        <v>1522507.8612194175</v>
      </c>
      <c r="HX90" s="83">
        <v>1528483.4511009259</v>
      </c>
      <c r="HY90" s="83">
        <v>1534721.1377566278</v>
      </c>
      <c r="HZ90" s="83">
        <v>1541220.921186523</v>
      </c>
      <c r="IA90" s="83">
        <v>1547196.5110680314</v>
      </c>
      <c r="IB90" s="83">
        <v>1553696.2944979267</v>
      </c>
      <c r="IC90" s="83">
        <v>1559671.8843794351</v>
      </c>
      <c r="ID90" s="83">
        <v>1566194.6587544351</v>
      </c>
      <c r="IE90" s="83">
        <v>1573559.8870464857</v>
      </c>
      <c r="IF90" s="83">
        <v>1579240.2075044352</v>
      </c>
      <c r="IG90" s="83">
        <v>1586025.0786536287</v>
      </c>
      <c r="IH90" s="83">
        <v>1592285.7562544353</v>
      </c>
      <c r="II90" s="83">
        <v>1599070.6274036288</v>
      </c>
      <c r="IJ90" s="83">
        <v>1605331.3050044354</v>
      </c>
      <c r="IK90" s="83">
        <v>1611854.0793794354</v>
      </c>
      <c r="IL90" s="83">
        <v>1618638.9505286289</v>
      </c>
      <c r="IM90" s="83">
        <v>1624899.6281294355</v>
      </c>
      <c r="IN90" s="83">
        <v>1631684.499278629</v>
      </c>
      <c r="IO90" s="83">
        <v>1637945.1768794355</v>
      </c>
    </row>
    <row r="93" spans="1:249" x14ac:dyDescent="0.2">
      <c r="E93" s="25" t="s">
        <v>63</v>
      </c>
      <c r="J93" s="25" cm="1">
        <f t="array" ref="J93:IO93">_xlfn.ANCHORARRAY(J74) -_xlfn.ANCHORARRAY( J90)</f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0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</v>
      </c>
      <c r="BR93" s="25">
        <v>0</v>
      </c>
      <c r="BS93" s="25">
        <v>0</v>
      </c>
      <c r="BT93" s="25">
        <v>0</v>
      </c>
      <c r="BU93" s="25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0</v>
      </c>
      <c r="CA93" s="25">
        <v>0</v>
      </c>
      <c r="CB93" s="25">
        <v>0</v>
      </c>
      <c r="CC93" s="25">
        <v>0</v>
      </c>
      <c r="CD93" s="25">
        <v>0</v>
      </c>
      <c r="CE93" s="25">
        <v>0</v>
      </c>
      <c r="CF93" s="25">
        <v>0</v>
      </c>
      <c r="CG93" s="25">
        <v>0</v>
      </c>
      <c r="CH93" s="25">
        <v>0</v>
      </c>
      <c r="CI93" s="25">
        <v>0</v>
      </c>
      <c r="CJ93" s="25">
        <v>0</v>
      </c>
      <c r="CK93" s="25">
        <v>0</v>
      </c>
      <c r="CL93" s="25">
        <v>0</v>
      </c>
      <c r="CM93" s="25">
        <v>0</v>
      </c>
      <c r="CN93" s="25">
        <v>0</v>
      </c>
      <c r="CO93" s="25">
        <v>0</v>
      </c>
      <c r="CP93" s="25">
        <v>0</v>
      </c>
      <c r="CQ93" s="25">
        <v>0</v>
      </c>
      <c r="CR93" s="25">
        <v>0</v>
      </c>
      <c r="CS93" s="25">
        <v>0</v>
      </c>
      <c r="CT93" s="25">
        <v>0</v>
      </c>
      <c r="CU93" s="25">
        <v>0</v>
      </c>
      <c r="CV93" s="25">
        <v>0</v>
      </c>
      <c r="CW93" s="25">
        <v>0</v>
      </c>
      <c r="CX93" s="25">
        <v>0</v>
      </c>
      <c r="CY93" s="25">
        <v>0</v>
      </c>
      <c r="CZ93" s="25">
        <v>0</v>
      </c>
      <c r="DA93" s="25">
        <v>0</v>
      </c>
      <c r="DB93" s="25">
        <v>0</v>
      </c>
      <c r="DC93" s="25">
        <v>0</v>
      </c>
      <c r="DD93" s="25">
        <v>0</v>
      </c>
      <c r="DE93" s="25">
        <v>0</v>
      </c>
      <c r="DF93" s="25">
        <v>0</v>
      </c>
      <c r="DG93" s="25">
        <v>0</v>
      </c>
      <c r="DH93" s="25">
        <v>0</v>
      </c>
      <c r="DI93" s="25">
        <v>0</v>
      </c>
      <c r="DJ93" s="25">
        <v>0</v>
      </c>
      <c r="DK93" s="25">
        <v>0</v>
      </c>
      <c r="DL93" s="25">
        <v>0</v>
      </c>
      <c r="DM93" s="25">
        <v>0</v>
      </c>
      <c r="DN93" s="25">
        <v>0</v>
      </c>
      <c r="DO93" s="25">
        <v>0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>
        <v>0</v>
      </c>
      <c r="DV93" s="25">
        <v>0</v>
      </c>
      <c r="DW93" s="25">
        <v>0</v>
      </c>
      <c r="DX93" s="25">
        <v>0</v>
      </c>
      <c r="DY93" s="25">
        <v>0</v>
      </c>
      <c r="DZ93" s="25">
        <v>0</v>
      </c>
      <c r="EA93" s="25">
        <v>9.3132257461547852E-10</v>
      </c>
      <c r="EB93" s="25">
        <v>0</v>
      </c>
      <c r="EC93" s="25">
        <v>9.3132257461547852E-10</v>
      </c>
      <c r="ED93" s="25">
        <v>9.3132257461547852E-10</v>
      </c>
      <c r="EE93" s="25">
        <v>1.0477378964424133E-9</v>
      </c>
      <c r="EF93" s="25">
        <v>9.3132257461547852E-10</v>
      </c>
      <c r="EG93" s="25">
        <v>9.3132257461547852E-10</v>
      </c>
      <c r="EH93" s="25">
        <v>1.0477378964424133E-9</v>
      </c>
      <c r="EI93" s="25">
        <v>1.0477378964424133E-9</v>
      </c>
      <c r="EJ93" s="25">
        <v>1.1641532182693481E-9</v>
      </c>
      <c r="EK93" s="25">
        <v>1.0477378964424133E-9</v>
      </c>
      <c r="EL93" s="25">
        <v>1.0477378964424133E-9</v>
      </c>
      <c r="EM93" s="25">
        <v>1.1641532182693481E-9</v>
      </c>
      <c r="EN93" s="25">
        <v>1.0477378964424133E-9</v>
      </c>
      <c r="EO93" s="25">
        <v>1.280568540096283E-9</v>
      </c>
      <c r="EP93" s="25">
        <v>1.1641532182693481E-9</v>
      </c>
      <c r="EQ93" s="25">
        <v>1.280568540096283E-9</v>
      </c>
      <c r="ER93" s="25">
        <v>1.1641532182693481E-9</v>
      </c>
      <c r="ES93" s="25">
        <v>1.1641532182693481E-9</v>
      </c>
      <c r="ET93" s="25">
        <v>1.3969838619232178E-9</v>
      </c>
      <c r="EU93" s="25">
        <v>1.280568540096283E-9</v>
      </c>
      <c r="EV93" s="25">
        <v>1.3969838619232178E-9</v>
      </c>
      <c r="EW93" s="25">
        <v>1.280568540096283E-9</v>
      </c>
      <c r="EX93" s="25">
        <v>1.280568540096283E-9</v>
      </c>
      <c r="EY93" s="25">
        <v>0</v>
      </c>
      <c r="EZ93" s="25">
        <v>0</v>
      </c>
      <c r="FA93" s="25">
        <v>0</v>
      </c>
      <c r="FB93" s="25">
        <v>0</v>
      </c>
      <c r="FC93" s="25">
        <v>0</v>
      </c>
      <c r="FD93" s="25">
        <v>0</v>
      </c>
      <c r="FE93" s="25">
        <v>0</v>
      </c>
      <c r="FF93" s="25">
        <v>0</v>
      </c>
      <c r="FG93" s="25">
        <v>0</v>
      </c>
      <c r="FH93" s="25">
        <v>0</v>
      </c>
      <c r="FI93" s="25">
        <v>0</v>
      </c>
      <c r="FJ93" s="25">
        <v>0</v>
      </c>
      <c r="FK93" s="25">
        <v>0</v>
      </c>
      <c r="FL93" s="25">
        <v>0</v>
      </c>
      <c r="FM93" s="25">
        <v>0</v>
      </c>
      <c r="FN93" s="25">
        <v>0</v>
      </c>
      <c r="FO93" s="25">
        <v>0</v>
      </c>
      <c r="FP93" s="25">
        <v>0</v>
      </c>
      <c r="FQ93" s="25">
        <v>0</v>
      </c>
      <c r="FR93" s="25">
        <v>0</v>
      </c>
      <c r="FS93" s="25">
        <v>0</v>
      </c>
      <c r="FT93" s="25">
        <v>0</v>
      </c>
      <c r="FU93" s="25">
        <v>0</v>
      </c>
      <c r="FV93" s="25">
        <v>0</v>
      </c>
      <c r="FW93" s="25">
        <v>0</v>
      </c>
      <c r="FX93" s="25">
        <v>0</v>
      </c>
      <c r="FY93" s="25">
        <v>0</v>
      </c>
      <c r="FZ93" s="25">
        <v>0</v>
      </c>
      <c r="GA93" s="25">
        <v>0</v>
      </c>
      <c r="GB93" s="25">
        <v>0</v>
      </c>
      <c r="GC93" s="25">
        <v>0</v>
      </c>
      <c r="GD93" s="25">
        <v>0</v>
      </c>
      <c r="GE93" s="25">
        <v>0</v>
      </c>
      <c r="GF93" s="25">
        <v>0</v>
      </c>
      <c r="GG93" s="25">
        <v>0</v>
      </c>
      <c r="GH93" s="25">
        <v>0</v>
      </c>
      <c r="GI93" s="25">
        <v>0</v>
      </c>
      <c r="GJ93" s="25">
        <v>0</v>
      </c>
      <c r="GK93" s="25">
        <v>0</v>
      </c>
      <c r="GL93" s="25">
        <v>0</v>
      </c>
      <c r="GM93" s="25">
        <v>0</v>
      </c>
      <c r="GN93" s="25">
        <v>0</v>
      </c>
      <c r="GO93" s="25">
        <v>0</v>
      </c>
      <c r="GP93" s="25">
        <v>0</v>
      </c>
      <c r="GQ93" s="25">
        <v>0</v>
      </c>
      <c r="GR93" s="25">
        <v>-1.862645149230957E-9</v>
      </c>
      <c r="GS93" s="25">
        <v>0</v>
      </c>
      <c r="GT93" s="25">
        <v>0</v>
      </c>
      <c r="GU93" s="25">
        <v>0</v>
      </c>
      <c r="GV93" s="25">
        <v>-1.862645149230957E-9</v>
      </c>
      <c r="GW93" s="25">
        <v>-2.0954757928848267E-9</v>
      </c>
      <c r="GX93" s="25">
        <v>-2.0954757928848267E-9</v>
      </c>
      <c r="GY93" s="25">
        <v>-2.3283064365386963E-9</v>
      </c>
      <c r="GZ93" s="25">
        <v>-2.3283064365386963E-9</v>
      </c>
      <c r="HA93" s="25">
        <v>-2.3283064365386963E-9</v>
      </c>
      <c r="HB93" s="25">
        <v>-2.5611370801925659E-9</v>
      </c>
      <c r="HC93" s="25">
        <v>-2.5611370801925659E-9</v>
      </c>
      <c r="HD93" s="25">
        <v>-2.7939677238464355E-9</v>
      </c>
      <c r="HE93" s="25">
        <v>-2.5611370801925659E-9</v>
      </c>
      <c r="HF93" s="25">
        <v>-2.5611370801925659E-9</v>
      </c>
      <c r="HG93" s="25">
        <v>-2.7939677238464355E-9</v>
      </c>
      <c r="HH93" s="25">
        <v>-2.7939677238464355E-9</v>
      </c>
      <c r="HI93" s="25">
        <v>-3.0267983675003052E-9</v>
      </c>
      <c r="HJ93" s="25">
        <v>-3.0267983675003052E-9</v>
      </c>
      <c r="HK93" s="25">
        <v>-3.2596290111541748E-9</v>
      </c>
      <c r="HL93" s="25">
        <v>-3.2596290111541748E-9</v>
      </c>
      <c r="HM93" s="25">
        <v>-3.2596290111541748E-9</v>
      </c>
      <c r="HN93" s="25">
        <v>-3.4924596548080444E-9</v>
      </c>
      <c r="HO93" s="25">
        <v>-3.4924596548080444E-9</v>
      </c>
      <c r="HP93" s="25">
        <v>-3.4924596548080444E-9</v>
      </c>
      <c r="HQ93" s="25">
        <v>-3.4924596548080444E-9</v>
      </c>
      <c r="HR93" s="25">
        <v>-3.4924596548080444E-9</v>
      </c>
      <c r="HS93" s="25">
        <v>-3.7252902984619141E-9</v>
      </c>
      <c r="HT93" s="25">
        <v>-3.7252902984619141E-9</v>
      </c>
      <c r="HU93" s="25">
        <v>-3.9581209421157837E-9</v>
      </c>
      <c r="HV93" s="25">
        <v>-3.9581209421157837E-9</v>
      </c>
      <c r="HW93" s="25">
        <v>-4.1909515857696533E-9</v>
      </c>
      <c r="HX93" s="25">
        <v>-4.1909515857696533E-9</v>
      </c>
      <c r="HY93" s="25">
        <v>-4.1909515857696533E-9</v>
      </c>
      <c r="HZ93" s="25">
        <v>-4.4237822294235229E-9</v>
      </c>
      <c r="IA93" s="25">
        <v>-4.4237822294235229E-9</v>
      </c>
      <c r="IB93" s="25">
        <v>-4.4237822294235229E-9</v>
      </c>
      <c r="IC93" s="25">
        <v>-4.4237822294235229E-9</v>
      </c>
      <c r="ID93" s="25">
        <v>-4.4237822294235229E-9</v>
      </c>
      <c r="IE93" s="25">
        <v>-4.4237822294235229E-9</v>
      </c>
      <c r="IF93" s="25">
        <v>-4.4237822294235229E-9</v>
      </c>
      <c r="IG93" s="25">
        <v>-4.4237822294235229E-9</v>
      </c>
      <c r="IH93" s="25">
        <v>-4.4237822294235229E-9</v>
      </c>
      <c r="II93" s="25">
        <v>-4.4237822294235229E-9</v>
      </c>
      <c r="IJ93" s="25">
        <v>-4.4237822294235229E-9</v>
      </c>
      <c r="IK93" s="25">
        <v>-4.4237822294235229E-9</v>
      </c>
      <c r="IL93" s="25">
        <v>-4.4237822294235229E-9</v>
      </c>
      <c r="IM93" s="25">
        <v>-4.4237822294235229E-9</v>
      </c>
      <c r="IN93" s="25">
        <v>-4.4237822294235229E-9</v>
      </c>
      <c r="IO93" s="25">
        <v>-4.4237822294235229E-9</v>
      </c>
    </row>
  </sheetData>
  <conditionalFormatting sqref="F2">
    <cfRule type="cellIs" dxfId="2" priority="1" operator="equal">
      <formula>FALSE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&amp;L&amp;"Arial,Bold"&amp;14PROJECT [project name]&amp;C&amp;"Arial,Bold"&amp;14Sheet: &amp;A&amp;R&amp;"Arial,Bold"&amp;14STRICTLY  CONFIDENTIAL</oddHeader>
    <oddFooter>&amp;L&amp;F ( Printed on &amp;D at &amp;T )&amp;RPage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974D-BF85-43FD-A2F2-D60B681C9B69}">
  <sheetPr codeName="Sheet5">
    <tabColor rgb="FF92D050"/>
    <outlinePr summaryBelow="0" summaryRight="0"/>
  </sheetPr>
  <dimension ref="A1:AC85"/>
  <sheetViews>
    <sheetView showGridLines="0" defaultGridColor="0" colorId="22" zoomScale="120" zoomScaleNormal="120" workbookViewId="0">
      <pane xSplit="9" ySplit="4" topLeftCell="O5" activePane="bottomRight" state="frozen"/>
      <selection activeCell="H40" sqref="H40"/>
      <selection pane="topRight" activeCell="H40" sqref="H40"/>
      <selection pane="bottomLeft" activeCell="H40" sqref="H40"/>
      <selection pane="bottomRight" activeCell="AC19" sqref="AC19"/>
    </sheetView>
  </sheetViews>
  <sheetFormatPr defaultColWidth="8.85546875" defaultRowHeight="12.75" x14ac:dyDescent="0.2"/>
  <cols>
    <col min="1" max="1" width="1.28515625" style="13" customWidth="1"/>
    <col min="2" max="2" width="1.28515625" style="7" customWidth="1"/>
    <col min="3" max="3" width="1.28515625" style="17" customWidth="1"/>
    <col min="4" max="4" width="3.140625" style="26" customWidth="1"/>
    <col min="5" max="5" width="22.140625" style="25" customWidth="1"/>
    <col min="6" max="6" width="8.7109375" style="25" customWidth="1"/>
    <col min="7" max="8" width="4" style="25" customWidth="1"/>
    <col min="9" max="9" width="2.7109375" style="25" customWidth="1"/>
    <col min="10" max="12" width="11.7109375" style="25" customWidth="1"/>
    <col min="13" max="13" width="8.5703125" style="25" bestFit="1" customWidth="1"/>
    <col min="14" max="29" width="10.140625" style="25" bestFit="1" customWidth="1"/>
    <col min="30" max="16384" width="8.85546875" style="25"/>
  </cols>
  <sheetData>
    <row r="1" spans="1:29" s="27" customFormat="1" ht="26.25" x14ac:dyDescent="0.2">
      <c r="A1" s="27" t="str">
        <f ca="1" xml:space="preserve"> RIGHT(CELL("filename", A1), LEN(CELL("filename", A1)) - SEARCH("]", CELL("filename", A1)))</f>
        <v>FinStats_Ann</v>
      </c>
      <c r="B1" s="7"/>
      <c r="C1" s="28"/>
      <c r="D1" s="3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9" s="29" customFormat="1" x14ac:dyDescent="0.2">
      <c r="C2" s="30"/>
      <c r="D2" s="31"/>
      <c r="E2" s="20" t="s">
        <v>163</v>
      </c>
      <c r="F2" s="114" t="b">
        <f>Checks!$F$8</f>
        <v>1</v>
      </c>
      <c r="G2" s="20"/>
      <c r="H2" s="33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29" s="40" customFormat="1" x14ac:dyDescent="0.2">
      <c r="A3" s="36"/>
      <c r="B3" s="37"/>
      <c r="C3" s="38"/>
      <c r="D3" s="39"/>
      <c r="E3" s="49" t="s">
        <v>99</v>
      </c>
      <c r="F3" s="20"/>
      <c r="G3" s="20"/>
      <c r="J3" s="57" cm="1">
        <f t="array" ref="J3:AC3">_xlfn.ANCHORARRAY(Time!J$32)</f>
        <v>2024</v>
      </c>
      <c r="K3" s="57">
        <v>2025</v>
      </c>
      <c r="L3" s="57">
        <v>2026</v>
      </c>
      <c r="M3" s="57">
        <v>2027</v>
      </c>
      <c r="N3" s="57">
        <v>2028</v>
      </c>
      <c r="O3" s="57">
        <v>2029</v>
      </c>
      <c r="P3" s="57">
        <v>2030</v>
      </c>
      <c r="Q3" s="57">
        <v>2031</v>
      </c>
      <c r="R3" s="57">
        <v>2032</v>
      </c>
      <c r="S3" s="57">
        <v>2033</v>
      </c>
      <c r="T3" s="40">
        <v>2034</v>
      </c>
      <c r="U3" s="40">
        <v>2035</v>
      </c>
      <c r="V3" s="40">
        <v>2036</v>
      </c>
      <c r="W3" s="40">
        <v>2037</v>
      </c>
      <c r="X3" s="40">
        <v>2038</v>
      </c>
      <c r="Y3" s="40">
        <v>2039</v>
      </c>
      <c r="Z3" s="40">
        <v>2040</v>
      </c>
      <c r="AA3" s="40">
        <v>2041</v>
      </c>
      <c r="AB3" s="40">
        <v>2042</v>
      </c>
      <c r="AC3" s="40">
        <v>2043</v>
      </c>
    </row>
    <row r="4" spans="1:29" s="32" customFormat="1" x14ac:dyDescent="0.2">
      <c r="A4" s="29"/>
      <c r="B4" s="29"/>
      <c r="C4" s="34"/>
      <c r="D4" s="33"/>
      <c r="E4" s="49" t="s">
        <v>14</v>
      </c>
      <c r="F4" s="31"/>
      <c r="G4" s="29"/>
      <c r="H4" s="31"/>
      <c r="J4" s="32" cm="1">
        <f t="array" ref="J4:AC4">_xlfn.SEQUENCE(1,InpC!F9/12)</f>
        <v>1</v>
      </c>
      <c r="K4" s="32">
        <v>2</v>
      </c>
      <c r="L4" s="32">
        <v>3</v>
      </c>
      <c r="M4" s="32">
        <v>4</v>
      </c>
      <c r="N4" s="32">
        <v>5</v>
      </c>
      <c r="O4" s="32">
        <v>6</v>
      </c>
      <c r="P4" s="32">
        <v>7</v>
      </c>
      <c r="Q4" s="32">
        <v>8</v>
      </c>
      <c r="R4" s="32">
        <v>9</v>
      </c>
      <c r="S4" s="32">
        <v>10</v>
      </c>
      <c r="T4" s="32">
        <v>11</v>
      </c>
      <c r="U4" s="32">
        <v>12</v>
      </c>
      <c r="V4" s="32">
        <v>13</v>
      </c>
      <c r="W4" s="32">
        <v>14</v>
      </c>
      <c r="X4" s="32">
        <v>15</v>
      </c>
      <c r="Y4" s="32">
        <v>16</v>
      </c>
      <c r="Z4" s="32">
        <v>17</v>
      </c>
      <c r="AA4" s="32">
        <v>18</v>
      </c>
      <c r="AB4" s="32">
        <v>19</v>
      </c>
      <c r="AC4" s="32">
        <v>20</v>
      </c>
    </row>
    <row r="5" spans="1:29" x14ac:dyDescent="0.2">
      <c r="G5" s="50"/>
    </row>
    <row r="6" spans="1:29" s="54" customFormat="1" x14ac:dyDescent="0.2">
      <c r="A6" s="51" t="s">
        <v>107</v>
      </c>
      <c r="B6" s="51"/>
      <c r="C6" s="52"/>
      <c r="D6" s="53"/>
    </row>
    <row r="8" spans="1:29" x14ac:dyDescent="0.2">
      <c r="E8" s="25" t="s">
        <v>83</v>
      </c>
      <c r="J8" s="25" cm="1">
        <f t="array" ref="J8:AC8">SUMIFS(_xlfn.ANCHORARRAY(FinStats_Mon!$J10),_xlfn.ANCHORARRAY(FinStats_Mon!$J$4),_xlfn.ANCHORARRAY( J$3))</f>
        <v>240000</v>
      </c>
      <c r="K8" s="25">
        <v>360000</v>
      </c>
      <c r="L8" s="25">
        <v>456000</v>
      </c>
      <c r="M8" s="25">
        <v>396000</v>
      </c>
      <c r="N8" s="25">
        <v>331500</v>
      </c>
      <c r="O8" s="25">
        <v>331500</v>
      </c>
      <c r="P8" s="25">
        <v>331500</v>
      </c>
      <c r="Q8" s="25">
        <v>331500</v>
      </c>
      <c r="R8" s="25">
        <v>331500</v>
      </c>
      <c r="S8" s="25">
        <v>331500</v>
      </c>
      <c r="T8" s="25">
        <v>331500</v>
      </c>
      <c r="U8" s="25">
        <v>331500</v>
      </c>
      <c r="V8" s="25">
        <v>331500</v>
      </c>
      <c r="W8" s="25">
        <v>331500</v>
      </c>
      <c r="X8" s="25">
        <v>331500</v>
      </c>
      <c r="Y8" s="25">
        <v>331500</v>
      </c>
      <c r="Z8" s="25">
        <v>331500</v>
      </c>
      <c r="AA8" s="25">
        <v>331500</v>
      </c>
      <c r="AB8" s="25">
        <v>331500</v>
      </c>
      <c r="AC8" s="25">
        <v>331500</v>
      </c>
    </row>
    <row r="9" spans="1:29" s="13" customFormat="1" ht="15.75" thickBot="1" x14ac:dyDescent="0.25">
      <c r="B9" s="7"/>
      <c r="C9" s="75"/>
      <c r="D9" s="74"/>
      <c r="E9" s="83" t="s">
        <v>84</v>
      </c>
      <c r="F9" s="83"/>
      <c r="G9" s="83"/>
      <c r="H9" s="83"/>
      <c r="I9" s="83"/>
      <c r="J9" s="254" cm="1">
        <f t="array" ref="J9:AC9">BXF.SumColumnsλ(_xlfn.ANCHORARRAY(J8))</f>
        <v>240000</v>
      </c>
      <c r="K9" s="83">
        <v>360000</v>
      </c>
      <c r="L9" s="83">
        <v>456000</v>
      </c>
      <c r="M9" s="83">
        <v>396000</v>
      </c>
      <c r="N9" s="83">
        <v>331500</v>
      </c>
      <c r="O9" s="83">
        <v>331500</v>
      </c>
      <c r="P9" s="83">
        <v>331500</v>
      </c>
      <c r="Q9" s="83">
        <v>331500</v>
      </c>
      <c r="R9" s="83">
        <v>331500</v>
      </c>
      <c r="S9" s="83">
        <v>331500</v>
      </c>
      <c r="T9" s="83">
        <v>331500</v>
      </c>
      <c r="U9" s="83">
        <v>331500</v>
      </c>
      <c r="V9" s="83">
        <v>331500</v>
      </c>
      <c r="W9" s="83">
        <v>331500</v>
      </c>
      <c r="X9" s="83">
        <v>331500</v>
      </c>
      <c r="Y9" s="83">
        <v>331500</v>
      </c>
      <c r="Z9" s="83">
        <v>331500</v>
      </c>
      <c r="AA9" s="83">
        <v>331500</v>
      </c>
      <c r="AB9" s="83">
        <v>331500</v>
      </c>
      <c r="AC9" s="83">
        <v>331500</v>
      </c>
    </row>
    <row r="11" spans="1:29" x14ac:dyDescent="0.2">
      <c r="E11" s="25" t="s">
        <v>11</v>
      </c>
      <c r="J11" s="25" cm="1">
        <f t="array" ref="J11:AC11">SUMIFS(_xlfn.ANCHORARRAY(FinStats_Mon!$J13),_xlfn.ANCHORARRAY(FinStats_Mon!$J$4),_xlfn.ANCHORARRAY( J$3))</f>
        <v>-60000</v>
      </c>
      <c r="K11" s="25">
        <v>-90000</v>
      </c>
      <c r="L11" s="25">
        <v>-120000</v>
      </c>
      <c r="M11" s="25">
        <v>-110000.00000000001</v>
      </c>
      <c r="N11" s="25">
        <v>-97500</v>
      </c>
      <c r="O11" s="25">
        <v>-97500</v>
      </c>
      <c r="P11" s="25">
        <v>-97500</v>
      </c>
      <c r="Q11" s="25">
        <v>-97500</v>
      </c>
      <c r="R11" s="25">
        <v>-97500</v>
      </c>
      <c r="S11" s="25">
        <v>-97500</v>
      </c>
      <c r="T11" s="25">
        <v>-97500</v>
      </c>
      <c r="U11" s="25">
        <v>-97500</v>
      </c>
      <c r="V11" s="25">
        <v>-97500</v>
      </c>
      <c r="W11" s="25">
        <v>-97500</v>
      </c>
      <c r="X11" s="25">
        <v>-97500</v>
      </c>
      <c r="Y11" s="25">
        <v>-97500</v>
      </c>
      <c r="Z11" s="25">
        <v>-97500</v>
      </c>
      <c r="AA11" s="25">
        <v>-97500</v>
      </c>
      <c r="AB11" s="25">
        <v>-97500</v>
      </c>
      <c r="AC11" s="25">
        <v>-97500</v>
      </c>
    </row>
    <row r="12" spans="1:29" s="13" customFormat="1" ht="13.5" thickBot="1" x14ac:dyDescent="0.25">
      <c r="B12" s="7"/>
      <c r="C12" s="75"/>
      <c r="D12" s="74"/>
      <c r="E12" s="83" t="s">
        <v>82</v>
      </c>
      <c r="F12" s="83"/>
      <c r="G12" s="83"/>
      <c r="H12" s="83"/>
      <c r="I12" s="83"/>
      <c r="J12" s="83" cm="1">
        <f t="array" ref="J12:AC12">_xlfn.ANCHORARRAY(J9) +_xlfn.ANCHORARRAY( J11)</f>
        <v>180000</v>
      </c>
      <c r="K12" s="83">
        <v>270000</v>
      </c>
      <c r="L12" s="83">
        <v>336000</v>
      </c>
      <c r="M12" s="83">
        <v>286000</v>
      </c>
      <c r="N12" s="83">
        <v>234000</v>
      </c>
      <c r="O12" s="83">
        <v>234000</v>
      </c>
      <c r="P12" s="83">
        <v>234000</v>
      </c>
      <c r="Q12" s="83">
        <v>234000</v>
      </c>
      <c r="R12" s="83">
        <v>234000</v>
      </c>
      <c r="S12" s="83">
        <v>234000</v>
      </c>
      <c r="T12" s="83">
        <v>234000</v>
      </c>
      <c r="U12" s="83">
        <v>234000</v>
      </c>
      <c r="V12" s="83">
        <v>234000</v>
      </c>
      <c r="W12" s="83">
        <v>234000</v>
      </c>
      <c r="X12" s="83">
        <v>234000</v>
      </c>
      <c r="Y12" s="83">
        <v>234000</v>
      </c>
      <c r="Z12" s="83">
        <v>234000</v>
      </c>
      <c r="AA12" s="83">
        <v>234000</v>
      </c>
      <c r="AB12" s="83">
        <v>234000</v>
      </c>
      <c r="AC12" s="83">
        <v>234000</v>
      </c>
    </row>
    <row r="14" spans="1:29" x14ac:dyDescent="0.2">
      <c r="E14" s="22" t="s">
        <v>101</v>
      </c>
      <c r="J14" s="25" cm="1">
        <f t="array" ref="J14:AC14">SUMIFS(_xlfn.ANCHORARRAY(FinStats_Mon!$J16),_xlfn.ANCHORARRAY(FinStats_Mon!$J$4),_xlfn.ANCHORARRAY( J$3))</f>
        <v>-99999.999999999956</v>
      </c>
      <c r="K14" s="25">
        <v>-101000.00000000004</v>
      </c>
      <c r="L14" s="25">
        <v>-103020</v>
      </c>
      <c r="M14" s="25">
        <v>-108171</v>
      </c>
      <c r="N14" s="25">
        <v>-113579.54999999997</v>
      </c>
      <c r="O14" s="25">
        <v>-113579.54999999997</v>
      </c>
      <c r="P14" s="25">
        <v>-113579.54999999997</v>
      </c>
      <c r="Q14" s="25">
        <v>-113579.54999999997</v>
      </c>
      <c r="R14" s="25">
        <v>-113579.54999999997</v>
      </c>
      <c r="S14" s="25">
        <v>-113579.54999999997</v>
      </c>
      <c r="T14" s="25">
        <v>-113579.54999999997</v>
      </c>
      <c r="U14" s="25">
        <v>-113579.54999999997</v>
      </c>
      <c r="V14" s="25">
        <v>-113579.54999999997</v>
      </c>
      <c r="W14" s="25">
        <v>-113579.54999999997</v>
      </c>
      <c r="X14" s="25">
        <v>-113579.54999999997</v>
      </c>
      <c r="Y14" s="25">
        <v>-113579.54999999997</v>
      </c>
      <c r="Z14" s="25">
        <v>-113579.54999999997</v>
      </c>
      <c r="AA14" s="25">
        <v>-113579.54999999997</v>
      </c>
      <c r="AB14" s="25">
        <v>-113579.54999999997</v>
      </c>
      <c r="AC14" s="25">
        <v>-113579.54999999997</v>
      </c>
    </row>
    <row r="15" spans="1:29" s="13" customFormat="1" ht="13.5" thickBot="1" x14ac:dyDescent="0.25">
      <c r="B15" s="7"/>
      <c r="C15" s="75"/>
      <c r="D15" s="74"/>
      <c r="E15" s="83" t="s">
        <v>15</v>
      </c>
      <c r="F15" s="83"/>
      <c r="G15" s="83"/>
      <c r="H15" s="83"/>
      <c r="I15" s="83"/>
      <c r="J15" s="83" cm="1">
        <f t="array" ref="J15:AC15">_xlfn.ANCHORARRAY(J12) +_xlfn.ANCHORARRAY( J14)</f>
        <v>80000.000000000044</v>
      </c>
      <c r="K15" s="83">
        <v>168999.99999999994</v>
      </c>
      <c r="L15" s="83">
        <v>232980</v>
      </c>
      <c r="M15" s="83">
        <v>177829</v>
      </c>
      <c r="N15" s="83">
        <v>120420.45000000003</v>
      </c>
      <c r="O15" s="83">
        <v>120420.45000000003</v>
      </c>
      <c r="P15" s="83">
        <v>120420.45000000003</v>
      </c>
      <c r="Q15" s="83">
        <v>120420.45000000003</v>
      </c>
      <c r="R15" s="83">
        <v>120420.45000000003</v>
      </c>
      <c r="S15" s="83">
        <v>120420.45000000003</v>
      </c>
      <c r="T15" s="83">
        <v>120420.45000000003</v>
      </c>
      <c r="U15" s="83">
        <v>120420.45000000003</v>
      </c>
      <c r="V15" s="83">
        <v>120420.45000000003</v>
      </c>
      <c r="W15" s="83">
        <v>120420.45000000003</v>
      </c>
      <c r="X15" s="83">
        <v>120420.45000000003</v>
      </c>
      <c r="Y15" s="83">
        <v>120420.45000000003</v>
      </c>
      <c r="Z15" s="83">
        <v>120420.45000000003</v>
      </c>
      <c r="AA15" s="83">
        <v>120420.45000000003</v>
      </c>
      <c r="AB15" s="83">
        <v>120420.45000000003</v>
      </c>
      <c r="AC15" s="83">
        <v>120420.45000000003</v>
      </c>
    </row>
    <row r="17" spans="1:29" x14ac:dyDescent="0.2">
      <c r="E17" s="25" t="s">
        <v>16</v>
      </c>
      <c r="J17" s="25" cm="1">
        <f t="array" ref="J17:AC17">SUMIFS(_xlfn.ANCHORARRAY(FinStats_Mon!$J19),_xlfn.ANCHORARRAY(FinStats_Mon!$J$4),_xlfn.ANCHORARRAY( J$3))</f>
        <v>-5263.1578947368434</v>
      </c>
      <c r="K17" s="25">
        <v>-5263.1578947368434</v>
      </c>
      <c r="L17" s="25">
        <v>-5263.1578947368434</v>
      </c>
      <c r="M17" s="25">
        <v>-5263.1578947368434</v>
      </c>
      <c r="N17" s="25">
        <v>-5263.1578947368434</v>
      </c>
      <c r="O17" s="25">
        <v>-5263.1578947368434</v>
      </c>
      <c r="P17" s="25">
        <v>-5263.1578947368434</v>
      </c>
      <c r="Q17" s="25">
        <v>-5263.1578947368434</v>
      </c>
      <c r="R17" s="25">
        <v>-5263.1578947368434</v>
      </c>
      <c r="S17" s="25">
        <v>-5263.1578947368434</v>
      </c>
      <c r="T17" s="25">
        <v>-5263.1578947368434</v>
      </c>
      <c r="U17" s="25">
        <v>-5263.1578947368434</v>
      </c>
      <c r="V17" s="25">
        <v>-5263.1578947368434</v>
      </c>
      <c r="W17" s="25">
        <v>-5263.1578947368434</v>
      </c>
      <c r="X17" s="25">
        <v>-5263.1578947368434</v>
      </c>
      <c r="Y17" s="25">
        <v>-5263.1578947368434</v>
      </c>
      <c r="Z17" s="25">
        <v>-5263.1578947368434</v>
      </c>
      <c r="AA17" s="25">
        <v>-5263.1578947368434</v>
      </c>
      <c r="AB17" s="25">
        <v>-5263.1578947368434</v>
      </c>
      <c r="AC17" s="25">
        <v>0</v>
      </c>
    </row>
    <row r="18" spans="1:29" s="13" customFormat="1" ht="13.5" thickBot="1" x14ac:dyDescent="0.25">
      <c r="B18" s="7"/>
      <c r="C18" s="75"/>
      <c r="D18" s="74"/>
      <c r="E18" s="83" t="s">
        <v>17</v>
      </c>
      <c r="F18" s="83"/>
      <c r="G18" s="83"/>
      <c r="H18" s="83"/>
      <c r="I18" s="83"/>
      <c r="J18" s="83" cm="1">
        <f t="array" ref="J18:AC18">_xlfn.ANCHORARRAY(J15) +_xlfn.ANCHORARRAY( J17)</f>
        <v>74736.842105263204</v>
      </c>
      <c r="K18" s="83">
        <v>163736.84210526309</v>
      </c>
      <c r="L18" s="83">
        <v>227716.84210526315</v>
      </c>
      <c r="M18" s="83">
        <v>172565.84210526315</v>
      </c>
      <c r="N18" s="83">
        <v>115157.29210526319</v>
      </c>
      <c r="O18" s="83">
        <v>115157.29210526319</v>
      </c>
      <c r="P18" s="83">
        <v>115157.29210526319</v>
      </c>
      <c r="Q18" s="83">
        <v>115157.29210526319</v>
      </c>
      <c r="R18" s="83">
        <v>115157.29210526319</v>
      </c>
      <c r="S18" s="83">
        <v>115157.29210526319</v>
      </c>
      <c r="T18" s="83">
        <v>115157.29210526319</v>
      </c>
      <c r="U18" s="83">
        <v>115157.29210526319</v>
      </c>
      <c r="V18" s="83">
        <v>115157.29210526319</v>
      </c>
      <c r="W18" s="83">
        <v>115157.29210526319</v>
      </c>
      <c r="X18" s="83">
        <v>115157.29210526319</v>
      </c>
      <c r="Y18" s="83">
        <v>115157.29210526319</v>
      </c>
      <c r="Z18" s="83">
        <v>115157.29210526319</v>
      </c>
      <c r="AA18" s="83">
        <v>115157.29210526319</v>
      </c>
      <c r="AB18" s="83">
        <v>115157.29210526319</v>
      </c>
      <c r="AC18" s="83">
        <v>120420.45000000003</v>
      </c>
    </row>
    <row r="20" spans="1:29" s="77" customFormat="1" x14ac:dyDescent="0.2">
      <c r="A20" s="7"/>
      <c r="B20" s="7"/>
      <c r="C20" s="17"/>
      <c r="D20" s="96"/>
      <c r="E20" s="77" t="s">
        <v>18</v>
      </c>
      <c r="J20" s="77" cm="1">
        <f t="array" ref="J20:AC20">SUMIFS(_xlfn.ANCHORARRAY(FinStats_Mon!$J22),_xlfn.ANCHORARRAY(FinStats_Mon!$J$4),_xlfn.ANCHORARRAY( J$3))</f>
        <v>-4026.604761136995</v>
      </c>
      <c r="K20" s="77">
        <v>-2960.1333475105275</v>
      </c>
      <c r="L20" s="77">
        <v>-1839.0992323263138</v>
      </c>
      <c r="M20" s="77">
        <v>-660.7108842191052</v>
      </c>
      <c r="N20" s="77">
        <v>-3.1263880373444408E-13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  <c r="T20" s="77">
        <v>0</v>
      </c>
      <c r="U20" s="77">
        <v>0</v>
      </c>
      <c r="V20" s="77">
        <v>0</v>
      </c>
      <c r="W20" s="77">
        <v>0</v>
      </c>
      <c r="X20" s="77">
        <v>0</v>
      </c>
      <c r="Y20" s="77">
        <v>0</v>
      </c>
      <c r="Z20" s="77">
        <v>0</v>
      </c>
      <c r="AA20" s="77">
        <v>0</v>
      </c>
      <c r="AB20" s="77">
        <v>0</v>
      </c>
      <c r="AC20" s="77">
        <v>0</v>
      </c>
    </row>
    <row r="21" spans="1:29" s="13" customFormat="1" ht="13.5" thickBot="1" x14ac:dyDescent="0.25">
      <c r="B21" s="7"/>
      <c r="C21" s="75"/>
      <c r="D21" s="74"/>
      <c r="E21" s="83" t="s">
        <v>19</v>
      </c>
      <c r="F21" s="83"/>
      <c r="G21" s="83"/>
      <c r="H21" s="83"/>
      <c r="I21" s="83"/>
      <c r="J21" s="83" cm="1">
        <f t="array" ref="J21:AC21">_xlfn.ANCHORARRAY(J18) +_xlfn.ANCHORARRAY( J20)</f>
        <v>70710.237344126203</v>
      </c>
      <c r="K21" s="83">
        <v>160776.70875775255</v>
      </c>
      <c r="L21" s="83">
        <v>225877.74287293683</v>
      </c>
      <c r="M21" s="83">
        <v>171905.13122104405</v>
      </c>
      <c r="N21" s="83">
        <v>115157.29210526319</v>
      </c>
      <c r="O21" s="83">
        <v>115157.29210526319</v>
      </c>
      <c r="P21" s="83">
        <v>115157.29210526319</v>
      </c>
      <c r="Q21" s="83">
        <v>115157.29210526319</v>
      </c>
      <c r="R21" s="83">
        <v>115157.29210526319</v>
      </c>
      <c r="S21" s="83">
        <v>115157.29210526319</v>
      </c>
      <c r="T21" s="83">
        <v>115157.29210526319</v>
      </c>
      <c r="U21" s="83">
        <v>115157.29210526319</v>
      </c>
      <c r="V21" s="83">
        <v>115157.29210526319</v>
      </c>
      <c r="W21" s="83">
        <v>115157.29210526319</v>
      </c>
      <c r="X21" s="83">
        <v>115157.29210526319</v>
      </c>
      <c r="Y21" s="83">
        <v>115157.29210526319</v>
      </c>
      <c r="Z21" s="83">
        <v>115157.29210526319</v>
      </c>
      <c r="AA21" s="83">
        <v>115157.29210526319</v>
      </c>
      <c r="AB21" s="83">
        <v>115157.29210526319</v>
      </c>
      <c r="AC21" s="83">
        <v>120420.45000000003</v>
      </c>
    </row>
    <row r="23" spans="1:29" x14ac:dyDescent="0.2">
      <c r="E23" s="22" t="s">
        <v>100</v>
      </c>
      <c r="J23" s="25" cm="1">
        <f t="array" ref="J23:AC23">SUMIFS(_xlfn.ANCHORARRAY(FinStats_Mon!$J25),_xlfn.ANCHORARRAY(FinStats_Mon!$J$4),_xlfn.ANCHORARRAY( J$3))</f>
        <v>-24748.583070444161</v>
      </c>
      <c r="K23" s="25">
        <v>-56271.848065213417</v>
      </c>
      <c r="L23" s="25">
        <v>-79057.210005527886</v>
      </c>
      <c r="M23" s="25">
        <v>-60166.79592736542</v>
      </c>
      <c r="N23" s="25">
        <v>-40305.052236842086</v>
      </c>
      <c r="O23" s="25">
        <v>-40305.052236842086</v>
      </c>
      <c r="P23" s="25">
        <v>-40305.052236842086</v>
      </c>
      <c r="Q23" s="25">
        <v>-40305.052236842086</v>
      </c>
      <c r="R23" s="25">
        <v>-40305.052236842086</v>
      </c>
      <c r="S23" s="25">
        <v>-40305.052236842086</v>
      </c>
      <c r="T23" s="25">
        <v>-40305.052236842086</v>
      </c>
      <c r="U23" s="25">
        <v>-40305.052236842086</v>
      </c>
      <c r="V23" s="25">
        <v>-40305.052236842086</v>
      </c>
      <c r="W23" s="25">
        <v>-40305.052236842086</v>
      </c>
      <c r="X23" s="25">
        <v>-40305.052236842086</v>
      </c>
      <c r="Y23" s="25">
        <v>-40305.052236842086</v>
      </c>
      <c r="Z23" s="25">
        <v>-40305.052236842086</v>
      </c>
      <c r="AA23" s="25">
        <v>-40305.052236842086</v>
      </c>
      <c r="AB23" s="25">
        <v>-40305.052236842086</v>
      </c>
      <c r="AC23" s="25">
        <v>-42147.157500000001</v>
      </c>
    </row>
    <row r="24" spans="1:29" s="13" customFormat="1" ht="15.75" thickBot="1" x14ac:dyDescent="0.25">
      <c r="B24" s="7"/>
      <c r="C24" s="75"/>
      <c r="D24" s="74"/>
      <c r="E24" s="83" t="s">
        <v>85</v>
      </c>
      <c r="F24" s="83"/>
      <c r="G24" s="83"/>
      <c r="H24" s="83"/>
      <c r="I24" s="83"/>
      <c r="J24" s="254" cm="1">
        <f t="array" ref="J24:AC24">BXF.SumColumnsλ(_xlfn.ANCHORARRAY(J23))</f>
        <v>-24748.583070444161</v>
      </c>
      <c r="K24" s="83">
        <v>-56271.848065213417</v>
      </c>
      <c r="L24" s="83">
        <v>-79057.210005527886</v>
      </c>
      <c r="M24" s="83">
        <v>-60166.79592736542</v>
      </c>
      <c r="N24" s="83">
        <v>-40305.052236842086</v>
      </c>
      <c r="O24" s="83">
        <v>-40305.052236842086</v>
      </c>
      <c r="P24" s="83">
        <v>-40305.052236842086</v>
      </c>
      <c r="Q24" s="83">
        <v>-40305.052236842086</v>
      </c>
      <c r="R24" s="83">
        <v>-40305.052236842086</v>
      </c>
      <c r="S24" s="83">
        <v>-40305.052236842086</v>
      </c>
      <c r="T24" s="83">
        <v>-40305.052236842086</v>
      </c>
      <c r="U24" s="83">
        <v>-40305.052236842086</v>
      </c>
      <c r="V24" s="83">
        <v>-40305.052236842086</v>
      </c>
      <c r="W24" s="83">
        <v>-40305.052236842086</v>
      </c>
      <c r="X24" s="83">
        <v>-40305.052236842086</v>
      </c>
      <c r="Y24" s="83">
        <v>-40305.052236842086</v>
      </c>
      <c r="Z24" s="83">
        <v>-40305.052236842086</v>
      </c>
      <c r="AA24" s="83">
        <v>-40305.052236842086</v>
      </c>
      <c r="AB24" s="83">
        <v>-40305.052236842086</v>
      </c>
      <c r="AC24" s="83">
        <v>-42147.157500000001</v>
      </c>
    </row>
    <row r="26" spans="1:29" s="13" customFormat="1" ht="13.5" thickBot="1" x14ac:dyDescent="0.25">
      <c r="B26" s="7"/>
      <c r="C26" s="75"/>
      <c r="D26" s="74"/>
      <c r="E26" s="83" t="s">
        <v>21</v>
      </c>
      <c r="F26" s="83"/>
      <c r="G26" s="83"/>
      <c r="H26" s="83"/>
      <c r="I26" s="83"/>
      <c r="J26" s="83" cm="1">
        <f t="array" ref="J26:AC26">_xlfn.ANCHORARRAY(J21) +_xlfn.ANCHORARRAY( J24)</f>
        <v>45961.654273682041</v>
      </c>
      <c r="K26" s="83">
        <v>104504.86069253914</v>
      </c>
      <c r="L26" s="83">
        <v>146820.53286740894</v>
      </c>
      <c r="M26" s="83">
        <v>111738.33529367863</v>
      </c>
      <c r="N26" s="83">
        <v>74852.239868421108</v>
      </c>
      <c r="O26" s="83">
        <v>74852.239868421108</v>
      </c>
      <c r="P26" s="83">
        <v>74852.239868421108</v>
      </c>
      <c r="Q26" s="83">
        <v>74852.239868421108</v>
      </c>
      <c r="R26" s="83">
        <v>74852.239868421108</v>
      </c>
      <c r="S26" s="83">
        <v>74852.239868421108</v>
      </c>
      <c r="T26" s="83">
        <v>74852.239868421108</v>
      </c>
      <c r="U26" s="83">
        <v>74852.239868421108</v>
      </c>
      <c r="V26" s="83">
        <v>74852.239868421108</v>
      </c>
      <c r="W26" s="83">
        <v>74852.239868421108</v>
      </c>
      <c r="X26" s="83">
        <v>74852.239868421108</v>
      </c>
      <c r="Y26" s="83">
        <v>74852.239868421108</v>
      </c>
      <c r="Z26" s="83">
        <v>74852.239868421108</v>
      </c>
      <c r="AA26" s="83">
        <v>74852.239868421108</v>
      </c>
      <c r="AB26" s="83">
        <v>74852.239868421108</v>
      </c>
      <c r="AC26" s="83">
        <v>78273.292500000025</v>
      </c>
    </row>
    <row r="29" spans="1:29" s="54" customFormat="1" x14ac:dyDescent="0.2">
      <c r="A29" s="51" t="s">
        <v>53</v>
      </c>
      <c r="B29" s="51"/>
      <c r="C29" s="52"/>
      <c r="D29" s="53"/>
    </row>
    <row r="31" spans="1:29" x14ac:dyDescent="0.2">
      <c r="D31" s="17" t="s">
        <v>20</v>
      </c>
    </row>
    <row r="32" spans="1:29" x14ac:dyDescent="0.2">
      <c r="E32" s="58" t="s">
        <v>21</v>
      </c>
      <c r="J32" s="25" cm="1">
        <f t="array" ref="J32:AC32">SUMIFS(_xlfn.ANCHORARRAY(FinStats_Mon!$J34),_xlfn.ANCHORARRAY(FinStats_Mon!$J$4),_xlfn.ANCHORARRAY( J$3))</f>
        <v>45961.654273682005</v>
      </c>
      <c r="K32" s="25">
        <v>104504.86069253919</v>
      </c>
      <c r="L32" s="25">
        <v>146820.53286740894</v>
      </c>
      <c r="M32" s="25">
        <v>111738.33529367865</v>
      </c>
      <c r="N32" s="25">
        <v>74852.239868421064</v>
      </c>
      <c r="O32" s="25">
        <v>74852.239868421064</v>
      </c>
      <c r="P32" s="25">
        <v>74852.239868421064</v>
      </c>
      <c r="Q32" s="25">
        <v>74852.239868421064</v>
      </c>
      <c r="R32" s="25">
        <v>74852.239868421064</v>
      </c>
      <c r="S32" s="25">
        <v>74852.239868421064</v>
      </c>
      <c r="T32" s="25">
        <v>74852.239868421064</v>
      </c>
      <c r="U32" s="25">
        <v>74852.239868421064</v>
      </c>
      <c r="V32" s="25">
        <v>74852.239868421064</v>
      </c>
      <c r="W32" s="25">
        <v>74852.239868421064</v>
      </c>
      <c r="X32" s="25">
        <v>74852.239868421064</v>
      </c>
      <c r="Y32" s="25">
        <v>74852.239868421064</v>
      </c>
      <c r="Z32" s="25">
        <v>74852.239868421064</v>
      </c>
      <c r="AA32" s="25">
        <v>74852.239868421064</v>
      </c>
      <c r="AB32" s="25">
        <v>74852.239868421064</v>
      </c>
      <c r="AC32" s="25">
        <v>78273.29250000001</v>
      </c>
    </row>
    <row r="33" spans="1:29" x14ac:dyDescent="0.2">
      <c r="D33" s="26" t="s">
        <v>104</v>
      </c>
      <c r="E33" s="58" t="s">
        <v>16</v>
      </c>
      <c r="J33" s="25" cm="1">
        <f t="array" ref="J33:AC33">SUMIFS(_xlfn.ANCHORARRAY(FinStats_Mon!$J35),_xlfn.ANCHORARRAY(FinStats_Mon!$J$4),_xlfn.ANCHORARRAY( J$3))</f>
        <v>5263.1578947368434</v>
      </c>
      <c r="K33" s="25">
        <v>5263.1578947368434</v>
      </c>
      <c r="L33" s="25">
        <v>5263.1578947368434</v>
      </c>
      <c r="M33" s="25">
        <v>5263.1578947368434</v>
      </c>
      <c r="N33" s="25">
        <v>5263.1578947368434</v>
      </c>
      <c r="O33" s="25">
        <v>5263.1578947368434</v>
      </c>
      <c r="P33" s="25">
        <v>5263.1578947368434</v>
      </c>
      <c r="Q33" s="25">
        <v>5263.1578947368434</v>
      </c>
      <c r="R33" s="25">
        <v>5263.1578947368434</v>
      </c>
      <c r="S33" s="25">
        <v>5263.1578947368434</v>
      </c>
      <c r="T33" s="25">
        <v>5263.1578947368434</v>
      </c>
      <c r="U33" s="25">
        <v>5263.1578947368434</v>
      </c>
      <c r="V33" s="25">
        <v>5263.1578947368434</v>
      </c>
      <c r="W33" s="25">
        <v>5263.1578947368434</v>
      </c>
      <c r="X33" s="25">
        <v>5263.1578947368434</v>
      </c>
      <c r="Y33" s="25">
        <v>5263.1578947368434</v>
      </c>
      <c r="Z33" s="25">
        <v>5263.1578947368434</v>
      </c>
      <c r="AA33" s="25">
        <v>5263.1578947368434</v>
      </c>
      <c r="AB33" s="25">
        <v>5263.1578947368434</v>
      </c>
      <c r="AC33" s="25">
        <v>0</v>
      </c>
    </row>
    <row r="34" spans="1:29" x14ac:dyDescent="0.2">
      <c r="E34" s="58" t="s">
        <v>22</v>
      </c>
      <c r="J34" s="25" cm="1">
        <f t="array" ref="J34:AC34">SUMIFS(_xlfn.ANCHORARRAY(FinStats_Mon!$J36),_xlfn.ANCHORARRAY(FinStats_Mon!$J$4),_xlfn.ANCHORARRAY( J$3))</f>
        <v>-6451.6129032258059</v>
      </c>
      <c r="K34" s="25">
        <v>-3225.8064516129043</v>
      </c>
      <c r="L34" s="25">
        <v>-2580.645161290322</v>
      </c>
      <c r="M34" s="25">
        <v>1612.9032258064526</v>
      </c>
      <c r="N34" s="25">
        <v>1733.8709677419338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</row>
    <row r="35" spans="1:29" s="13" customFormat="1" ht="15.75" thickBot="1" x14ac:dyDescent="0.25">
      <c r="B35" s="7"/>
      <c r="C35" s="75"/>
      <c r="D35" s="74"/>
      <c r="E35" s="82" t="s">
        <v>171</v>
      </c>
      <c r="F35" s="83"/>
      <c r="G35" s="83"/>
      <c r="H35" s="83"/>
      <c r="I35" s="83"/>
      <c r="J35" s="254" cm="1">
        <f t="array" ref="J35:AC35">BXF.SumColumnsλ(_xlfn.ANCHORARRAY(J32):J34)</f>
        <v>44773.199265193049</v>
      </c>
      <c r="K35" s="83">
        <v>106542.21213566313</v>
      </c>
      <c r="L35" s="83">
        <v>149503.04560085546</v>
      </c>
      <c r="M35" s="83">
        <v>118614.39641422195</v>
      </c>
      <c r="N35" s="83">
        <v>81849.268730899843</v>
      </c>
      <c r="O35" s="83">
        <v>80115.397763157904</v>
      </c>
      <c r="P35" s="83">
        <v>80115.397763157904</v>
      </c>
      <c r="Q35" s="83">
        <v>80115.397763157904</v>
      </c>
      <c r="R35" s="83">
        <v>80115.397763157904</v>
      </c>
      <c r="S35" s="83">
        <v>80115.397763157904</v>
      </c>
      <c r="T35" s="83">
        <v>80115.397763157904</v>
      </c>
      <c r="U35" s="83">
        <v>80115.397763157904</v>
      </c>
      <c r="V35" s="83">
        <v>80115.397763157904</v>
      </c>
      <c r="W35" s="83">
        <v>80115.397763157904</v>
      </c>
      <c r="X35" s="83">
        <v>80115.397763157904</v>
      </c>
      <c r="Y35" s="83">
        <v>80115.397763157904</v>
      </c>
      <c r="Z35" s="83">
        <v>80115.397763157904</v>
      </c>
      <c r="AA35" s="83">
        <v>80115.397763157904</v>
      </c>
      <c r="AB35" s="83">
        <v>80115.397763157904</v>
      </c>
      <c r="AC35" s="83">
        <v>78273.29250000001</v>
      </c>
    </row>
    <row r="36" spans="1:29" x14ac:dyDescent="0.2">
      <c r="E36" s="58"/>
    </row>
    <row r="37" spans="1:29" x14ac:dyDescent="0.2">
      <c r="D37" s="17" t="s">
        <v>23</v>
      </c>
      <c r="E37" s="58"/>
    </row>
    <row r="38" spans="1:29" x14ac:dyDescent="0.2">
      <c r="E38" s="58" t="s">
        <v>103</v>
      </c>
      <c r="J38" s="25" cm="1">
        <f t="array" ref="J38:AC38">SUMIFS(_xlfn.ANCHORARRAY(FinStats_Mon!$J40),_xlfn.ANCHORARRAY(FinStats_Mon!$J$4),_xlfn.ANCHORARRAY( J$3))</f>
        <v>-100000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</row>
    <row r="39" spans="1:29" s="13" customFormat="1" ht="15.75" thickBot="1" x14ac:dyDescent="0.25">
      <c r="B39" s="7"/>
      <c r="C39" s="75"/>
      <c r="D39" s="74"/>
      <c r="E39" s="82" t="s">
        <v>172</v>
      </c>
      <c r="F39" s="83"/>
      <c r="G39" s="83"/>
      <c r="H39" s="83"/>
      <c r="I39" s="83"/>
      <c r="J39" s="254" cm="1">
        <f t="array" ref="J39:AC39">BXF.SumColumnsλ(_xlfn.ANCHORARRAY(J38))</f>
        <v>-100000</v>
      </c>
      <c r="K39" s="83">
        <v>0</v>
      </c>
      <c r="L39" s="83">
        <v>0</v>
      </c>
      <c r="M39" s="83">
        <v>0</v>
      </c>
      <c r="N39" s="83">
        <v>0</v>
      </c>
      <c r="O39" s="83">
        <v>0</v>
      </c>
      <c r="P39" s="83">
        <v>0</v>
      </c>
      <c r="Q39" s="83">
        <v>0</v>
      </c>
      <c r="R39" s="83">
        <v>0</v>
      </c>
      <c r="S39" s="83">
        <v>0</v>
      </c>
      <c r="T39" s="83">
        <v>0</v>
      </c>
      <c r="U39" s="83">
        <v>0</v>
      </c>
      <c r="V39" s="83">
        <v>0</v>
      </c>
      <c r="W39" s="83">
        <v>0</v>
      </c>
      <c r="X39" s="83">
        <v>0</v>
      </c>
      <c r="Y39" s="83">
        <v>0</v>
      </c>
      <c r="Z39" s="83">
        <v>0</v>
      </c>
      <c r="AA39" s="83">
        <v>0</v>
      </c>
      <c r="AB39" s="83">
        <v>0</v>
      </c>
      <c r="AC39" s="83">
        <v>0</v>
      </c>
    </row>
    <row r="40" spans="1:29" x14ac:dyDescent="0.2">
      <c r="E40" s="58"/>
    </row>
    <row r="41" spans="1:29" x14ac:dyDescent="0.2">
      <c r="D41" s="17" t="s">
        <v>26</v>
      </c>
      <c r="E41" s="58"/>
    </row>
    <row r="42" spans="1:29" s="77" customFormat="1" x14ac:dyDescent="0.2">
      <c r="A42" s="7"/>
      <c r="B42" s="7"/>
      <c r="C42" s="17"/>
      <c r="D42" s="96"/>
      <c r="E42" s="76" t="s">
        <v>111</v>
      </c>
      <c r="J42" s="25" cm="1">
        <f t="array" ref="J42:AC42">SUMIFS(_xlfn.ANCHORARRAY(FinStats_Mon!$J44),_xlfn.ANCHORARRAY(FinStats_Mon!$J$4),_xlfn.ANCHORARRAY( J$3))</f>
        <v>90000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</row>
    <row r="43" spans="1:29" x14ac:dyDescent="0.2">
      <c r="E43" s="58" t="s">
        <v>96</v>
      </c>
      <c r="J43" s="25" cm="1">
        <f t="array" ref="J43:AC43">SUMIFS(_xlfn.ANCHORARRAY(FinStats_Mon!$J46),_xlfn.ANCHORARRAY(FinStats_Mon!$J$4),_xlfn.ANCHORARRAY( J$3))</f>
        <v>20000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</row>
    <row r="44" spans="1:29" s="77" customFormat="1" x14ac:dyDescent="0.2">
      <c r="A44" s="7"/>
      <c r="B44" s="7"/>
      <c r="C44" s="17"/>
      <c r="D44" s="96"/>
      <c r="E44" s="76" t="s">
        <v>77</v>
      </c>
      <c r="J44" s="77" cm="1">
        <f t="array" ref="J44:AC44">SUMIFS(_xlfn.ANCHORARRAY(FinStats_Mon!J47),_xlfn.ANCHORARRAY(FinStats_Mon!$J$4),_xlfn.ANCHORARRAY( J$3))</f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W44" s="77">
        <v>0</v>
      </c>
      <c r="X44" s="77">
        <v>0</v>
      </c>
      <c r="Y44" s="77">
        <v>0</v>
      </c>
      <c r="Z44" s="77">
        <v>0</v>
      </c>
      <c r="AA44" s="77">
        <v>0</v>
      </c>
      <c r="AB44" s="77">
        <v>0</v>
      </c>
      <c r="AC44" s="77">
        <v>0</v>
      </c>
    </row>
    <row r="45" spans="1:29" s="13" customFormat="1" ht="15.75" thickBot="1" x14ac:dyDescent="0.25">
      <c r="B45" s="7"/>
      <c r="C45" s="75"/>
      <c r="D45" s="74"/>
      <c r="E45" s="82" t="s">
        <v>173</v>
      </c>
      <c r="F45" s="83"/>
      <c r="G45" s="83"/>
      <c r="H45" s="83"/>
      <c r="I45" s="83"/>
      <c r="J45" s="254" cm="1">
        <f t="array" ref="J45:AC45">BXF.SumColumnsλ(_xlfn.ANCHORARRAY(J42):J44)</f>
        <v>110000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</row>
    <row r="46" spans="1:29" x14ac:dyDescent="0.2">
      <c r="E46" s="58"/>
    </row>
    <row r="47" spans="1:29" x14ac:dyDescent="0.2">
      <c r="E47" s="58" t="str">
        <f>FinStats_Mon!E51</f>
        <v>Change in cash position</v>
      </c>
      <c r="J47" s="25" cm="1">
        <f t="array" ref="J47:AC47">_xlfn.ANCHORARRAY(J35)+_xlfn.ANCHORARRAY(J39)+_xlfn.ANCHORARRAY(J45)</f>
        <v>54773.199265193049</v>
      </c>
      <c r="K47" s="25">
        <v>106542.21213566313</v>
      </c>
      <c r="L47" s="25">
        <v>149503.04560085546</v>
      </c>
      <c r="M47" s="25">
        <v>118614.39641422195</v>
      </c>
      <c r="N47" s="25">
        <v>81849.268730899843</v>
      </c>
      <c r="O47" s="25">
        <v>80115.397763157904</v>
      </c>
      <c r="P47" s="25">
        <v>80115.397763157904</v>
      </c>
      <c r="Q47" s="25">
        <v>80115.397763157904</v>
      </c>
      <c r="R47" s="25">
        <v>80115.397763157904</v>
      </c>
      <c r="S47" s="25">
        <v>80115.397763157904</v>
      </c>
      <c r="T47" s="25">
        <v>80115.397763157904</v>
      </c>
      <c r="U47" s="25">
        <v>80115.397763157904</v>
      </c>
      <c r="V47" s="25">
        <v>80115.397763157904</v>
      </c>
      <c r="W47" s="25">
        <v>80115.397763157904</v>
      </c>
      <c r="X47" s="25">
        <v>80115.397763157904</v>
      </c>
      <c r="Y47" s="25">
        <v>80115.397763157904</v>
      </c>
      <c r="Z47" s="25">
        <v>80115.397763157904</v>
      </c>
      <c r="AA47" s="25">
        <v>80115.397763157904</v>
      </c>
      <c r="AB47" s="25">
        <v>80115.397763157904</v>
      </c>
      <c r="AC47" s="25">
        <v>78273.29250000001</v>
      </c>
    </row>
    <row r="48" spans="1:29" x14ac:dyDescent="0.2">
      <c r="E48" s="58"/>
    </row>
    <row r="49" spans="1:29" ht="15" x14ac:dyDescent="0.2">
      <c r="E49" s="58" t="s">
        <v>175</v>
      </c>
      <c r="J49" s="242" cm="1">
        <f t="array" ref="J49:AC51">BXF.Corkscrewλ(0,_xlfn.ANCHORARRAY(J47))</f>
        <v>0</v>
      </c>
      <c r="K49" s="25">
        <v>54773.199265193049</v>
      </c>
      <c r="L49" s="25">
        <v>161315.41140085616</v>
      </c>
      <c r="M49" s="25">
        <v>310818.45700171159</v>
      </c>
      <c r="N49" s="25">
        <v>429432.85341593355</v>
      </c>
      <c r="O49" s="25">
        <v>511282.1221468334</v>
      </c>
      <c r="P49" s="25">
        <v>591397.5199099913</v>
      </c>
      <c r="Q49" s="25">
        <v>671512.91767314915</v>
      </c>
      <c r="R49" s="25">
        <v>751628.31543630711</v>
      </c>
      <c r="S49" s="25">
        <v>831743.71319946507</v>
      </c>
      <c r="T49" s="25">
        <v>911859.11096262303</v>
      </c>
      <c r="U49" s="25">
        <v>991974.50872578099</v>
      </c>
      <c r="V49" s="25">
        <v>1072089.906488939</v>
      </c>
      <c r="W49" s="25">
        <v>1152205.3042520969</v>
      </c>
      <c r="X49" s="25">
        <v>1232320.7020152549</v>
      </c>
      <c r="Y49" s="25">
        <v>1312436.0997784128</v>
      </c>
      <c r="Z49" s="25">
        <v>1392551.4975415708</v>
      </c>
      <c r="AA49" s="25">
        <v>1472666.8953047288</v>
      </c>
      <c r="AB49" s="25">
        <v>1552782.2930678867</v>
      </c>
      <c r="AC49" s="25">
        <v>1632897.6908310447</v>
      </c>
    </row>
    <row r="50" spans="1:29" x14ac:dyDescent="0.2">
      <c r="E50" s="58" t="s">
        <v>176</v>
      </c>
      <c r="J50" s="25">
        <v>54773.199265193049</v>
      </c>
      <c r="K50" s="25">
        <v>106542.21213566313</v>
      </c>
      <c r="L50" s="25">
        <v>149503.04560085546</v>
      </c>
      <c r="M50" s="25">
        <v>118614.39641422195</v>
      </c>
      <c r="N50" s="25">
        <v>81849.268730899843</v>
      </c>
      <c r="O50" s="25">
        <v>80115.397763157904</v>
      </c>
      <c r="P50" s="25">
        <v>80115.397763157904</v>
      </c>
      <c r="Q50" s="25">
        <v>80115.397763157904</v>
      </c>
      <c r="R50" s="25">
        <v>80115.397763157904</v>
      </c>
      <c r="S50" s="25">
        <v>80115.397763157904</v>
      </c>
      <c r="T50" s="25">
        <v>80115.397763157904</v>
      </c>
      <c r="U50" s="25">
        <v>80115.397763157904</v>
      </c>
      <c r="V50" s="25">
        <v>80115.397763157904</v>
      </c>
      <c r="W50" s="25">
        <v>80115.397763157904</v>
      </c>
      <c r="X50" s="25">
        <v>80115.397763157904</v>
      </c>
      <c r="Y50" s="25">
        <v>80115.397763157904</v>
      </c>
      <c r="Z50" s="25">
        <v>80115.397763157904</v>
      </c>
      <c r="AA50" s="25">
        <v>80115.397763157904</v>
      </c>
      <c r="AB50" s="25">
        <v>80115.397763157904</v>
      </c>
      <c r="AC50" s="25">
        <v>78273.29250000001</v>
      </c>
    </row>
    <row r="51" spans="1:29" s="13" customFormat="1" ht="13.5" thickBot="1" x14ac:dyDescent="0.25">
      <c r="B51" s="7"/>
      <c r="C51" s="75"/>
      <c r="D51" s="74"/>
      <c r="E51" s="82" t="s">
        <v>174</v>
      </c>
      <c r="F51" s="83"/>
      <c r="G51" s="83"/>
      <c r="H51" s="83"/>
      <c r="I51" s="113"/>
      <c r="J51" s="83">
        <v>54773.199265193049</v>
      </c>
      <c r="K51" s="83">
        <v>161315.41140085616</v>
      </c>
      <c r="L51" s="83">
        <v>310818.45700171159</v>
      </c>
      <c r="M51" s="83">
        <v>429432.85341593355</v>
      </c>
      <c r="N51" s="83">
        <v>511282.1221468334</v>
      </c>
      <c r="O51" s="83">
        <v>591397.5199099913</v>
      </c>
      <c r="P51" s="83">
        <v>671512.91767314915</v>
      </c>
      <c r="Q51" s="83">
        <v>751628.31543630711</v>
      </c>
      <c r="R51" s="83">
        <v>831743.71319946507</v>
      </c>
      <c r="S51" s="83">
        <v>911859.11096262303</v>
      </c>
      <c r="T51" s="83">
        <v>991974.50872578099</v>
      </c>
      <c r="U51" s="83">
        <v>1072089.906488939</v>
      </c>
      <c r="V51" s="83">
        <v>1152205.3042520969</v>
      </c>
      <c r="W51" s="83">
        <v>1232320.7020152549</v>
      </c>
      <c r="X51" s="83">
        <v>1312436.0997784128</v>
      </c>
      <c r="Y51" s="83">
        <v>1392551.4975415708</v>
      </c>
      <c r="Z51" s="83">
        <v>1472666.8953047288</v>
      </c>
      <c r="AA51" s="83">
        <v>1552782.2930678867</v>
      </c>
      <c r="AB51" s="83">
        <v>1632897.6908310447</v>
      </c>
      <c r="AC51" s="83">
        <v>1711170.9833310447</v>
      </c>
    </row>
    <row r="52" spans="1:29" x14ac:dyDescent="0.2">
      <c r="E52" s="58"/>
    </row>
    <row r="54" spans="1:29" s="54" customFormat="1" x14ac:dyDescent="0.2">
      <c r="A54" s="51" t="s">
        <v>52</v>
      </c>
      <c r="B54" s="51"/>
      <c r="C54" s="52"/>
      <c r="D54" s="53"/>
    </row>
    <row r="56" spans="1:29" x14ac:dyDescent="0.2">
      <c r="C56" s="25"/>
      <c r="D56" s="75" t="s">
        <v>27</v>
      </c>
    </row>
    <row r="57" spans="1:29" x14ac:dyDescent="0.2">
      <c r="D57" s="25"/>
      <c r="E57" s="58"/>
    </row>
    <row r="58" spans="1:29" x14ac:dyDescent="0.2">
      <c r="D58" s="25"/>
      <c r="E58" s="58" t="s">
        <v>28</v>
      </c>
      <c r="J58" s="77" cm="1">
        <f t="array" ref="J58:AC58">_xlfn.XLOOKUP(_xlfn.ANCHORARRAY(J$3),_xlfn.ANCHORARRAY( FinStats_Mon!$J$3),_xlfn.ANCHORARRAY( FinStats_Mon!$J66))</f>
        <v>33928.166970031816</v>
      </c>
      <c r="K58" s="77">
        <v>118558.87539690727</v>
      </c>
      <c r="L58" s="77">
        <v>245029.38317379088</v>
      </c>
      <c r="M58" s="77">
        <v>339432.85341593379</v>
      </c>
      <c r="N58" s="77">
        <v>421282.12214683369</v>
      </c>
      <c r="O58" s="77">
        <v>501397.51990999171</v>
      </c>
      <c r="P58" s="77">
        <v>581512.9176731495</v>
      </c>
      <c r="Q58" s="77">
        <v>661628.31543630722</v>
      </c>
      <c r="R58" s="77">
        <v>741743.71319946495</v>
      </c>
      <c r="S58" s="77">
        <v>821859.11096262268</v>
      </c>
      <c r="T58" s="77">
        <v>901974.50872578041</v>
      </c>
      <c r="U58" s="77">
        <v>982089.90648893814</v>
      </c>
      <c r="V58" s="77">
        <v>1062205.304252096</v>
      </c>
      <c r="W58" s="77">
        <v>1142320.7020152539</v>
      </c>
      <c r="X58" s="77">
        <v>1222436.0997784119</v>
      </c>
      <c r="Y58" s="77">
        <v>1302551.4975415699</v>
      </c>
      <c r="Z58" s="77">
        <v>1382666.8953047278</v>
      </c>
      <c r="AA58" s="77">
        <v>1462782.2930678858</v>
      </c>
      <c r="AB58" s="77">
        <v>1542897.6908310438</v>
      </c>
      <c r="AC58" s="77">
        <v>1621170.9833310442</v>
      </c>
    </row>
    <row r="59" spans="1:29" x14ac:dyDescent="0.2">
      <c r="D59" s="25"/>
      <c r="E59" s="58" t="s">
        <v>29</v>
      </c>
      <c r="J59" s="77" cm="1">
        <f t="array" ref="J59:AC59">_xlfn.XLOOKUP(_xlfn.ANCHORARRAY(J$3),_xlfn.ANCHORARRAY( FinStats_Mon!$J$3),_xlfn.ANCHORARRAY( FinStats_Mon!$J67))</f>
        <v>6451.6129032258059</v>
      </c>
      <c r="K59" s="77">
        <v>9677.4193548387102</v>
      </c>
      <c r="L59" s="77">
        <v>12258.064516129032</v>
      </c>
      <c r="M59" s="77">
        <v>10645.16129032258</v>
      </c>
      <c r="N59" s="77">
        <v>8911.2903225806458</v>
      </c>
      <c r="O59" s="77">
        <v>8911.2903225806458</v>
      </c>
      <c r="P59" s="77">
        <v>8911.2903225806458</v>
      </c>
      <c r="Q59" s="77">
        <v>8911.2903225806458</v>
      </c>
      <c r="R59" s="77">
        <v>8911.2903225806458</v>
      </c>
      <c r="S59" s="77">
        <v>8911.2903225806458</v>
      </c>
      <c r="T59" s="77">
        <v>8911.2903225806458</v>
      </c>
      <c r="U59" s="77">
        <v>8911.2903225806458</v>
      </c>
      <c r="V59" s="77">
        <v>8911.2903225806458</v>
      </c>
      <c r="W59" s="77">
        <v>8911.2903225806458</v>
      </c>
      <c r="X59" s="77">
        <v>8911.2903225806458</v>
      </c>
      <c r="Y59" s="77">
        <v>8911.2903225806458</v>
      </c>
      <c r="Z59" s="77">
        <v>8911.2903225806458</v>
      </c>
      <c r="AA59" s="77">
        <v>8911.2903225806458</v>
      </c>
      <c r="AB59" s="77">
        <v>8911.2903225806458</v>
      </c>
      <c r="AC59" s="77">
        <v>8911.2903225806458</v>
      </c>
    </row>
    <row r="60" spans="1:29" x14ac:dyDescent="0.2">
      <c r="D60" s="25"/>
      <c r="E60" s="58" t="s">
        <v>30</v>
      </c>
      <c r="J60" s="77" cm="1">
        <f t="array" ref="J60:AC60">_xlfn.XLOOKUP(_xlfn.ANCHORARRAY(J$3),_xlfn.ANCHORARRAY( FinStats_Mon!$J$3),_xlfn.ANCHORARRAY( FinStats_Mon!$J68))</f>
        <v>4838.7096774193551</v>
      </c>
      <c r="K60" s="77">
        <v>7258.0645161290322</v>
      </c>
      <c r="L60" s="77">
        <v>9677.4193548387102</v>
      </c>
      <c r="M60" s="77">
        <v>8870.967741935483</v>
      </c>
      <c r="N60" s="77">
        <v>7862.9032258064517</v>
      </c>
      <c r="O60" s="77">
        <v>7862.9032258064517</v>
      </c>
      <c r="P60" s="77">
        <v>7862.9032258064517</v>
      </c>
      <c r="Q60" s="77">
        <v>7862.9032258064517</v>
      </c>
      <c r="R60" s="77">
        <v>7862.9032258064517</v>
      </c>
      <c r="S60" s="77">
        <v>7862.9032258064517</v>
      </c>
      <c r="T60" s="77">
        <v>7862.9032258064517</v>
      </c>
      <c r="U60" s="77">
        <v>7862.9032258064517</v>
      </c>
      <c r="V60" s="77">
        <v>7862.9032258064517</v>
      </c>
      <c r="W60" s="77">
        <v>7862.9032258064517</v>
      </c>
      <c r="X60" s="77">
        <v>7862.9032258064517</v>
      </c>
      <c r="Y60" s="77">
        <v>7862.9032258064517</v>
      </c>
      <c r="Z60" s="77">
        <v>7862.9032258064517</v>
      </c>
      <c r="AA60" s="77">
        <v>7862.9032258064517</v>
      </c>
      <c r="AB60" s="77">
        <v>7862.9032258064517</v>
      </c>
      <c r="AC60" s="77">
        <v>7862.9032258064517</v>
      </c>
    </row>
    <row r="61" spans="1:29" x14ac:dyDescent="0.2">
      <c r="D61" s="25"/>
      <c r="E61" s="58" t="s">
        <v>25</v>
      </c>
      <c r="J61" s="77" cm="1">
        <f t="array" ref="J61:AC61">_xlfn.XLOOKUP(_xlfn.ANCHORARRAY(J$3),_xlfn.ANCHORARRAY( FinStats_Mon!$J$3),_xlfn.ANCHORARRAY( FinStats_Mon!$J69))</f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  <c r="Z61" s="77">
        <v>0</v>
      </c>
      <c r="AA61" s="77">
        <v>0</v>
      </c>
      <c r="AB61" s="77">
        <v>0</v>
      </c>
      <c r="AC61" s="77">
        <v>0</v>
      </c>
    </row>
    <row r="62" spans="1:29" s="13" customFormat="1" ht="15.75" thickBot="1" x14ac:dyDescent="0.25">
      <c r="B62" s="7"/>
      <c r="C62" s="75"/>
      <c r="E62" s="82" t="s">
        <v>31</v>
      </c>
      <c r="F62" s="83"/>
      <c r="G62" s="83"/>
      <c r="H62" s="83"/>
      <c r="I62" s="83"/>
      <c r="J62" s="254" cm="1">
        <f t="array" ref="J62:AC62">BXF.SumColumnsλ(_xlfn.ANCHORARRAY(J58):J61)</f>
        <v>45218.489550676975</v>
      </c>
      <c r="K62" s="83">
        <v>135494.35926787503</v>
      </c>
      <c r="L62" s="83">
        <v>266964.86704475863</v>
      </c>
      <c r="M62" s="83">
        <v>358948.98244819185</v>
      </c>
      <c r="N62" s="83">
        <v>438056.31569522078</v>
      </c>
      <c r="O62" s="83">
        <v>518171.7134583788</v>
      </c>
      <c r="P62" s="83">
        <v>598287.11122153653</v>
      </c>
      <c r="Q62" s="83">
        <v>678402.50898469426</v>
      </c>
      <c r="R62" s="83">
        <v>758517.90674785199</v>
      </c>
      <c r="S62" s="83">
        <v>838633.30451100972</v>
      </c>
      <c r="T62" s="83">
        <v>918748.70227416744</v>
      </c>
      <c r="U62" s="83">
        <v>998864.10003732517</v>
      </c>
      <c r="V62" s="83">
        <v>1078979.4978004831</v>
      </c>
      <c r="W62" s="83">
        <v>1159094.8955636411</v>
      </c>
      <c r="X62" s="83">
        <v>1239210.2933267991</v>
      </c>
      <c r="Y62" s="83">
        <v>1319325.691089957</v>
      </c>
      <c r="Z62" s="83">
        <v>1399441.088853115</v>
      </c>
      <c r="AA62" s="83">
        <v>1479556.4866162729</v>
      </c>
      <c r="AB62" s="83">
        <v>1559671.8843794309</v>
      </c>
      <c r="AC62" s="83">
        <v>1637945.1768794314</v>
      </c>
    </row>
    <row r="63" spans="1:29" s="13" customFormat="1" ht="13.5" thickBot="1" x14ac:dyDescent="0.25">
      <c r="B63" s="7"/>
      <c r="C63" s="75"/>
      <c r="E63" s="82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</row>
    <row r="64" spans="1:29" x14ac:dyDescent="0.2">
      <c r="D64" s="25"/>
      <c r="E64" s="58" t="s">
        <v>162</v>
      </c>
      <c r="J64" s="77" cm="1">
        <f t="array" ref="J64:AC64">_xlfn.XLOOKUP(_xlfn.ANCHORARRAY(J$3),_xlfn.ANCHORARRAY( FinStats_Mon!$J$3),_xlfn.ANCHORARRAY( FinStats_Mon!$J72))</f>
        <v>94736.842105263087</v>
      </c>
      <c r="K64" s="77">
        <v>89473.684210526175</v>
      </c>
      <c r="L64" s="77">
        <v>84210.526315789262</v>
      </c>
      <c r="M64" s="77">
        <v>78947.36842105235</v>
      </c>
      <c r="N64" s="77">
        <v>73684.210526315437</v>
      </c>
      <c r="O64" s="77">
        <v>68421.052631578525</v>
      </c>
      <c r="P64" s="77">
        <v>63157.894736841656</v>
      </c>
      <c r="Q64" s="77">
        <v>57894.73684210483</v>
      </c>
      <c r="R64" s="77">
        <v>52631.578947368005</v>
      </c>
      <c r="S64" s="77">
        <v>47368.42105263118</v>
      </c>
      <c r="T64" s="77">
        <v>42105.263157894355</v>
      </c>
      <c r="U64" s="77">
        <v>36842.105263157529</v>
      </c>
      <c r="V64" s="77">
        <v>31578.947368420704</v>
      </c>
      <c r="W64" s="77">
        <v>26315.789473683879</v>
      </c>
      <c r="X64" s="77">
        <v>21052.631578947054</v>
      </c>
      <c r="Y64" s="77">
        <v>15789.473684210225</v>
      </c>
      <c r="Z64" s="77">
        <v>10526.315789473378</v>
      </c>
      <c r="AA64" s="77">
        <v>5263.1578947365306</v>
      </c>
      <c r="AB64" s="77">
        <v>-3.12070369545836E-10</v>
      </c>
      <c r="AC64" s="77">
        <v>-3.12070369545836E-10</v>
      </c>
    </row>
    <row r="65" spans="1:29" s="13" customFormat="1" ht="13.5" thickBot="1" x14ac:dyDescent="0.25">
      <c r="B65" s="7"/>
      <c r="C65" s="75"/>
      <c r="E65" s="82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s="13" customFormat="1" ht="13.5" thickBot="1" x14ac:dyDescent="0.25">
      <c r="B66" s="7"/>
      <c r="C66" s="75"/>
      <c r="E66" s="82" t="s">
        <v>32</v>
      </c>
      <c r="F66" s="83"/>
      <c r="G66" s="83"/>
      <c r="H66" s="83"/>
      <c r="I66" s="83"/>
      <c r="J66" s="83" cm="1">
        <f t="array" ref="J66:AC66">_xlfn.ANCHORARRAY(J62) +_xlfn.ANCHORARRAY( J64)</f>
        <v>139955.33165594007</v>
      </c>
      <c r="K66" s="83">
        <v>224968.0434784012</v>
      </c>
      <c r="L66" s="83">
        <v>351175.3933605479</v>
      </c>
      <c r="M66" s="83">
        <v>437896.3508692442</v>
      </c>
      <c r="N66" s="83">
        <v>511740.52622153622</v>
      </c>
      <c r="O66" s="83">
        <v>586592.76608995732</v>
      </c>
      <c r="P66" s="83">
        <v>661445.0059583782</v>
      </c>
      <c r="Q66" s="83">
        <v>736297.24582679907</v>
      </c>
      <c r="R66" s="83">
        <v>811149.48569521995</v>
      </c>
      <c r="S66" s="83">
        <v>886001.72556364094</v>
      </c>
      <c r="T66" s="83">
        <v>960853.96543206181</v>
      </c>
      <c r="U66" s="83">
        <v>1035706.2053004827</v>
      </c>
      <c r="V66" s="83">
        <v>1110558.4451689038</v>
      </c>
      <c r="W66" s="83">
        <v>1185410.6850373249</v>
      </c>
      <c r="X66" s="83">
        <v>1260262.924905746</v>
      </c>
      <c r="Y66" s="83">
        <v>1335115.1647741674</v>
      </c>
      <c r="Z66" s="83">
        <v>1409967.4046425885</v>
      </c>
      <c r="AA66" s="83">
        <v>1484819.6445110096</v>
      </c>
      <c r="AB66" s="83">
        <v>1559671.8843794307</v>
      </c>
      <c r="AC66" s="83">
        <v>1637945.1768794311</v>
      </c>
    </row>
    <row r="67" spans="1:29" x14ac:dyDescent="0.2">
      <c r="E67" s="58"/>
    </row>
    <row r="68" spans="1:29" x14ac:dyDescent="0.2">
      <c r="E68" s="58"/>
    </row>
    <row r="69" spans="1:29" x14ac:dyDescent="0.2">
      <c r="C69" s="25"/>
      <c r="D69" s="75" t="s">
        <v>33</v>
      </c>
      <c r="E69" s="58"/>
    </row>
    <row r="70" spans="1:29" x14ac:dyDescent="0.2">
      <c r="D70" s="25"/>
      <c r="E70" s="58" t="s">
        <v>34</v>
      </c>
      <c r="J70" s="77" cm="1">
        <f t="array" ref="J70:AC70">_xlfn.XLOOKUP(_xlfn.ANCHORARRAY(J$3),_xlfn.ANCHORARRAY( FinStats_Mon!$J$3),_xlfn.ANCHORARRAY( FinStats_Mon!$J78))</f>
        <v>4838.7096774193551</v>
      </c>
      <c r="K70" s="77">
        <v>7258.0645161290322</v>
      </c>
      <c r="L70" s="77">
        <v>9677.4193548387102</v>
      </c>
      <c r="M70" s="77">
        <v>8870.967741935483</v>
      </c>
      <c r="N70" s="77">
        <v>7862.9032258064517</v>
      </c>
      <c r="O70" s="77">
        <v>7862.9032258064517</v>
      </c>
      <c r="P70" s="77">
        <v>7862.9032258064517</v>
      </c>
      <c r="Q70" s="77">
        <v>7862.9032258064517</v>
      </c>
      <c r="R70" s="77">
        <v>7862.9032258064517</v>
      </c>
      <c r="S70" s="77">
        <v>7862.9032258064517</v>
      </c>
      <c r="T70" s="77">
        <v>7862.9032258064517</v>
      </c>
      <c r="U70" s="77">
        <v>7862.9032258064517</v>
      </c>
      <c r="V70" s="77">
        <v>7862.9032258064517</v>
      </c>
      <c r="W70" s="77">
        <v>7862.9032258064517</v>
      </c>
      <c r="X70" s="77">
        <v>7862.9032258064517</v>
      </c>
      <c r="Y70" s="77">
        <v>7862.9032258064517</v>
      </c>
      <c r="Z70" s="77">
        <v>7862.9032258064517</v>
      </c>
      <c r="AA70" s="77">
        <v>7862.9032258064517</v>
      </c>
      <c r="AB70" s="77">
        <v>7862.9032258064517</v>
      </c>
      <c r="AC70" s="77">
        <v>7862.9032258064517</v>
      </c>
    </row>
    <row r="71" spans="1:29" s="13" customFormat="1" ht="15.75" thickBot="1" x14ac:dyDescent="0.25">
      <c r="B71" s="7"/>
      <c r="C71" s="75"/>
      <c r="E71" s="82" t="s">
        <v>35</v>
      </c>
      <c r="F71" s="83"/>
      <c r="G71" s="83"/>
      <c r="H71" s="83"/>
      <c r="I71" s="83"/>
      <c r="J71" s="254" cm="1">
        <f t="array" ref="J71:AC71">BXF.SumColumnsλ(_xlfn.ANCHORARRAY(J70))</f>
        <v>4838.7096774193551</v>
      </c>
      <c r="K71" s="83">
        <v>7258.0645161290322</v>
      </c>
      <c r="L71" s="83">
        <v>9677.4193548387102</v>
      </c>
      <c r="M71" s="83">
        <v>8870.967741935483</v>
      </c>
      <c r="N71" s="83">
        <v>7862.9032258064517</v>
      </c>
      <c r="O71" s="83">
        <v>7862.9032258064517</v>
      </c>
      <c r="P71" s="83">
        <v>7862.9032258064517</v>
      </c>
      <c r="Q71" s="83">
        <v>7862.9032258064517</v>
      </c>
      <c r="R71" s="83">
        <v>7862.9032258064517</v>
      </c>
      <c r="S71" s="83">
        <v>7862.9032258064517</v>
      </c>
      <c r="T71" s="83">
        <v>7862.9032258064517</v>
      </c>
      <c r="U71" s="83">
        <v>7862.9032258064517</v>
      </c>
      <c r="V71" s="83">
        <v>7862.9032258064517</v>
      </c>
      <c r="W71" s="83">
        <v>7862.9032258064517</v>
      </c>
      <c r="X71" s="83">
        <v>7862.9032258064517</v>
      </c>
      <c r="Y71" s="83">
        <v>7862.9032258064517</v>
      </c>
      <c r="Z71" s="83">
        <v>7862.9032258064517</v>
      </c>
      <c r="AA71" s="83">
        <v>7862.9032258064517</v>
      </c>
      <c r="AB71" s="83">
        <v>7862.9032258064517</v>
      </c>
      <c r="AC71" s="83">
        <v>7862.9032258064517</v>
      </c>
    </row>
    <row r="72" spans="1:29" x14ac:dyDescent="0.2">
      <c r="D72" s="25"/>
      <c r="E72" s="58"/>
    </row>
    <row r="73" spans="1:29" s="77" customFormat="1" x14ac:dyDescent="0.2">
      <c r="A73" s="7"/>
      <c r="B73" s="7"/>
      <c r="C73" s="17"/>
      <c r="D73" s="96"/>
      <c r="E73" s="76" t="s">
        <v>108</v>
      </c>
      <c r="J73" s="77" cm="1">
        <f t="array" ref="J73:AC73">_xlfn.XLOOKUP(_xlfn.ANCHORARRAY(J$3),_xlfn.ANCHORARRAY( FinStats_Mon!$J$3),_xlfn.ANCHORARRAY( FinStats_Mon!$J81))</f>
        <v>69154.967704838797</v>
      </c>
      <c r="K73" s="77">
        <v>47243.463996051112</v>
      </c>
      <c r="L73" s="77">
        <v>24210.926172079209</v>
      </c>
      <c r="M73" s="77">
        <v>7.503331289626658E-11</v>
      </c>
      <c r="N73" s="77">
        <v>0</v>
      </c>
      <c r="O73" s="77">
        <v>0</v>
      </c>
      <c r="P73" s="77">
        <v>0</v>
      </c>
      <c r="Q73" s="77">
        <v>0</v>
      </c>
      <c r="R73" s="77">
        <v>0</v>
      </c>
      <c r="S73" s="77">
        <v>0</v>
      </c>
      <c r="T73" s="77">
        <v>0</v>
      </c>
      <c r="U73" s="77">
        <v>0</v>
      </c>
      <c r="V73" s="77">
        <v>0</v>
      </c>
      <c r="W73" s="77">
        <v>0</v>
      </c>
      <c r="X73" s="77">
        <v>0</v>
      </c>
      <c r="Y73" s="77">
        <v>0</v>
      </c>
      <c r="Z73" s="77">
        <v>0</v>
      </c>
      <c r="AA73" s="77">
        <v>0</v>
      </c>
      <c r="AB73" s="77">
        <v>0</v>
      </c>
      <c r="AC73" s="77">
        <v>0</v>
      </c>
    </row>
    <row r="74" spans="1:29" s="13" customFormat="1" ht="15.75" thickBot="1" x14ac:dyDescent="0.25">
      <c r="B74" s="7"/>
      <c r="C74" s="75"/>
      <c r="D74" s="74"/>
      <c r="E74" s="82" t="s">
        <v>36</v>
      </c>
      <c r="F74" s="83"/>
      <c r="G74" s="83"/>
      <c r="H74" s="83"/>
      <c r="I74" s="83"/>
      <c r="J74" s="254" cm="1">
        <f t="array" ref="J74:AC74">BXF.SumColumnsλ(_xlfn.ANCHORARRAY(J73))</f>
        <v>69154.967704838797</v>
      </c>
      <c r="K74" s="83">
        <v>47243.463996051112</v>
      </c>
      <c r="L74" s="83">
        <v>24210.926172079209</v>
      </c>
      <c r="M74" s="83">
        <v>7.503331289626658E-11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</row>
    <row r="75" spans="1:29" x14ac:dyDescent="0.2">
      <c r="E75" s="58"/>
    </row>
    <row r="76" spans="1:29" s="13" customFormat="1" ht="13.5" thickBot="1" x14ac:dyDescent="0.25">
      <c r="B76" s="7"/>
      <c r="C76" s="75"/>
      <c r="D76" s="74"/>
      <c r="E76" s="82" t="s">
        <v>37</v>
      </c>
      <c r="F76" s="83"/>
      <c r="G76" s="83"/>
      <c r="H76" s="83"/>
      <c r="I76" s="83"/>
      <c r="J76" s="83" cm="1">
        <f t="array" ref="J76:AC76">_xlfn.ANCHORARRAY(J71) +_xlfn.ANCHORARRAY( J74)</f>
        <v>73993.677382258145</v>
      </c>
      <c r="K76" s="83">
        <v>54501.528512180143</v>
      </c>
      <c r="L76" s="83">
        <v>33888.345526917918</v>
      </c>
      <c r="M76" s="83">
        <v>8870.9677419355576</v>
      </c>
      <c r="N76" s="83">
        <v>7862.9032258064517</v>
      </c>
      <c r="O76" s="83">
        <v>7862.9032258064517</v>
      </c>
      <c r="P76" s="83">
        <v>7862.9032258064517</v>
      </c>
      <c r="Q76" s="83">
        <v>7862.9032258064517</v>
      </c>
      <c r="R76" s="83">
        <v>7862.9032258064517</v>
      </c>
      <c r="S76" s="83">
        <v>7862.9032258064517</v>
      </c>
      <c r="T76" s="83">
        <v>7862.9032258064517</v>
      </c>
      <c r="U76" s="83">
        <v>7862.9032258064517</v>
      </c>
      <c r="V76" s="83">
        <v>7862.9032258064517</v>
      </c>
      <c r="W76" s="83">
        <v>7862.9032258064517</v>
      </c>
      <c r="X76" s="83">
        <v>7862.9032258064517</v>
      </c>
      <c r="Y76" s="83">
        <v>7862.9032258064517</v>
      </c>
      <c r="Z76" s="83">
        <v>7862.9032258064517</v>
      </c>
      <c r="AA76" s="83">
        <v>7862.9032258064517</v>
      </c>
      <c r="AB76" s="83">
        <v>7862.9032258064517</v>
      </c>
      <c r="AC76" s="83">
        <v>7862.9032258064517</v>
      </c>
    </row>
    <row r="77" spans="1:29" x14ac:dyDescent="0.2">
      <c r="E77" s="58"/>
    </row>
    <row r="78" spans="1:29" x14ac:dyDescent="0.2">
      <c r="E78" s="58" t="s">
        <v>38</v>
      </c>
      <c r="J78" s="77" cm="1">
        <f t="array" ref="J78:AC78">_xlfn.XLOOKUP(_xlfn.ANCHORARRAY(J$3),_xlfn.ANCHORARRAY( FinStats_Mon!$J$3),_xlfn.ANCHORARRAY( FinStats_Mon!$J86))</f>
        <v>20000</v>
      </c>
      <c r="K78" s="77">
        <v>20000</v>
      </c>
      <c r="L78" s="77">
        <v>20000</v>
      </c>
      <c r="M78" s="77">
        <v>20000</v>
      </c>
      <c r="N78" s="77">
        <v>20000</v>
      </c>
      <c r="O78" s="77">
        <v>20000</v>
      </c>
      <c r="P78" s="77">
        <v>20000</v>
      </c>
      <c r="Q78" s="77">
        <v>20000</v>
      </c>
      <c r="R78" s="77">
        <v>20000</v>
      </c>
      <c r="S78" s="77">
        <v>20000</v>
      </c>
      <c r="T78" s="77">
        <v>20000</v>
      </c>
      <c r="U78" s="77">
        <v>20000</v>
      </c>
      <c r="V78" s="77">
        <v>20000</v>
      </c>
      <c r="W78" s="77">
        <v>20000</v>
      </c>
      <c r="X78" s="77">
        <v>20000</v>
      </c>
      <c r="Y78" s="77">
        <v>20000</v>
      </c>
      <c r="Z78" s="77">
        <v>20000</v>
      </c>
      <c r="AA78" s="77">
        <v>20000</v>
      </c>
      <c r="AB78" s="77">
        <v>20000</v>
      </c>
      <c r="AC78" s="77">
        <v>20000</v>
      </c>
    </row>
    <row r="79" spans="1:29" x14ac:dyDescent="0.2">
      <c r="E79" s="58" t="s">
        <v>39</v>
      </c>
      <c r="J79" s="77" cm="1">
        <f t="array" ref="J79:AC79">_xlfn.XLOOKUP(_xlfn.ANCHORARRAY(J$3),_xlfn.ANCHORARRAY( FinStats_Mon!$J$3),_xlfn.ANCHORARRAY( FinStats_Mon!$J87))</f>
        <v>45961.654273682005</v>
      </c>
      <c r="K79" s="77">
        <v>150466.51496622118</v>
      </c>
      <c r="L79" s="77">
        <v>297287.04783363012</v>
      </c>
      <c r="M79" s="77">
        <v>409025.38312730874</v>
      </c>
      <c r="N79" s="77">
        <v>483877.62299573008</v>
      </c>
      <c r="O79" s="77">
        <v>558729.86286415113</v>
      </c>
      <c r="P79" s="77">
        <v>633582.10273257177</v>
      </c>
      <c r="Q79" s="77">
        <v>708434.34260099242</v>
      </c>
      <c r="R79" s="77">
        <v>783286.58246941306</v>
      </c>
      <c r="S79" s="77">
        <v>858138.8223378337</v>
      </c>
      <c r="T79" s="77">
        <v>932991.06220625434</v>
      </c>
      <c r="U79" s="77">
        <v>1007843.302074675</v>
      </c>
      <c r="V79" s="77">
        <v>1082695.5419430963</v>
      </c>
      <c r="W79" s="77">
        <v>1157547.7818115184</v>
      </c>
      <c r="X79" s="77">
        <v>1232400.0216799404</v>
      </c>
      <c r="Y79" s="77">
        <v>1307252.2615483624</v>
      </c>
      <c r="Z79" s="77">
        <v>1382104.5014167845</v>
      </c>
      <c r="AA79" s="77">
        <v>1456956.7412852065</v>
      </c>
      <c r="AB79" s="77">
        <v>1531808.9811536286</v>
      </c>
      <c r="AC79" s="77">
        <v>1610082.273653629</v>
      </c>
    </row>
    <row r="80" spans="1:29" s="13" customFormat="1" ht="15.75" thickBot="1" x14ac:dyDescent="0.25">
      <c r="B80" s="7"/>
      <c r="C80" s="75"/>
      <c r="D80" s="74"/>
      <c r="E80" s="82" t="s">
        <v>40</v>
      </c>
      <c r="F80" s="83"/>
      <c r="G80" s="83"/>
      <c r="H80" s="83"/>
      <c r="I80" s="83"/>
      <c r="J80" s="254" cm="1">
        <f t="array" ref="J80:AC80">BXF.SumColumnsλ(_xlfn.ANCHORARRAY(J78):J79)</f>
        <v>65961.654273682012</v>
      </c>
      <c r="K80" s="83">
        <v>170466.51496622118</v>
      </c>
      <c r="L80" s="83">
        <v>317287.04783363012</v>
      </c>
      <c r="M80" s="83">
        <v>429025.38312730874</v>
      </c>
      <c r="N80" s="83">
        <v>503877.62299573008</v>
      </c>
      <c r="O80" s="83">
        <v>578729.86286415113</v>
      </c>
      <c r="P80" s="83">
        <v>653582.10273257177</v>
      </c>
      <c r="Q80" s="83">
        <v>728434.34260099242</v>
      </c>
      <c r="R80" s="83">
        <v>803286.58246941306</v>
      </c>
      <c r="S80" s="83">
        <v>878138.8223378337</v>
      </c>
      <c r="T80" s="83">
        <v>952991.06220625434</v>
      </c>
      <c r="U80" s="83">
        <v>1027843.302074675</v>
      </c>
      <c r="V80" s="83">
        <v>1102695.5419430963</v>
      </c>
      <c r="W80" s="83">
        <v>1177547.7818115184</v>
      </c>
      <c r="X80" s="83">
        <v>1252400.0216799404</v>
      </c>
      <c r="Y80" s="83">
        <v>1327252.2615483624</v>
      </c>
      <c r="Z80" s="83">
        <v>1402104.5014167845</v>
      </c>
      <c r="AA80" s="83">
        <v>1476956.7412852065</v>
      </c>
      <c r="AB80" s="83">
        <v>1551808.9811536286</v>
      </c>
      <c r="AC80" s="83">
        <v>1630082.273653629</v>
      </c>
    </row>
    <row r="82" spans="2:29" s="13" customFormat="1" ht="13.5" thickBot="1" x14ac:dyDescent="0.25">
      <c r="B82" s="7"/>
      <c r="C82" s="75"/>
      <c r="D82" s="84" t="s">
        <v>41</v>
      </c>
      <c r="E82" s="83"/>
      <c r="F82" s="83"/>
      <c r="G82" s="83"/>
      <c r="H82" s="83"/>
      <c r="I82" s="83"/>
      <c r="J82" s="83" cm="1">
        <f t="array" ref="J82:AC82">_xlfn.ANCHORARRAY(J76) +_xlfn.ANCHORARRAY( J80)</f>
        <v>139955.33165594016</v>
      </c>
      <c r="K82" s="83">
        <v>224968.04347840132</v>
      </c>
      <c r="L82" s="83">
        <v>351175.39336054801</v>
      </c>
      <c r="M82" s="83">
        <v>437896.35086924431</v>
      </c>
      <c r="N82" s="83">
        <v>511740.52622153651</v>
      </c>
      <c r="O82" s="83">
        <v>586592.76608995756</v>
      </c>
      <c r="P82" s="83">
        <v>661445.0059583782</v>
      </c>
      <c r="Q82" s="83">
        <v>736297.24582679884</v>
      </c>
      <c r="R82" s="83">
        <v>811149.48569521948</v>
      </c>
      <c r="S82" s="83">
        <v>886001.72556364012</v>
      </c>
      <c r="T82" s="83">
        <v>960853.96543206077</v>
      </c>
      <c r="U82" s="83">
        <v>1035706.2053004814</v>
      </c>
      <c r="V82" s="83">
        <v>1110558.4451689029</v>
      </c>
      <c r="W82" s="83">
        <v>1185410.6850373249</v>
      </c>
      <c r="X82" s="83">
        <v>1260262.9249057469</v>
      </c>
      <c r="Y82" s="83">
        <v>1335115.164774169</v>
      </c>
      <c r="Z82" s="83">
        <v>1409967.404642591</v>
      </c>
      <c r="AA82" s="83">
        <v>1484819.6445110131</v>
      </c>
      <c r="AB82" s="83">
        <v>1559671.8843794351</v>
      </c>
      <c r="AC82" s="83">
        <v>1637945.1768794355</v>
      </c>
    </row>
    <row r="85" spans="2:29" x14ac:dyDescent="0.2">
      <c r="E85" s="25" t="s">
        <v>63</v>
      </c>
      <c r="J85" s="257" cm="1">
        <f t="array" ref="J85:AC85">ROUND(_xlfn.ANCHORARRAY(J66) -_xlfn.ANCHORARRAY( J82),5)</f>
        <v>0</v>
      </c>
      <c r="K85" s="257">
        <v>0</v>
      </c>
      <c r="L85" s="257">
        <v>0</v>
      </c>
      <c r="M85" s="257">
        <v>0</v>
      </c>
      <c r="N85" s="257">
        <v>0</v>
      </c>
      <c r="O85" s="257">
        <v>0</v>
      </c>
      <c r="P85" s="257">
        <v>0</v>
      </c>
      <c r="Q85" s="257">
        <v>0</v>
      </c>
      <c r="R85" s="257">
        <v>0</v>
      </c>
      <c r="S85" s="257">
        <v>0</v>
      </c>
      <c r="T85" s="257">
        <v>0</v>
      </c>
      <c r="U85" s="257">
        <v>0</v>
      </c>
      <c r="V85" s="257">
        <v>0</v>
      </c>
      <c r="W85" s="257">
        <v>0</v>
      </c>
      <c r="X85" s="257">
        <v>0</v>
      </c>
      <c r="Y85" s="257">
        <v>0</v>
      </c>
      <c r="Z85" s="257">
        <v>0</v>
      </c>
      <c r="AA85" s="257">
        <v>0</v>
      </c>
      <c r="AB85" s="257">
        <v>0</v>
      </c>
      <c r="AC85" s="257">
        <v>0</v>
      </c>
    </row>
  </sheetData>
  <conditionalFormatting sqref="F2">
    <cfRule type="cellIs" dxfId="1" priority="1" operator="equal">
      <formula>FALSE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&amp;L&amp;"Arial,Bold"&amp;14PROJECT [project name]&amp;C&amp;"Arial,Bold"&amp;14Sheet: &amp;A&amp;R&amp;"Arial,Bold"&amp;14STRICTLY  CONFIDENTIAL</oddHeader>
    <oddFooter>&amp;L&amp;F ( Printed on &amp;D at &amp;T )&amp;RPage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F19C-73A5-411C-987B-FE400BBA66B4}">
  <sheetPr>
    <tabColor rgb="FF92D050"/>
    <outlinePr summaryBelow="0" summaryRight="0"/>
  </sheetPr>
  <dimension ref="A1:AJ244"/>
  <sheetViews>
    <sheetView showGridLines="0" defaultGridColor="0" colorId="22" zoomScale="120" zoomScaleNormal="120" workbookViewId="0">
      <pane xSplit="9" ySplit="4" topLeftCell="J5" activePane="bottomRight" state="frozen"/>
      <selection activeCell="H40" sqref="H40"/>
      <selection pane="topRight" activeCell="H40" sqref="H40"/>
      <selection pane="bottomLeft" activeCell="H40" sqref="H40"/>
      <selection pane="bottomRight"/>
    </sheetView>
  </sheetViews>
  <sheetFormatPr defaultColWidth="8.85546875" defaultRowHeight="12.75" x14ac:dyDescent="0.2"/>
  <cols>
    <col min="1" max="1" width="1.28515625" style="13" customWidth="1"/>
    <col min="2" max="2" width="17.85546875" style="7" bestFit="1" customWidth="1"/>
    <col min="3" max="3" width="14.140625" style="17" bestFit="1" customWidth="1"/>
    <col min="4" max="4" width="9.28515625" style="26" bestFit="1" customWidth="1"/>
    <col min="5" max="5" width="13.85546875" style="25" bestFit="1" customWidth="1"/>
    <col min="6" max="6" width="12" style="25" bestFit="1" customWidth="1"/>
    <col min="7" max="7" width="19.28515625" style="25" bestFit="1" customWidth="1"/>
    <col min="8" max="8" width="8.85546875" style="25" bestFit="1" customWidth="1"/>
    <col min="9" max="9" width="12.7109375" style="25" bestFit="1" customWidth="1"/>
    <col min="10" max="10" width="16.28515625" style="25" bestFit="1" customWidth="1"/>
    <col min="11" max="11" width="13.140625" style="25" bestFit="1" customWidth="1"/>
    <col min="12" max="12" width="11.5703125" style="25" bestFit="1" customWidth="1"/>
    <col min="13" max="13" width="13.140625" style="25" bestFit="1" customWidth="1"/>
    <col min="14" max="14" width="10.5703125" style="25" bestFit="1" customWidth="1"/>
    <col min="15" max="15" width="16.28515625" style="25" bestFit="1" customWidth="1"/>
    <col min="16" max="16" width="8.140625" style="25" bestFit="1" customWidth="1"/>
    <col min="17" max="17" width="11.140625" style="25" bestFit="1" customWidth="1"/>
    <col min="18" max="18" width="14.42578125" style="25" bestFit="1" customWidth="1"/>
    <col min="19" max="19" width="10.42578125" style="25" bestFit="1" customWidth="1"/>
    <col min="20" max="20" width="9.42578125" style="25" bestFit="1" customWidth="1"/>
    <col min="21" max="21" width="6.7109375" style="25" bestFit="1" customWidth="1"/>
    <col min="22" max="22" width="10.140625" style="25" bestFit="1" customWidth="1"/>
    <col min="23" max="23" width="7.5703125" style="25" bestFit="1" customWidth="1"/>
    <col min="24" max="24" width="10.140625" style="25" bestFit="1" customWidth="1"/>
    <col min="25" max="25" width="9.42578125" style="25" bestFit="1" customWidth="1"/>
    <col min="26" max="26" width="9.140625" style="25" bestFit="1" customWidth="1"/>
    <col min="27" max="27" width="7.5703125" style="25" bestFit="1" customWidth="1"/>
    <col min="28" max="28" width="9.140625" style="25" bestFit="1" customWidth="1"/>
    <col min="29" max="29" width="7.5703125" style="25" bestFit="1" customWidth="1"/>
    <col min="30" max="30" width="9.140625" style="25" bestFit="1" customWidth="1"/>
    <col min="31" max="33" width="10.140625" style="25" bestFit="1" customWidth="1"/>
    <col min="34" max="34" width="8.7109375" style="25" bestFit="1" customWidth="1"/>
    <col min="35" max="35" width="7.5703125" style="25" bestFit="1" customWidth="1"/>
    <col min="36" max="36" width="32" style="25" bestFit="1" customWidth="1"/>
    <col min="37" max="38" width="8.7109375" style="25" bestFit="1" customWidth="1"/>
    <col min="39" max="39" width="10.140625" style="25" bestFit="1" customWidth="1"/>
    <col min="40" max="40" width="12.5703125" style="25" customWidth="1"/>
    <col min="41" max="41" width="10.140625" style="25" bestFit="1" customWidth="1"/>
    <col min="42" max="16384" width="8.85546875" style="25"/>
  </cols>
  <sheetData>
    <row r="1" spans="1:36" s="27" customFormat="1" ht="26.25" x14ac:dyDescent="0.2">
      <c r="A1" s="27" t="str">
        <f ca="1" xml:space="preserve"> RIGHT(CELL("filename", A1), LEN(CELL("filename", A1)) - SEARCH("]", CELL("filename", A1)))</f>
        <v>Power_BI_Export</v>
      </c>
      <c r="B1" s="7"/>
      <c r="C1" s="28"/>
      <c r="D1" s="3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36" s="29" customFormat="1" x14ac:dyDescent="0.2">
      <c r="C2" s="30"/>
      <c r="D2" s="31"/>
      <c r="E2" s="20" t="s">
        <v>163</v>
      </c>
      <c r="F2" s="114" t="b">
        <f>Checks!$F$8</f>
        <v>1</v>
      </c>
      <c r="G2" s="20"/>
      <c r="H2" s="33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6" s="40" customFormat="1" x14ac:dyDescent="0.2">
      <c r="A3" s="36"/>
      <c r="B3" s="259" t="s">
        <v>338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259" t="s">
        <v>340</v>
      </c>
      <c r="R3" s="259" t="s">
        <v>339</v>
      </c>
      <c r="AJ3" s="30"/>
    </row>
    <row r="4" spans="1:36" s="32" customFormat="1" ht="51" x14ac:dyDescent="0.2">
      <c r="A4" s="29"/>
      <c r="B4" s="32" t="s">
        <v>337</v>
      </c>
      <c r="C4" s="32" t="s">
        <v>336</v>
      </c>
      <c r="D4" s="32" t="str">
        <f>FinStats_Mon!E10</f>
        <v>Revenue</v>
      </c>
      <c r="E4" s="32" t="str">
        <f>FinStats_Mon!E13</f>
        <v>Cost of Sales</v>
      </c>
      <c r="F4" s="32" t="str">
        <f>FinStats_Mon!E14</f>
        <v>Gross Profit</v>
      </c>
      <c r="G4" s="32" t="str">
        <f>FinStats_Mon!E16</f>
        <v>Operating Expenses</v>
      </c>
      <c r="H4" s="32" t="str">
        <f>FinStats_Mon!E17</f>
        <v>EBITDA</v>
      </c>
      <c r="I4" s="32" t="str">
        <f>FinStats_Mon!E19</f>
        <v>Depreciation</v>
      </c>
      <c r="J4" s="32" t="str">
        <f>FinStats_Mon!E22</f>
        <v>Interest Expense</v>
      </c>
      <c r="K4" s="32" t="str">
        <f>FinStats_Mon!E25</f>
        <v>Tax Expense</v>
      </c>
      <c r="L4" s="32" t="str">
        <f>FinStats_Mon!E28</f>
        <v>Net Income</v>
      </c>
      <c r="M4" s="260" t="str">
        <f>FinStats_Mon!E37</f>
        <v>Cash flows from operating activities</v>
      </c>
      <c r="N4" s="260" t="str">
        <f>FinStats_Mon!E41</f>
        <v>Cash flows from investing activities</v>
      </c>
      <c r="O4" s="260" t="str">
        <f>FinStats_Mon!E48</f>
        <v>Cash flows from financing activities</v>
      </c>
      <c r="P4" s="260" t="str">
        <f>FinStats_Mon!E51</f>
        <v>Change in cash position</v>
      </c>
      <c r="Q4" s="260" t="str">
        <f>FinStats_Mon!E55</f>
        <v>Cash at the end of the period</v>
      </c>
      <c r="R4" s="260" t="str">
        <f>FinStats_Mon!E66</f>
        <v>Cash and Equivalents</v>
      </c>
      <c r="S4" s="260" t="str">
        <f>FinStats_Mon!E67</f>
        <v>Accounts Receivable</v>
      </c>
      <c r="T4" s="32" t="str">
        <f>FinStats_Mon!E68</f>
        <v>Inventory</v>
      </c>
      <c r="U4" s="32" t="str">
        <f>FinStats_Mon!E69</f>
        <v>Other</v>
      </c>
      <c r="V4" s="260" t="str">
        <f>FinStats_Mon!E70</f>
        <v>Total Current Assets</v>
      </c>
      <c r="W4" s="260" t="str">
        <f>FinStats_Mon!E72</f>
        <v>Fixed Assets</v>
      </c>
      <c r="X4" s="260" t="str">
        <f>FinStats_Mon!E74</f>
        <v>Total Assets</v>
      </c>
      <c r="Y4" s="260" t="str">
        <f>FinStats_Mon!E78</f>
        <v>Accounts Payable</v>
      </c>
      <c r="Z4" s="260" t="str">
        <f>FinStats_Mon!E79</f>
        <v>Total Current Liabilities</v>
      </c>
      <c r="AA4" s="32" t="str">
        <f>FinStats_Mon!E81</f>
        <v>Debt</v>
      </c>
      <c r="AB4" s="260" t="str">
        <f>FinStats_Mon!E82</f>
        <v>Total Long Term Liabilities</v>
      </c>
      <c r="AC4" s="260" t="str">
        <f>FinStats_Mon!E84</f>
        <v>Total Liabilities</v>
      </c>
      <c r="AD4" s="260" t="str">
        <f>FinStats_Mon!E86</f>
        <v>Common Shares</v>
      </c>
      <c r="AE4" s="260" t="str">
        <f>FinStats_Mon!E87</f>
        <v>Retained Earnings</v>
      </c>
      <c r="AF4" s="260" t="str">
        <f>FinStats_Mon!E88</f>
        <v>Shareholder's Equity</v>
      </c>
      <c r="AG4" s="260" t="str">
        <f>FinStats_Mon!E90</f>
        <v>Total Liabilities and Equity</v>
      </c>
      <c r="AJ4" s="261" t="s">
        <v>341</v>
      </c>
    </row>
    <row r="5" spans="1:36" x14ac:dyDescent="0.2">
      <c r="B5" s="104" cm="1">
        <f t="array" ref="B5:B244">EOMONTH(Time!$F$8,_xlfn.SEQUENCE(Time!F9,1,0,1))</f>
        <v>45322</v>
      </c>
      <c r="C5" s="258" cm="1">
        <f t="array" ref="C5:C244">IF(MONTH(_xlfn.ANCHORARRAY(B5))&lt;=6,0,1)+YEAR(_xlfn.ANCHORARRAY(B5))</f>
        <v>2024</v>
      </c>
      <c r="D5" s="25" cm="1">
        <f t="array" ref="D5:D244">ABS(TRANSPOSE(_xlfn.ANCHORARRAY(FinStats_Mon!$J10)))</f>
        <v>20000</v>
      </c>
      <c r="E5" s="25" cm="1">
        <f t="array" ref="E5:E244">ABS(TRANSPOSE(_xlfn.ANCHORARRAY(FinStats_Mon!J13)))</f>
        <v>5000</v>
      </c>
      <c r="F5" s="25" cm="1">
        <f t="array" ref="F5:F244">ABS(TRANSPOSE(_xlfn.ANCHORARRAY(FinStats_Mon!$J14)))</f>
        <v>15000</v>
      </c>
      <c r="G5" s="25" cm="1">
        <f t="array" ref="G5:G244">ABS(TRANSPOSE(_xlfn.ANCHORARRAY(FinStats_Mon!$J16)))</f>
        <v>8333.3333333333321</v>
      </c>
      <c r="H5" s="25" cm="1">
        <f t="array" ref="H5:H244">ABS(TRANSPOSE(_xlfn.ANCHORARRAY(FinStats_Mon!$J17)))</f>
        <v>6666.6666666666679</v>
      </c>
      <c r="I5" s="25" cm="1">
        <f t="array" ref="I5:I244">ABS(TRANSPOSE(_xlfn.ANCHORARRAY(FinStats_Mon!$J19)))</f>
        <v>438.59649122807019</v>
      </c>
      <c r="J5" s="25" cm="1">
        <f t="array" ref="J5:J244">ABS(TRANSPOSE(_xlfn.ANCHORARRAY(FinStats_Mon!$J22)))</f>
        <v>375</v>
      </c>
      <c r="K5" s="25" cm="1">
        <f t="array" ref="K5:K244">ABS(TRANSPOSE(_xlfn.ANCHORARRAY(FinStats_Mon!$J25)))</f>
        <v>2048.5745614035091</v>
      </c>
      <c r="L5" s="25" cm="1">
        <f t="array" ref="L5:L244">ABS(TRANSPOSE(_xlfn.ANCHORARRAY(FinStats_Mon!$J28)))</f>
        <v>3804.4956140350882</v>
      </c>
      <c r="M5" s="25" cm="1">
        <f t="array" ref="M5:M244">ABS(TRANSPOSE(_xlfn.ANCHORARRAY(FinStats_Mon!$J37)))</f>
        <v>2208.5207979626475</v>
      </c>
      <c r="N5" s="25" cm="1">
        <f t="array" ref="N5:N244">ABS(TRANSPOSE(_xlfn.ANCHORARRAY(FinStats_Mon!$J41)))</f>
        <v>100000</v>
      </c>
      <c r="O5" s="25" cm="1">
        <f t="array" ref="O5:O244">ABS(TRANSPOSE(_xlfn.ANCHORARRAY(FinStats_Mon!$J48)))</f>
        <v>108302.36357864182</v>
      </c>
      <c r="P5" s="25" cm="1">
        <f t="array" ref="P5:P244">ABS(TRANSPOSE(_xlfn.ANCHORARRAY(FinStats_Mon!$J51)))</f>
        <v>6093.8427806791733</v>
      </c>
      <c r="Q5" s="25" cm="1">
        <f t="array" ref="Q5:Q244">ABS(TRANSPOSE(_xlfn.ANCHORARRAY(FinStats_Mon!$J66)))</f>
        <v>6093.8427806791733</v>
      </c>
      <c r="R5" s="25" cm="1">
        <f t="array" ref="R5:R244">ABS(TRANSPOSE(_xlfn.ANCHORARRAY(FinStats_Mon!$J66)))</f>
        <v>6093.8427806791733</v>
      </c>
      <c r="S5" s="25" cm="1">
        <f t="array" ref="S5:S244">ABS(TRANSPOSE(_xlfn.ANCHORARRAY(FinStats_Mon!$J67)))</f>
        <v>6451.6129032258059</v>
      </c>
      <c r="T5" s="25" cm="1">
        <f t="array" ref="T5:T244">ABS(TRANSPOSE(_xlfn.ANCHORARRAY(FinStats_Mon!$J68)))</f>
        <v>4838.7096774193551</v>
      </c>
      <c r="U5" s="25" cm="1">
        <f t="array" ref="U5:U244">ABS(TRANSPOSE(_xlfn.ANCHORARRAY(FinStats_Mon!$J69)))</f>
        <v>0</v>
      </c>
      <c r="V5" s="25" cm="1">
        <f t="array" ref="V5:V244">ABS(TRANSPOSE(_xlfn.ANCHORARRAY(FinStats_Mon!$J70)))</f>
        <v>17384.165361324336</v>
      </c>
      <c r="W5" s="25" cm="1">
        <f t="array" ref="W5:W244">ABS(TRANSPOSE(_xlfn.ANCHORARRAY(FinStats_Mon!$J72)))</f>
        <v>99561.403508771924</v>
      </c>
      <c r="X5" s="25" cm="1">
        <f t="array" ref="X5:X244">ABS(TRANSPOSE(_xlfn.ANCHORARRAY(FinStats_Mon!$J74)))</f>
        <v>116945.56887009626</v>
      </c>
      <c r="Y5" s="25" cm="1">
        <f t="array" ref="Y5:Y244">ABS(TRANSPOSE(_xlfn.ANCHORARRAY(FinStats_Mon!$J78)))</f>
        <v>4838.7096774193551</v>
      </c>
      <c r="Z5" s="25" cm="1">
        <f t="array" ref="Z5:Z244">ABS(TRANSPOSE(_xlfn.ANCHORARRAY(FinStats_Mon!$J79)))</f>
        <v>4838.7096774193551</v>
      </c>
      <c r="AA5" s="25" cm="1">
        <f t="array" ref="AA5:AA244">ABS(TRANSPOSE(_xlfn.ANCHORARRAY(FinStats_Mon!$J81)))</f>
        <v>88302.363578641816</v>
      </c>
      <c r="AB5" s="25" cm="1">
        <f t="array" ref="AB5:AB244">ABS(TRANSPOSE(_xlfn.ANCHORARRAY(FinStats_Mon!$J82)))</f>
        <v>88302.363578641816</v>
      </c>
      <c r="AC5" s="25" cm="1">
        <f t="array" ref="AC5:AC244">ABS(TRANSPOSE(_xlfn.ANCHORARRAY(FinStats_Mon!$J84)))</f>
        <v>93141.073256061165</v>
      </c>
      <c r="AD5" s="25" cm="1">
        <f t="array" ref="AD5:AD244">ABS(TRANSPOSE(_xlfn.ANCHORARRAY(FinStats_Mon!$J86)))</f>
        <v>20000</v>
      </c>
      <c r="AE5" s="25" cm="1">
        <f t="array" ref="AE5:AE244">ABS(TRANSPOSE(_xlfn.ANCHORARRAY(FinStats_Mon!$J87)))</f>
        <v>3804.4956140350882</v>
      </c>
      <c r="AF5" s="25" cm="1">
        <f t="array" ref="AF5:AF244">ABS(TRANSPOSE(_xlfn.ANCHORARRAY(FinStats_Mon!$J88)))</f>
        <v>23804.495614035088</v>
      </c>
      <c r="AG5" s="25" cm="1">
        <f t="array" ref="AG5:AG244">ABS(TRANSPOSE(_xlfn.ANCHORARRAY(FinStats_Mon!$J90)))</f>
        <v>116945.56887009625</v>
      </c>
      <c r="AJ5" s="32" t="str" cm="1">
        <f t="array" ref="AJ5:AJ34">TRANSPOSE(_xlfn.UNIQUE(D4:AG4))</f>
        <v>Revenue</v>
      </c>
    </row>
    <row r="6" spans="1:36" x14ac:dyDescent="0.2">
      <c r="B6" s="104">
        <v>45351</v>
      </c>
      <c r="C6" s="258">
        <v>2024</v>
      </c>
      <c r="D6" s="25">
        <v>20000</v>
      </c>
      <c r="E6" s="25">
        <v>5000</v>
      </c>
      <c r="F6" s="25">
        <v>15000</v>
      </c>
      <c r="G6" s="25">
        <v>8333.3333333333321</v>
      </c>
      <c r="H6" s="25">
        <v>6666.6666666666679</v>
      </c>
      <c r="I6" s="25">
        <v>438.59649122807019</v>
      </c>
      <c r="J6" s="25">
        <v>367.92651491100759</v>
      </c>
      <c r="K6" s="25">
        <v>2051.0502811846563</v>
      </c>
      <c r="L6" s="25">
        <v>3809.0933793429331</v>
      </c>
      <c r="M6" s="25">
        <v>3802.7510496588784</v>
      </c>
      <c r="N6" s="25">
        <v>0</v>
      </c>
      <c r="O6" s="25">
        <v>1704.7099064471788</v>
      </c>
      <c r="P6" s="25">
        <v>2098.0411432116998</v>
      </c>
      <c r="Q6" s="25">
        <v>8191.8839238908731</v>
      </c>
      <c r="R6" s="25">
        <v>8191.8839238908731</v>
      </c>
      <c r="S6" s="25">
        <v>6896.5517241379312</v>
      </c>
      <c r="T6" s="25">
        <v>5172.4137931034484</v>
      </c>
      <c r="U6" s="25">
        <v>0</v>
      </c>
      <c r="V6" s="25">
        <v>20260.849441132254</v>
      </c>
      <c r="W6" s="25">
        <v>99122.807017543848</v>
      </c>
      <c r="X6" s="25">
        <v>119383.65645867609</v>
      </c>
      <c r="Y6" s="25">
        <v>5172.4137931034484</v>
      </c>
      <c r="Z6" s="25">
        <v>5172.4137931034484</v>
      </c>
      <c r="AA6" s="25">
        <v>86597.653672194647</v>
      </c>
      <c r="AB6" s="25">
        <v>86597.653672194647</v>
      </c>
      <c r="AC6" s="25">
        <v>91770.067465298096</v>
      </c>
      <c r="AD6" s="25">
        <v>20000</v>
      </c>
      <c r="AE6" s="25">
        <v>7613.5889933780218</v>
      </c>
      <c r="AF6" s="25">
        <v>27613.58899337802</v>
      </c>
      <c r="AG6" s="25">
        <v>119383.65645867612</v>
      </c>
      <c r="AJ6" s="25" t="str">
        <v>Cost of Sales</v>
      </c>
    </row>
    <row r="7" spans="1:36" x14ac:dyDescent="0.2">
      <c r="B7" s="104">
        <v>45382</v>
      </c>
      <c r="C7" s="258">
        <v>2024</v>
      </c>
      <c r="D7" s="25">
        <v>20000</v>
      </c>
      <c r="E7" s="25">
        <v>5000</v>
      </c>
      <c r="F7" s="25">
        <v>15000</v>
      </c>
      <c r="G7" s="25">
        <v>8333.3333333333321</v>
      </c>
      <c r="H7" s="25">
        <v>6666.6666666666679</v>
      </c>
      <c r="I7" s="25">
        <v>438.59649122807019</v>
      </c>
      <c r="J7" s="25">
        <v>360.82355696747771</v>
      </c>
      <c r="K7" s="25">
        <v>2053.5363164648916</v>
      </c>
      <c r="L7" s="25">
        <v>3813.7103020062277</v>
      </c>
      <c r="M7" s="25">
        <v>4697.2456141464236</v>
      </c>
      <c r="N7" s="25">
        <v>0</v>
      </c>
      <c r="O7" s="25">
        <v>1711.8128643907087</v>
      </c>
      <c r="P7" s="25">
        <v>2985.4327497557151</v>
      </c>
      <c r="Q7" s="25">
        <v>11177.316673646588</v>
      </c>
      <c r="R7" s="25">
        <v>11177.316673646588</v>
      </c>
      <c r="S7" s="25">
        <v>6451.6129032258059</v>
      </c>
      <c r="T7" s="25">
        <v>4838.7096774193551</v>
      </c>
      <c r="U7" s="25">
        <v>0</v>
      </c>
      <c r="V7" s="25">
        <v>22467.639254291749</v>
      </c>
      <c r="W7" s="25">
        <v>98684.210526315772</v>
      </c>
      <c r="X7" s="25">
        <v>121151.84978060752</v>
      </c>
      <c r="Y7" s="25">
        <v>4838.7096774193551</v>
      </c>
      <c r="Z7" s="25">
        <v>4838.7096774193551</v>
      </c>
      <c r="AA7" s="25">
        <v>84885.840807803936</v>
      </c>
      <c r="AB7" s="25">
        <v>84885.840807803936</v>
      </c>
      <c r="AC7" s="25">
        <v>89724.550485223284</v>
      </c>
      <c r="AD7" s="25">
        <v>20000</v>
      </c>
      <c r="AE7" s="25">
        <v>11427.299295384249</v>
      </c>
      <c r="AF7" s="25">
        <v>31427.299295384248</v>
      </c>
      <c r="AG7" s="25">
        <v>121151.84978060753</v>
      </c>
      <c r="AJ7" s="25" t="str">
        <v>Gross Profit</v>
      </c>
    </row>
    <row r="8" spans="1:36" x14ac:dyDescent="0.2">
      <c r="B8" s="104">
        <v>45412</v>
      </c>
      <c r="C8" s="258">
        <v>2024</v>
      </c>
      <c r="D8" s="25">
        <v>20000</v>
      </c>
      <c r="E8" s="25">
        <v>5000</v>
      </c>
      <c r="F8" s="25">
        <v>15000</v>
      </c>
      <c r="G8" s="25">
        <v>8333.3333333333321</v>
      </c>
      <c r="H8" s="25">
        <v>6666.6666666666679</v>
      </c>
      <c r="I8" s="25">
        <v>438.59649122807019</v>
      </c>
      <c r="J8" s="25">
        <v>353.69100336584972</v>
      </c>
      <c r="K8" s="25">
        <v>2056.0327102254614</v>
      </c>
      <c r="L8" s="25">
        <v>3818.3464618472863</v>
      </c>
      <c r="M8" s="25">
        <v>4041.8891896344967</v>
      </c>
      <c r="N8" s="25">
        <v>0</v>
      </c>
      <c r="O8" s="25">
        <v>1718.9454179923368</v>
      </c>
      <c r="P8" s="25">
        <v>2322.9437716421598</v>
      </c>
      <c r="Q8" s="25">
        <v>13500.260445288748</v>
      </c>
      <c r="R8" s="25">
        <v>13500.260445288748</v>
      </c>
      <c r="S8" s="25">
        <v>6666.6666666666661</v>
      </c>
      <c r="T8" s="25">
        <v>5000</v>
      </c>
      <c r="U8" s="25">
        <v>0</v>
      </c>
      <c r="V8" s="25">
        <v>25166.927111955414</v>
      </c>
      <c r="W8" s="25">
        <v>98245.614035087696</v>
      </c>
      <c r="X8" s="25">
        <v>123412.54114704311</v>
      </c>
      <c r="Y8" s="25">
        <v>5000</v>
      </c>
      <c r="Z8" s="25">
        <v>5000</v>
      </c>
      <c r="AA8" s="25">
        <v>83166.895389811601</v>
      </c>
      <c r="AB8" s="25">
        <v>83166.895389811601</v>
      </c>
      <c r="AC8" s="25">
        <v>88166.895389811601</v>
      </c>
      <c r="AD8" s="25">
        <v>20000</v>
      </c>
      <c r="AE8" s="25">
        <v>15245.645757231536</v>
      </c>
      <c r="AF8" s="25">
        <v>35245.645757231534</v>
      </c>
      <c r="AG8" s="25">
        <v>123412.54114704314</v>
      </c>
      <c r="AJ8" s="25" t="str">
        <v>Operating Expenses</v>
      </c>
    </row>
    <row r="9" spans="1:36" x14ac:dyDescent="0.2">
      <c r="B9" s="104">
        <v>45443</v>
      </c>
      <c r="C9" s="258">
        <v>2024</v>
      </c>
      <c r="D9" s="25">
        <v>20000</v>
      </c>
      <c r="E9" s="25">
        <v>5000</v>
      </c>
      <c r="F9" s="25">
        <v>15000</v>
      </c>
      <c r="G9" s="25">
        <v>8333.3333333333321</v>
      </c>
      <c r="H9" s="25">
        <v>6666.6666666666679</v>
      </c>
      <c r="I9" s="25">
        <v>438.59649122807019</v>
      </c>
      <c r="J9" s="25">
        <v>346.5287307908817</v>
      </c>
      <c r="K9" s="25">
        <v>2058.5395056267002</v>
      </c>
      <c r="L9" s="25">
        <v>3823.001939021015</v>
      </c>
      <c r="M9" s="25">
        <v>4476.6521936899453</v>
      </c>
      <c r="N9" s="25">
        <v>0</v>
      </c>
      <c r="O9" s="25">
        <v>1726.1076905673049</v>
      </c>
      <c r="P9" s="25">
        <v>2750.5445031226404</v>
      </c>
      <c r="Q9" s="25">
        <v>16250.804948411389</v>
      </c>
      <c r="R9" s="25">
        <v>16250.804948411389</v>
      </c>
      <c r="S9" s="25">
        <v>6451.6129032258059</v>
      </c>
      <c r="T9" s="25">
        <v>4838.7096774193551</v>
      </c>
      <c r="U9" s="25">
        <v>0</v>
      </c>
      <c r="V9" s="25">
        <v>27541.12752905655</v>
      </c>
      <c r="W9" s="25">
        <v>97807.01754385962</v>
      </c>
      <c r="X9" s="25">
        <v>125348.14507291617</v>
      </c>
      <c r="Y9" s="25">
        <v>4838.7096774193551</v>
      </c>
      <c r="Z9" s="25">
        <v>4838.7096774193551</v>
      </c>
      <c r="AA9" s="25">
        <v>81440.787699244305</v>
      </c>
      <c r="AB9" s="25">
        <v>81440.787699244305</v>
      </c>
      <c r="AC9" s="25">
        <v>86279.497376663654</v>
      </c>
      <c r="AD9" s="25">
        <v>20000</v>
      </c>
      <c r="AE9" s="25">
        <v>19068.647696252552</v>
      </c>
      <c r="AF9" s="25">
        <v>39068.647696252548</v>
      </c>
      <c r="AG9" s="25">
        <v>125348.1450729162</v>
      </c>
      <c r="AJ9" s="25" t="str">
        <v>EBITDA</v>
      </c>
    </row>
    <row r="10" spans="1:36" x14ac:dyDescent="0.2">
      <c r="B10" s="104">
        <v>45473</v>
      </c>
      <c r="C10" s="258">
        <v>2024</v>
      </c>
      <c r="D10" s="25">
        <v>20000</v>
      </c>
      <c r="E10" s="25">
        <v>5000</v>
      </c>
      <c r="F10" s="25">
        <v>15000</v>
      </c>
      <c r="G10" s="25">
        <v>8333.3333333333321</v>
      </c>
      <c r="H10" s="25">
        <v>6666.6666666666679</v>
      </c>
      <c r="I10" s="25">
        <v>438.59649122807019</v>
      </c>
      <c r="J10" s="25">
        <v>339.33661541351796</v>
      </c>
      <c r="K10" s="25">
        <v>2061.0567460087777</v>
      </c>
      <c r="L10" s="25">
        <v>3827.6768140163013</v>
      </c>
      <c r="M10" s="25">
        <v>4051.2195418035117</v>
      </c>
      <c r="N10" s="25">
        <v>0</v>
      </c>
      <c r="O10" s="25">
        <v>1733.2998059446686</v>
      </c>
      <c r="P10" s="25">
        <v>2317.9197358588431</v>
      </c>
      <c r="Q10" s="25">
        <v>18568.724684270233</v>
      </c>
      <c r="R10" s="25">
        <v>18568.724684270233</v>
      </c>
      <c r="S10" s="25">
        <v>6666.6666666666661</v>
      </c>
      <c r="T10" s="25">
        <v>5000</v>
      </c>
      <c r="U10" s="25">
        <v>0</v>
      </c>
      <c r="V10" s="25">
        <v>30235.391350936901</v>
      </c>
      <c r="W10" s="25">
        <v>97368.421052631544</v>
      </c>
      <c r="X10" s="25">
        <v>127603.81240356845</v>
      </c>
      <c r="Y10" s="25">
        <v>5000</v>
      </c>
      <c r="Z10" s="25">
        <v>5000</v>
      </c>
      <c r="AA10" s="25">
        <v>79707.487893299636</v>
      </c>
      <c r="AB10" s="25">
        <v>79707.487893299636</v>
      </c>
      <c r="AC10" s="25">
        <v>84707.487893299636</v>
      </c>
      <c r="AD10" s="25">
        <v>20000</v>
      </c>
      <c r="AE10" s="25">
        <v>22896.324510268852</v>
      </c>
      <c r="AF10" s="25">
        <v>42896.324510268852</v>
      </c>
      <c r="AG10" s="25">
        <v>127603.81240356849</v>
      </c>
      <c r="AJ10" s="25" t="str">
        <v>Depreciation</v>
      </c>
    </row>
    <row r="11" spans="1:36" x14ac:dyDescent="0.2">
      <c r="B11" s="104">
        <v>45504</v>
      </c>
      <c r="C11" s="258">
        <v>2025</v>
      </c>
      <c r="D11" s="25">
        <v>20000</v>
      </c>
      <c r="E11" s="25">
        <v>5000</v>
      </c>
      <c r="F11" s="25">
        <v>15000</v>
      </c>
      <c r="G11" s="25">
        <v>8333.3333333333321</v>
      </c>
      <c r="H11" s="25">
        <v>6666.6666666666679</v>
      </c>
      <c r="I11" s="25">
        <v>438.59649122807019</v>
      </c>
      <c r="J11" s="25">
        <v>332.1145328887485</v>
      </c>
      <c r="K11" s="25">
        <v>2063.5844748924469</v>
      </c>
      <c r="L11" s="25">
        <v>3832.3711676574017</v>
      </c>
      <c r="M11" s="25">
        <v>4486.021422326332</v>
      </c>
      <c r="N11" s="25">
        <v>0</v>
      </c>
      <c r="O11" s="25">
        <v>1740.521888469438</v>
      </c>
      <c r="P11" s="25">
        <v>2745.4995338568942</v>
      </c>
      <c r="Q11" s="25">
        <v>21314.224218127129</v>
      </c>
      <c r="R11" s="25">
        <v>21314.224218127129</v>
      </c>
      <c r="S11" s="25">
        <v>6451.6129032258059</v>
      </c>
      <c r="T11" s="25">
        <v>4838.7096774193551</v>
      </c>
      <c r="U11" s="25">
        <v>0</v>
      </c>
      <c r="V11" s="25">
        <v>32604.546798772291</v>
      </c>
      <c r="W11" s="25">
        <v>96929.824561403468</v>
      </c>
      <c r="X11" s="25">
        <v>129534.37136017576</v>
      </c>
      <c r="Y11" s="25">
        <v>4838.7096774193551</v>
      </c>
      <c r="Z11" s="25">
        <v>4838.7096774193551</v>
      </c>
      <c r="AA11" s="25">
        <v>77966.966004830203</v>
      </c>
      <c r="AB11" s="25">
        <v>77966.966004830203</v>
      </c>
      <c r="AC11" s="25">
        <v>82805.675682249552</v>
      </c>
      <c r="AD11" s="25">
        <v>20000</v>
      </c>
      <c r="AE11" s="25">
        <v>26728.695677926255</v>
      </c>
      <c r="AF11" s="25">
        <v>46728.695677926255</v>
      </c>
      <c r="AG11" s="25">
        <v>129534.37136017581</v>
      </c>
      <c r="AJ11" s="25" t="str">
        <v>Interest Expense</v>
      </c>
    </row>
    <row r="12" spans="1:36" x14ac:dyDescent="0.2">
      <c r="B12" s="104">
        <v>45535</v>
      </c>
      <c r="C12" s="258">
        <v>2025</v>
      </c>
      <c r="D12" s="25">
        <v>20000</v>
      </c>
      <c r="E12" s="25">
        <v>5000</v>
      </c>
      <c r="F12" s="25">
        <v>15000</v>
      </c>
      <c r="G12" s="25">
        <v>8333.3333333333321</v>
      </c>
      <c r="H12" s="25">
        <v>6666.6666666666679</v>
      </c>
      <c r="I12" s="25">
        <v>438.59649122807019</v>
      </c>
      <c r="J12" s="25">
        <v>324.86235835345917</v>
      </c>
      <c r="K12" s="25">
        <v>2066.1227359797981</v>
      </c>
      <c r="L12" s="25">
        <v>3837.0850811053401</v>
      </c>
      <c r="M12" s="25">
        <v>4275.6815723334103</v>
      </c>
      <c r="N12" s="25">
        <v>0</v>
      </c>
      <c r="O12" s="25">
        <v>1747.7740630047274</v>
      </c>
      <c r="P12" s="25">
        <v>2527.9075093286829</v>
      </c>
      <c r="Q12" s="25">
        <v>23842.13172745581</v>
      </c>
      <c r="R12" s="25">
        <v>23842.13172745581</v>
      </c>
      <c r="S12" s="32">
        <v>6451.6129032258059</v>
      </c>
      <c r="T12" s="25">
        <v>4838.7096774193551</v>
      </c>
      <c r="U12" s="25">
        <v>0</v>
      </c>
      <c r="V12" s="25">
        <v>35132.454308100969</v>
      </c>
      <c r="W12" s="25">
        <v>96491.228070175392</v>
      </c>
      <c r="X12" s="25">
        <v>131623.68237827637</v>
      </c>
      <c r="Y12" s="25">
        <v>4838.7096774193551</v>
      </c>
      <c r="Z12" s="25">
        <v>4838.7096774193551</v>
      </c>
      <c r="AA12" s="25">
        <v>76219.191941825484</v>
      </c>
      <c r="AB12" s="25">
        <v>76219.191941825484</v>
      </c>
      <c r="AC12" s="25">
        <v>81057.901619244833</v>
      </c>
      <c r="AD12" s="25">
        <v>20000</v>
      </c>
      <c r="AE12" s="25">
        <v>30565.780759031593</v>
      </c>
      <c r="AF12" s="25">
        <v>50565.780759031593</v>
      </c>
      <c r="AG12" s="25">
        <v>131623.68237827643</v>
      </c>
      <c r="AJ12" s="25" t="str">
        <v>Tax Expense</v>
      </c>
    </row>
    <row r="13" spans="1:36" x14ac:dyDescent="0.2">
      <c r="B13" s="104">
        <v>45565</v>
      </c>
      <c r="C13" s="258">
        <v>2025</v>
      </c>
      <c r="D13" s="25">
        <v>20000</v>
      </c>
      <c r="E13" s="25">
        <v>5000</v>
      </c>
      <c r="F13" s="25">
        <v>15000</v>
      </c>
      <c r="G13" s="25">
        <v>8333.3333333333321</v>
      </c>
      <c r="H13" s="25">
        <v>6666.6666666666679</v>
      </c>
      <c r="I13" s="25">
        <v>438.59649122807019</v>
      </c>
      <c r="J13" s="25">
        <v>317.57996642427287</v>
      </c>
      <c r="K13" s="25">
        <v>2068.6715731550134</v>
      </c>
      <c r="L13" s="25">
        <v>3841.8186358593107</v>
      </c>
      <c r="M13" s="25">
        <v>4065.3613636465207</v>
      </c>
      <c r="N13" s="25">
        <v>0</v>
      </c>
      <c r="O13" s="25">
        <v>1755.0564549339135</v>
      </c>
      <c r="P13" s="25">
        <v>2310.3049087126074</v>
      </c>
      <c r="Q13" s="25">
        <v>26152.436636168415</v>
      </c>
      <c r="R13" s="25">
        <v>26152.436636168415</v>
      </c>
      <c r="S13" s="32">
        <v>6666.6666666666661</v>
      </c>
      <c r="T13" s="25">
        <v>5000</v>
      </c>
      <c r="U13" s="25">
        <v>0</v>
      </c>
      <c r="V13" s="25">
        <v>37819.103302835079</v>
      </c>
      <c r="W13" s="25">
        <v>96052.631578947316</v>
      </c>
      <c r="X13" s="25">
        <v>133871.73488178238</v>
      </c>
      <c r="Y13" s="25">
        <v>5000</v>
      </c>
      <c r="Z13" s="25">
        <v>5000</v>
      </c>
      <c r="AA13" s="25">
        <v>74464.135486891566</v>
      </c>
      <c r="AB13" s="25">
        <v>74464.135486891566</v>
      </c>
      <c r="AC13" s="25">
        <v>79464.135486891566</v>
      </c>
      <c r="AD13" s="25">
        <v>20000</v>
      </c>
      <c r="AE13" s="25">
        <v>34407.599394890902</v>
      </c>
      <c r="AF13" s="25">
        <v>54407.599394890902</v>
      </c>
      <c r="AG13" s="25">
        <v>133871.73488178247</v>
      </c>
      <c r="AJ13" s="25" t="str">
        <v>Net Income</v>
      </c>
    </row>
    <row r="14" spans="1:36" x14ac:dyDescent="0.2">
      <c r="B14" s="104">
        <v>45596</v>
      </c>
      <c r="C14" s="258">
        <v>2025</v>
      </c>
      <c r="D14" s="25">
        <v>20000</v>
      </c>
      <c r="E14" s="25">
        <v>5000</v>
      </c>
      <c r="F14" s="25">
        <v>15000</v>
      </c>
      <c r="G14" s="25">
        <v>8333.3333333333321</v>
      </c>
      <c r="H14" s="25">
        <v>6666.6666666666679</v>
      </c>
      <c r="I14" s="25">
        <v>438.59649122807019</v>
      </c>
      <c r="J14" s="25">
        <v>310.2672311953815</v>
      </c>
      <c r="K14" s="25">
        <v>2071.2310304851258</v>
      </c>
      <c r="L14" s="25">
        <v>3846.5719137580904</v>
      </c>
      <c r="M14" s="25">
        <v>4500.2221684270207</v>
      </c>
      <c r="N14" s="25">
        <v>0</v>
      </c>
      <c r="O14" s="25">
        <v>1762.3691901628049</v>
      </c>
      <c r="P14" s="25">
        <v>2737.8529782642158</v>
      </c>
      <c r="Q14" s="25">
        <v>28890.28961443263</v>
      </c>
      <c r="R14" s="25">
        <v>28890.28961443263</v>
      </c>
      <c r="S14" s="32">
        <v>6451.6129032258059</v>
      </c>
      <c r="T14" s="25">
        <v>4838.7096774193551</v>
      </c>
      <c r="U14" s="25">
        <v>0</v>
      </c>
      <c r="V14" s="25">
        <v>40180.612195077789</v>
      </c>
      <c r="W14" s="25">
        <v>95614.03508771924</v>
      </c>
      <c r="X14" s="25">
        <v>135794.64728279703</v>
      </c>
      <c r="Y14" s="25">
        <v>4838.7096774193551</v>
      </c>
      <c r="Z14" s="25">
        <v>4838.7096774193551</v>
      </c>
      <c r="AA14" s="25">
        <v>72701.766296728762</v>
      </c>
      <c r="AB14" s="25">
        <v>72701.766296728762</v>
      </c>
      <c r="AC14" s="25">
        <v>77540.47597414811</v>
      </c>
      <c r="AD14" s="25">
        <v>20000</v>
      </c>
      <c r="AE14" s="25">
        <v>38254.171308648991</v>
      </c>
      <c r="AF14" s="25">
        <v>58254.171308648991</v>
      </c>
      <c r="AG14" s="25">
        <v>135794.64728279709</v>
      </c>
      <c r="AJ14" s="25" t="str">
        <v>Cash flows from operating activities</v>
      </c>
    </row>
    <row r="15" spans="1:36" x14ac:dyDescent="0.2">
      <c r="B15" s="104">
        <v>45626</v>
      </c>
      <c r="C15" s="258">
        <v>2025</v>
      </c>
      <c r="D15" s="25">
        <v>20000</v>
      </c>
      <c r="E15" s="25">
        <v>5000</v>
      </c>
      <c r="F15" s="25">
        <v>15000</v>
      </c>
      <c r="G15" s="25">
        <v>8333.3333333333321</v>
      </c>
      <c r="H15" s="25">
        <v>6666.6666666666679</v>
      </c>
      <c r="I15" s="25">
        <v>438.59649122807019</v>
      </c>
      <c r="J15" s="25">
        <v>302.92402623636985</v>
      </c>
      <c r="K15" s="25">
        <v>2073.8011522207794</v>
      </c>
      <c r="L15" s="25">
        <v>3851.3449969814478</v>
      </c>
      <c r="M15" s="25">
        <v>4074.8877247686578</v>
      </c>
      <c r="N15" s="25">
        <v>0</v>
      </c>
      <c r="O15" s="25">
        <v>1769.7123951218166</v>
      </c>
      <c r="P15" s="25">
        <v>2305.1753296468414</v>
      </c>
      <c r="Q15" s="25">
        <v>31195.464944079471</v>
      </c>
      <c r="R15" s="25">
        <v>31195.464944079471</v>
      </c>
      <c r="S15" s="32">
        <v>6666.6666666666661</v>
      </c>
      <c r="T15" s="25">
        <v>5000</v>
      </c>
      <c r="U15" s="25">
        <v>0</v>
      </c>
      <c r="V15" s="25">
        <v>42862.131610746139</v>
      </c>
      <c r="W15" s="25">
        <v>95175.438596491163</v>
      </c>
      <c r="X15" s="25">
        <v>138037.5702072373</v>
      </c>
      <c r="Y15" s="25">
        <v>5000</v>
      </c>
      <c r="Z15" s="25">
        <v>5000</v>
      </c>
      <c r="AA15" s="25">
        <v>70932.053901606952</v>
      </c>
      <c r="AB15" s="25">
        <v>70932.053901606952</v>
      </c>
      <c r="AC15" s="25">
        <v>75932.053901606952</v>
      </c>
      <c r="AD15" s="25">
        <v>20000</v>
      </c>
      <c r="AE15" s="25">
        <v>42105.516305630437</v>
      </c>
      <c r="AF15" s="25">
        <v>62105.516305630437</v>
      </c>
      <c r="AG15" s="25">
        <v>138037.57020723738</v>
      </c>
      <c r="AJ15" s="25" t="str">
        <v>Cash flows from investing activities</v>
      </c>
    </row>
    <row r="16" spans="1:36" x14ac:dyDescent="0.2">
      <c r="B16" s="104">
        <v>45657</v>
      </c>
      <c r="C16" s="258">
        <v>2025</v>
      </c>
      <c r="D16" s="25">
        <v>20000</v>
      </c>
      <c r="E16" s="25">
        <v>5000</v>
      </c>
      <c r="F16" s="25">
        <v>15000</v>
      </c>
      <c r="G16" s="25">
        <v>8333.3333333333321</v>
      </c>
      <c r="H16" s="25">
        <v>6666.6666666666679</v>
      </c>
      <c r="I16" s="25">
        <v>438.59649122807019</v>
      </c>
      <c r="J16" s="25">
        <v>295.55022459002896</v>
      </c>
      <c r="K16" s="25">
        <v>2076.3819827969987</v>
      </c>
      <c r="L16" s="25">
        <v>3856.1379680515697</v>
      </c>
      <c r="M16" s="25">
        <v>4509.7882227205</v>
      </c>
      <c r="N16" s="25">
        <v>0</v>
      </c>
      <c r="O16" s="25">
        <v>1777.0861967681576</v>
      </c>
      <c r="P16" s="25">
        <v>2732.7020259523424</v>
      </c>
      <c r="Q16" s="25">
        <v>33928.166970031816</v>
      </c>
      <c r="R16" s="25">
        <v>33928.166970031816</v>
      </c>
      <c r="S16" s="32">
        <v>6451.6129032258059</v>
      </c>
      <c r="T16" s="25">
        <v>4838.7096774193551</v>
      </c>
      <c r="U16" s="25">
        <v>0</v>
      </c>
      <c r="V16" s="25">
        <v>45218.489550676975</v>
      </c>
      <c r="W16" s="25">
        <v>94736.842105263087</v>
      </c>
      <c r="X16" s="25">
        <v>139955.33165594007</v>
      </c>
      <c r="Y16" s="25">
        <v>4838.7096774193551</v>
      </c>
      <c r="Z16" s="25">
        <v>4838.7096774193551</v>
      </c>
      <c r="AA16" s="25">
        <v>69154.967704838797</v>
      </c>
      <c r="AB16" s="25">
        <v>69154.967704838797</v>
      </c>
      <c r="AC16" s="25">
        <v>73993.677382258145</v>
      </c>
      <c r="AD16" s="25">
        <v>20000</v>
      </c>
      <c r="AE16" s="25">
        <v>45961.654273682005</v>
      </c>
      <c r="AF16" s="25">
        <v>65961.654273682012</v>
      </c>
      <c r="AG16" s="25">
        <v>139955.33165594016</v>
      </c>
      <c r="AJ16" s="25" t="str">
        <v>Cash flows from financing activities</v>
      </c>
    </row>
    <row r="17" spans="2:36" x14ac:dyDescent="0.2">
      <c r="B17" s="104">
        <v>45688</v>
      </c>
      <c r="C17" s="258">
        <v>2025</v>
      </c>
      <c r="D17" s="25">
        <v>30000</v>
      </c>
      <c r="E17" s="25">
        <v>7500</v>
      </c>
      <c r="F17" s="25">
        <v>22500</v>
      </c>
      <c r="G17" s="25">
        <v>8416.6666666666679</v>
      </c>
      <c r="H17" s="25">
        <v>14083.333333333332</v>
      </c>
      <c r="I17" s="25">
        <v>438.59649122807019</v>
      </c>
      <c r="J17" s="25">
        <v>288.14569877016163</v>
      </c>
      <c r="K17" s="25">
        <v>4674.8069001672848</v>
      </c>
      <c r="L17" s="25">
        <v>8681.7842431678146</v>
      </c>
      <c r="M17" s="25">
        <v>5894.5742827829808</v>
      </c>
      <c r="N17" s="25">
        <v>0</v>
      </c>
      <c r="O17" s="25">
        <v>1784.4907225880247</v>
      </c>
      <c r="P17" s="25">
        <v>4110.0835601949566</v>
      </c>
      <c r="Q17" s="25">
        <v>38038.250530226775</v>
      </c>
      <c r="R17" s="25">
        <v>38038.250530226775</v>
      </c>
      <c r="S17" s="32">
        <v>9677.4193548387102</v>
      </c>
      <c r="T17" s="25">
        <v>7258.0645161290322</v>
      </c>
      <c r="U17" s="25">
        <v>0</v>
      </c>
      <c r="V17" s="25">
        <v>54973.734401194517</v>
      </c>
      <c r="W17" s="25">
        <v>94298.245614035011</v>
      </c>
      <c r="X17" s="25">
        <v>149271.98001522952</v>
      </c>
      <c r="Y17" s="25">
        <v>7258.0645161290322</v>
      </c>
      <c r="Z17" s="25">
        <v>7258.0645161290322</v>
      </c>
      <c r="AA17" s="25">
        <v>67370.476982250781</v>
      </c>
      <c r="AB17" s="25">
        <v>67370.476982250781</v>
      </c>
      <c r="AC17" s="25">
        <v>74628.541498379811</v>
      </c>
      <c r="AD17" s="25">
        <v>20000</v>
      </c>
      <c r="AE17" s="25">
        <v>54643.438516849819</v>
      </c>
      <c r="AF17" s="25">
        <v>74643.438516849827</v>
      </c>
      <c r="AG17" s="25">
        <v>149271.98001522964</v>
      </c>
      <c r="AJ17" s="25" t="str">
        <v>Change in cash position</v>
      </c>
    </row>
    <row r="18" spans="2:36" x14ac:dyDescent="0.2">
      <c r="B18" s="104">
        <v>45716</v>
      </c>
      <c r="C18" s="258">
        <v>2025</v>
      </c>
      <c r="D18" s="25">
        <v>30000</v>
      </c>
      <c r="E18" s="25">
        <v>7500</v>
      </c>
      <c r="F18" s="25">
        <v>22500</v>
      </c>
      <c r="G18" s="25">
        <v>8416.6666666666679</v>
      </c>
      <c r="H18" s="25">
        <v>14083.333333333332</v>
      </c>
      <c r="I18" s="25">
        <v>438.59649122807019</v>
      </c>
      <c r="J18" s="25">
        <v>280.71032075937825</v>
      </c>
      <c r="K18" s="25">
        <v>4677.4092824710588</v>
      </c>
      <c r="L18" s="25">
        <v>8686.6172388748237</v>
      </c>
      <c r="M18" s="25">
        <v>8088.3473706558907</v>
      </c>
      <c r="N18" s="25">
        <v>0</v>
      </c>
      <c r="O18" s="25">
        <v>1791.9261005988083</v>
      </c>
      <c r="P18" s="25">
        <v>6296.4212700570824</v>
      </c>
      <c r="Q18" s="25">
        <v>44334.671800283861</v>
      </c>
      <c r="R18" s="25">
        <v>44334.671800283861</v>
      </c>
      <c r="S18" s="25">
        <v>10714.285714285714</v>
      </c>
      <c r="T18" s="25">
        <v>8035.7142857142853</v>
      </c>
      <c r="U18" s="25">
        <v>0</v>
      </c>
      <c r="V18" s="25">
        <v>63084.671800283853</v>
      </c>
      <c r="W18" s="25">
        <v>93859.649122806935</v>
      </c>
      <c r="X18" s="25">
        <v>156944.3209230908</v>
      </c>
      <c r="Y18" s="25">
        <v>8035.7142857142853</v>
      </c>
      <c r="Z18" s="25">
        <v>8035.7142857142853</v>
      </c>
      <c r="AA18" s="25">
        <v>65578.550881651972</v>
      </c>
      <c r="AB18" s="25">
        <v>65578.550881651972</v>
      </c>
      <c r="AC18" s="25">
        <v>73614.265167366262</v>
      </c>
      <c r="AD18" s="25">
        <v>20000</v>
      </c>
      <c r="AE18" s="25">
        <v>63330.055755724643</v>
      </c>
      <c r="AF18" s="25">
        <v>83330.055755724636</v>
      </c>
      <c r="AG18" s="25">
        <v>156944.32092309091</v>
      </c>
      <c r="AJ18" s="25" t="str">
        <v>Cash at the end of the period</v>
      </c>
    </row>
    <row r="19" spans="2:36" x14ac:dyDescent="0.2">
      <c r="B19" s="104">
        <v>45747</v>
      </c>
      <c r="C19" s="258">
        <v>2025</v>
      </c>
      <c r="D19" s="25">
        <v>30000</v>
      </c>
      <c r="E19" s="25">
        <v>7500</v>
      </c>
      <c r="F19" s="25">
        <v>22500</v>
      </c>
      <c r="G19" s="25">
        <v>8416.6666666666679</v>
      </c>
      <c r="H19" s="25">
        <v>14083.333333333332</v>
      </c>
      <c r="I19" s="25">
        <v>438.59649122807019</v>
      </c>
      <c r="J19" s="25">
        <v>273.24396200688324</v>
      </c>
      <c r="K19" s="25">
        <v>4680.0225080344317</v>
      </c>
      <c r="L19" s="25">
        <v>8691.4703720639463</v>
      </c>
      <c r="M19" s="25">
        <v>10166.93322273902</v>
      </c>
      <c r="N19" s="25">
        <v>0</v>
      </c>
      <c r="O19" s="25">
        <v>1799.3924593513032</v>
      </c>
      <c r="P19" s="25">
        <v>8367.5407633877167</v>
      </c>
      <c r="Q19" s="25">
        <v>52702.212563671579</v>
      </c>
      <c r="R19" s="25">
        <v>52702.212563671579</v>
      </c>
      <c r="S19" s="25">
        <v>9677.4193548387102</v>
      </c>
      <c r="T19" s="25">
        <v>7258.0645161290322</v>
      </c>
      <c r="U19" s="25">
        <v>0</v>
      </c>
      <c r="V19" s="25">
        <v>69637.696434639322</v>
      </c>
      <c r="W19" s="25">
        <v>93421.052631578859</v>
      </c>
      <c r="X19" s="25">
        <v>163058.74906621818</v>
      </c>
      <c r="Y19" s="25">
        <v>7258.0645161290322</v>
      </c>
      <c r="Z19" s="25">
        <v>7258.0645161290322</v>
      </c>
      <c r="AA19" s="25">
        <v>63779.158422300665</v>
      </c>
      <c r="AB19" s="25">
        <v>63779.158422300665</v>
      </c>
      <c r="AC19" s="25">
        <v>71037.222938429695</v>
      </c>
      <c r="AD19" s="25">
        <v>20000</v>
      </c>
      <c r="AE19" s="25">
        <v>72021.526127788587</v>
      </c>
      <c r="AF19" s="25">
        <v>92021.526127788587</v>
      </c>
      <c r="AG19" s="25">
        <v>163058.74906621827</v>
      </c>
      <c r="AJ19" s="25" t="str">
        <v>Cash and Equivalents</v>
      </c>
    </row>
    <row r="20" spans="2:36" x14ac:dyDescent="0.2">
      <c r="B20" s="104">
        <v>45777</v>
      </c>
      <c r="C20" s="258">
        <v>2025</v>
      </c>
      <c r="D20" s="25">
        <v>30000</v>
      </c>
      <c r="E20" s="25">
        <v>7500</v>
      </c>
      <c r="F20" s="25">
        <v>22500</v>
      </c>
      <c r="G20" s="25">
        <v>8416.6666666666679</v>
      </c>
      <c r="H20" s="25">
        <v>14083.333333333332</v>
      </c>
      <c r="I20" s="25">
        <v>438.59649122807019</v>
      </c>
      <c r="J20" s="25">
        <v>265.74649342625275</v>
      </c>
      <c r="K20" s="25">
        <v>4682.6466220376524</v>
      </c>
      <c r="L20" s="25">
        <v>8696.3437266413566</v>
      </c>
      <c r="M20" s="25">
        <v>8812.3595727081374</v>
      </c>
      <c r="N20" s="25">
        <v>0</v>
      </c>
      <c r="O20" s="25">
        <v>1806.8899279319337</v>
      </c>
      <c r="P20" s="25">
        <v>7005.4696447762035</v>
      </c>
      <c r="Q20" s="25">
        <v>59707.682208447783</v>
      </c>
      <c r="R20" s="25">
        <v>59707.682208447783</v>
      </c>
      <c r="S20" s="25">
        <v>10000</v>
      </c>
      <c r="T20" s="25">
        <v>7500</v>
      </c>
      <c r="U20" s="25">
        <v>0</v>
      </c>
      <c r="V20" s="25">
        <v>77207.682208447775</v>
      </c>
      <c r="W20" s="25">
        <v>92982.456140350783</v>
      </c>
      <c r="X20" s="25">
        <v>170190.13834879856</v>
      </c>
      <c r="Y20" s="25">
        <v>7500</v>
      </c>
      <c r="Z20" s="25">
        <v>7500</v>
      </c>
      <c r="AA20" s="25">
        <v>61972.268494368735</v>
      </c>
      <c r="AB20" s="25">
        <v>61972.268494368735</v>
      </c>
      <c r="AC20" s="25">
        <v>69472.268494368735</v>
      </c>
      <c r="AD20" s="25">
        <v>20000</v>
      </c>
      <c r="AE20" s="25">
        <v>80717.86985442994</v>
      </c>
      <c r="AF20" s="25">
        <v>100717.86985442994</v>
      </c>
      <c r="AG20" s="25">
        <v>170190.13834879867</v>
      </c>
      <c r="AJ20" s="25" t="str">
        <v>Accounts Receivable</v>
      </c>
    </row>
    <row r="21" spans="2:36" x14ac:dyDescent="0.2">
      <c r="B21" s="104">
        <v>45808</v>
      </c>
      <c r="C21" s="258">
        <v>2025</v>
      </c>
      <c r="D21" s="25">
        <v>30000</v>
      </c>
      <c r="E21" s="25">
        <v>7500</v>
      </c>
      <c r="F21" s="25">
        <v>22500</v>
      </c>
      <c r="G21" s="25">
        <v>8416.6666666666679</v>
      </c>
      <c r="H21" s="25">
        <v>14083.333333333332</v>
      </c>
      <c r="I21" s="25">
        <v>438.59649122807019</v>
      </c>
      <c r="J21" s="25">
        <v>258.21778539320303</v>
      </c>
      <c r="K21" s="25">
        <v>4685.2816698492206</v>
      </c>
      <c r="L21" s="25">
        <v>8701.2373868628383</v>
      </c>
      <c r="M21" s="25">
        <v>9462.4145232521987</v>
      </c>
      <c r="N21" s="25">
        <v>0</v>
      </c>
      <c r="O21" s="25">
        <v>1814.4186359649834</v>
      </c>
      <c r="P21" s="25">
        <v>7647.9958872872157</v>
      </c>
      <c r="Q21" s="25">
        <v>67355.678095734998</v>
      </c>
      <c r="R21" s="25">
        <v>67355.678095734998</v>
      </c>
      <c r="S21" s="25">
        <v>9677.4193548387102</v>
      </c>
      <c r="T21" s="25">
        <v>7258.0645161290322</v>
      </c>
      <c r="U21" s="25">
        <v>0</v>
      </c>
      <c r="V21" s="25">
        <v>84291.161966702741</v>
      </c>
      <c r="W21" s="25">
        <v>92543.859649122707</v>
      </c>
      <c r="X21" s="25">
        <v>176835.02161582545</v>
      </c>
      <c r="Y21" s="25">
        <v>7258.0645161290322</v>
      </c>
      <c r="Z21" s="25">
        <v>7258.0645161290322</v>
      </c>
      <c r="AA21" s="25">
        <v>60157.849858403752</v>
      </c>
      <c r="AB21" s="25">
        <v>60157.849858403752</v>
      </c>
      <c r="AC21" s="25">
        <v>67415.914374532789</v>
      </c>
      <c r="AD21" s="25">
        <v>20000</v>
      </c>
      <c r="AE21" s="25">
        <v>89419.107241292775</v>
      </c>
      <c r="AF21" s="25">
        <v>109419.10724129278</v>
      </c>
      <c r="AG21" s="25">
        <v>176835.02161582556</v>
      </c>
      <c r="AJ21" s="25" t="str">
        <v>Inventory</v>
      </c>
    </row>
    <row r="22" spans="2:36" x14ac:dyDescent="0.2">
      <c r="B22" s="104">
        <v>45838</v>
      </c>
      <c r="C22" s="258">
        <v>2025</v>
      </c>
      <c r="D22" s="25">
        <v>30000</v>
      </c>
      <c r="E22" s="25">
        <v>7500</v>
      </c>
      <c r="F22" s="25">
        <v>22500</v>
      </c>
      <c r="G22" s="25">
        <v>8416.6666666666679</v>
      </c>
      <c r="H22" s="25">
        <v>14083.333333333332</v>
      </c>
      <c r="I22" s="25">
        <v>438.59649122807019</v>
      </c>
      <c r="J22" s="25">
        <v>250.65770774334896</v>
      </c>
      <c r="K22" s="25">
        <v>4687.9276970266692</v>
      </c>
      <c r="L22" s="25">
        <v>8706.1514373352438</v>
      </c>
      <c r="M22" s="25">
        <v>8822.1672834020246</v>
      </c>
      <c r="N22" s="25">
        <v>0</v>
      </c>
      <c r="O22" s="25">
        <v>1821.9787136148375</v>
      </c>
      <c r="P22" s="25">
        <v>7000.1885697871876</v>
      </c>
      <c r="Q22" s="25">
        <v>74355.86666552219</v>
      </c>
      <c r="R22" s="25">
        <v>74355.86666552219</v>
      </c>
      <c r="S22" s="25">
        <v>10000</v>
      </c>
      <c r="T22" s="25">
        <v>7500</v>
      </c>
      <c r="U22" s="25">
        <v>0</v>
      </c>
      <c r="V22" s="25">
        <v>91855.86666552219</v>
      </c>
      <c r="W22" s="25">
        <v>92105.263157894631</v>
      </c>
      <c r="X22" s="25">
        <v>183961.12982341682</v>
      </c>
      <c r="Y22" s="25">
        <v>7500</v>
      </c>
      <c r="Z22" s="25">
        <v>7500</v>
      </c>
      <c r="AA22" s="25">
        <v>58335.871144788915</v>
      </c>
      <c r="AB22" s="25">
        <v>58335.871144788915</v>
      </c>
      <c r="AC22" s="25">
        <v>65835.871144788922</v>
      </c>
      <c r="AD22" s="25">
        <v>20000</v>
      </c>
      <c r="AE22" s="25">
        <v>98125.258678628015</v>
      </c>
      <c r="AF22" s="25">
        <v>118125.25867862802</v>
      </c>
      <c r="AG22" s="25">
        <v>183961.12982341694</v>
      </c>
      <c r="AJ22" s="25" t="str">
        <v>Other</v>
      </c>
    </row>
    <row r="23" spans="2:36" x14ac:dyDescent="0.2">
      <c r="B23" s="104">
        <v>45869</v>
      </c>
      <c r="C23" s="258">
        <v>2026</v>
      </c>
      <c r="D23" s="25">
        <v>30000</v>
      </c>
      <c r="E23" s="25">
        <v>7500</v>
      </c>
      <c r="F23" s="25">
        <v>22500</v>
      </c>
      <c r="G23" s="25">
        <v>8416.6666666666679</v>
      </c>
      <c r="H23" s="25">
        <v>14083.333333333332</v>
      </c>
      <c r="I23" s="25">
        <v>438.59649122807019</v>
      </c>
      <c r="J23" s="25">
        <v>243.06612976995382</v>
      </c>
      <c r="K23" s="25">
        <v>4690.5847493173578</v>
      </c>
      <c r="L23" s="25">
        <v>8711.0859630179511</v>
      </c>
      <c r="M23" s="25">
        <v>9472.2630994073115</v>
      </c>
      <c r="N23" s="25">
        <v>0</v>
      </c>
      <c r="O23" s="25">
        <v>1829.5702915882325</v>
      </c>
      <c r="P23" s="25">
        <v>7642.6928078190795</v>
      </c>
      <c r="Q23" s="25">
        <v>81998.559473341273</v>
      </c>
      <c r="R23" s="25">
        <v>81998.559473341273</v>
      </c>
      <c r="S23" s="25">
        <v>9677.4193548387102</v>
      </c>
      <c r="T23" s="25">
        <v>7258.0645161290322</v>
      </c>
      <c r="U23" s="25">
        <v>0</v>
      </c>
      <c r="V23" s="25">
        <v>98934.043344309015</v>
      </c>
      <c r="W23" s="25">
        <v>91666.666666666555</v>
      </c>
      <c r="X23" s="25">
        <v>190600.71001097557</v>
      </c>
      <c r="Y23" s="25">
        <v>7258.0645161290322</v>
      </c>
      <c r="Z23" s="25">
        <v>7258.0645161290322</v>
      </c>
      <c r="AA23" s="25">
        <v>56506.300853200686</v>
      </c>
      <c r="AB23" s="25">
        <v>56506.300853200686</v>
      </c>
      <c r="AC23" s="25">
        <v>63764.365369329716</v>
      </c>
      <c r="AD23" s="25">
        <v>20000</v>
      </c>
      <c r="AE23" s="25">
        <v>106836.34464164596</v>
      </c>
      <c r="AF23" s="25">
        <v>126836.34464164596</v>
      </c>
      <c r="AG23" s="25">
        <v>190600.71001097569</v>
      </c>
      <c r="AJ23" s="25" t="str">
        <v>Total Current Assets</v>
      </c>
    </row>
    <row r="24" spans="2:36" x14ac:dyDescent="0.2">
      <c r="B24" s="104">
        <v>45900</v>
      </c>
      <c r="C24" s="258">
        <v>2026</v>
      </c>
      <c r="D24" s="25">
        <v>30000</v>
      </c>
      <c r="E24" s="25">
        <v>7500</v>
      </c>
      <c r="F24" s="25">
        <v>22500</v>
      </c>
      <c r="G24" s="25">
        <v>8416.6666666666679</v>
      </c>
      <c r="H24" s="25">
        <v>14083.333333333332</v>
      </c>
      <c r="I24" s="25">
        <v>438.59649122807019</v>
      </c>
      <c r="J24" s="25">
        <v>235.44292022166951</v>
      </c>
      <c r="K24" s="25">
        <v>4693.2528726592573</v>
      </c>
      <c r="L24" s="25">
        <v>8716.0410492243354</v>
      </c>
      <c r="M24" s="25">
        <v>9154.637540452406</v>
      </c>
      <c r="N24" s="25">
        <v>0</v>
      </c>
      <c r="O24" s="25">
        <v>1837.1935011365169</v>
      </c>
      <c r="P24" s="25">
        <v>7317.4440393158893</v>
      </c>
      <c r="Q24" s="25">
        <v>89316.00351265716</v>
      </c>
      <c r="R24" s="25">
        <v>89316.00351265716</v>
      </c>
      <c r="S24" s="25">
        <v>9677.4193548387102</v>
      </c>
      <c r="T24" s="25">
        <v>7258.0645161290322</v>
      </c>
      <c r="U24" s="25">
        <v>0</v>
      </c>
      <c r="V24" s="25">
        <v>106251.4873836249</v>
      </c>
      <c r="W24" s="25">
        <v>91228.070175438479</v>
      </c>
      <c r="X24" s="25">
        <v>197479.55755906337</v>
      </c>
      <c r="Y24" s="25">
        <v>7258.0645161290322</v>
      </c>
      <c r="Z24" s="25">
        <v>7258.0645161290322</v>
      </c>
      <c r="AA24" s="25">
        <v>54669.107352064173</v>
      </c>
      <c r="AB24" s="25">
        <v>54669.107352064173</v>
      </c>
      <c r="AC24" s="25">
        <v>61927.171868193203</v>
      </c>
      <c r="AD24" s="25">
        <v>20000</v>
      </c>
      <c r="AE24" s="25">
        <v>115552.3856908703</v>
      </c>
      <c r="AF24" s="25">
        <v>135552.38569087029</v>
      </c>
      <c r="AG24" s="25">
        <v>197479.55755906348</v>
      </c>
      <c r="AJ24" s="25" t="str">
        <v>Fixed Assets</v>
      </c>
    </row>
    <row r="25" spans="2:36" x14ac:dyDescent="0.2">
      <c r="B25" s="104">
        <v>45930</v>
      </c>
      <c r="C25" s="258">
        <v>2026</v>
      </c>
      <c r="D25" s="25">
        <v>30000</v>
      </c>
      <c r="E25" s="25">
        <v>7500</v>
      </c>
      <c r="F25" s="25">
        <v>22500</v>
      </c>
      <c r="G25" s="25">
        <v>8416.6666666666679</v>
      </c>
      <c r="H25" s="25">
        <v>14083.333333333332</v>
      </c>
      <c r="I25" s="25">
        <v>438.59649122807019</v>
      </c>
      <c r="J25" s="25">
        <v>227.78794730026738</v>
      </c>
      <c r="K25" s="25">
        <v>4695.9321131817478</v>
      </c>
      <c r="L25" s="25">
        <v>8721.0167816232461</v>
      </c>
      <c r="M25" s="25">
        <v>8837.0326276900269</v>
      </c>
      <c r="N25" s="25">
        <v>0</v>
      </c>
      <c r="O25" s="25">
        <v>1844.848474057919</v>
      </c>
      <c r="P25" s="25">
        <v>6992.1841536321081</v>
      </c>
      <c r="Q25" s="25">
        <v>96308.187666289276</v>
      </c>
      <c r="R25" s="25">
        <v>96308.187666289276</v>
      </c>
      <c r="S25" s="25">
        <v>10000</v>
      </c>
      <c r="T25" s="25">
        <v>7500</v>
      </c>
      <c r="U25" s="25">
        <v>0</v>
      </c>
      <c r="V25" s="25">
        <v>113808.18766628928</v>
      </c>
      <c r="W25" s="25">
        <v>90789.473684210403</v>
      </c>
      <c r="X25" s="25">
        <v>204597.66135049966</v>
      </c>
      <c r="Y25" s="25">
        <v>7500</v>
      </c>
      <c r="Z25" s="25">
        <v>7500</v>
      </c>
      <c r="AA25" s="25">
        <v>52824.258878006258</v>
      </c>
      <c r="AB25" s="25">
        <v>52824.258878006258</v>
      </c>
      <c r="AC25" s="25">
        <v>60324.258878006258</v>
      </c>
      <c r="AD25" s="25">
        <v>20000</v>
      </c>
      <c r="AE25" s="25">
        <v>124273.40247249354</v>
      </c>
      <c r="AF25" s="25">
        <v>144273.40247249353</v>
      </c>
      <c r="AG25" s="25">
        <v>204597.66135049978</v>
      </c>
      <c r="AJ25" s="25" t="str">
        <v>Total Assets</v>
      </c>
    </row>
    <row r="26" spans="2:36" x14ac:dyDescent="0.2">
      <c r="B26" s="104">
        <v>45961</v>
      </c>
      <c r="C26" s="258">
        <v>2026</v>
      </c>
      <c r="D26" s="25">
        <v>30000</v>
      </c>
      <c r="E26" s="25">
        <v>7500</v>
      </c>
      <c r="F26" s="25">
        <v>22500</v>
      </c>
      <c r="G26" s="25">
        <v>8416.6666666666679</v>
      </c>
      <c r="H26" s="25">
        <v>14083.333333333332</v>
      </c>
      <c r="I26" s="25">
        <v>438.59649122807019</v>
      </c>
      <c r="J26" s="25">
        <v>220.1010786583594</v>
      </c>
      <c r="K26" s="25">
        <v>4698.6225172064151</v>
      </c>
      <c r="L26" s="25">
        <v>8726.0132462404872</v>
      </c>
      <c r="M26" s="25">
        <v>9487.1903826298476</v>
      </c>
      <c r="N26" s="25">
        <v>0</v>
      </c>
      <c r="O26" s="25">
        <v>1852.535342699827</v>
      </c>
      <c r="P26" s="25">
        <v>7634.6550399300204</v>
      </c>
      <c r="Q26" s="25">
        <v>103942.84270621929</v>
      </c>
      <c r="R26" s="25">
        <v>103942.84270621929</v>
      </c>
      <c r="S26" s="25">
        <v>9677.4193548387102</v>
      </c>
      <c r="T26" s="25">
        <v>7258.0645161290322</v>
      </c>
      <c r="U26" s="25">
        <v>0</v>
      </c>
      <c r="V26" s="25">
        <v>120878.32657718704</v>
      </c>
      <c r="W26" s="25">
        <v>90350.877192982327</v>
      </c>
      <c r="X26" s="25">
        <v>211229.20377016935</v>
      </c>
      <c r="Y26" s="25">
        <v>7258.0645161290322</v>
      </c>
      <c r="Z26" s="25">
        <v>7258.0645161290322</v>
      </c>
      <c r="AA26" s="25">
        <v>50971.723535306432</v>
      </c>
      <c r="AB26" s="25">
        <v>50971.723535306432</v>
      </c>
      <c r="AC26" s="25">
        <v>58229.788051435462</v>
      </c>
      <c r="AD26" s="25">
        <v>20000</v>
      </c>
      <c r="AE26" s="25">
        <v>132999.41571873403</v>
      </c>
      <c r="AF26" s="25">
        <v>152999.41571873403</v>
      </c>
      <c r="AG26" s="25">
        <v>211229.20377016949</v>
      </c>
      <c r="AJ26" s="25" t="str">
        <v>Accounts Payable</v>
      </c>
    </row>
    <row r="27" spans="2:36" x14ac:dyDescent="0.2">
      <c r="B27" s="104">
        <v>45991</v>
      </c>
      <c r="C27" s="258">
        <v>2026</v>
      </c>
      <c r="D27" s="25">
        <v>30000</v>
      </c>
      <c r="E27" s="25">
        <v>7500</v>
      </c>
      <c r="F27" s="25">
        <v>22500</v>
      </c>
      <c r="G27" s="25">
        <v>8416.6666666666679</v>
      </c>
      <c r="H27" s="25">
        <v>14083.333333333332</v>
      </c>
      <c r="I27" s="25">
        <v>438.59649122807019</v>
      </c>
      <c r="J27" s="25">
        <v>212.38218139711012</v>
      </c>
      <c r="K27" s="25">
        <v>4701.3241312478531</v>
      </c>
      <c r="L27" s="25">
        <v>8731.0305294602986</v>
      </c>
      <c r="M27" s="25">
        <v>8847.0463755270794</v>
      </c>
      <c r="N27" s="25">
        <v>0</v>
      </c>
      <c r="O27" s="25">
        <v>1860.2542399610763</v>
      </c>
      <c r="P27" s="25">
        <v>6986.7921355660028</v>
      </c>
      <c r="Q27" s="25">
        <v>110929.6348417853</v>
      </c>
      <c r="R27" s="25">
        <v>110929.6348417853</v>
      </c>
      <c r="S27" s="25">
        <v>10000</v>
      </c>
      <c r="T27" s="25">
        <v>7500</v>
      </c>
      <c r="U27" s="25">
        <v>0</v>
      </c>
      <c r="V27" s="25">
        <v>128429.6348417853</v>
      </c>
      <c r="W27" s="25">
        <v>89912.280701754251</v>
      </c>
      <c r="X27" s="25">
        <v>218341.91554353957</v>
      </c>
      <c r="Y27" s="25">
        <v>7500</v>
      </c>
      <c r="Z27" s="25">
        <v>7500</v>
      </c>
      <c r="AA27" s="25">
        <v>49111.469295345356</v>
      </c>
      <c r="AB27" s="25">
        <v>49111.469295345356</v>
      </c>
      <c r="AC27" s="25">
        <v>56611.469295345356</v>
      </c>
      <c r="AD27" s="25">
        <v>20000</v>
      </c>
      <c r="AE27" s="25">
        <v>141730.44624819432</v>
      </c>
      <c r="AF27" s="25">
        <v>161730.44624819432</v>
      </c>
      <c r="AG27" s="25">
        <v>218341.91554353968</v>
      </c>
      <c r="AJ27" s="25" t="str">
        <v>Total Current Liabilities</v>
      </c>
    </row>
    <row r="28" spans="2:36" x14ac:dyDescent="0.2">
      <c r="B28" s="104">
        <v>46022</v>
      </c>
      <c r="C28" s="258">
        <v>2026</v>
      </c>
      <c r="D28" s="25">
        <v>30000</v>
      </c>
      <c r="E28" s="25">
        <v>7500</v>
      </c>
      <c r="F28" s="25">
        <v>22500</v>
      </c>
      <c r="G28" s="25">
        <v>8416.6666666666679</v>
      </c>
      <c r="H28" s="25">
        <v>14083.333333333332</v>
      </c>
      <c r="I28" s="25">
        <v>438.59649122807019</v>
      </c>
      <c r="J28" s="25">
        <v>204.63112206393899</v>
      </c>
      <c r="K28" s="25">
        <v>4704.0370020144628</v>
      </c>
      <c r="L28" s="25">
        <v>8736.0687180268615</v>
      </c>
      <c r="M28" s="25">
        <v>9497.2458544162218</v>
      </c>
      <c r="N28" s="25">
        <v>0</v>
      </c>
      <c r="O28" s="25">
        <v>1868.0052992942474</v>
      </c>
      <c r="P28" s="25">
        <v>7629.2405551219745</v>
      </c>
      <c r="Q28" s="25">
        <v>118558.87539690727</v>
      </c>
      <c r="R28" s="25">
        <v>118558.87539690727</v>
      </c>
      <c r="S28" s="25">
        <v>9677.4193548387102</v>
      </c>
      <c r="T28" s="25">
        <v>7258.0645161290322</v>
      </c>
      <c r="U28" s="25">
        <v>0</v>
      </c>
      <c r="V28" s="25">
        <v>135494.35926787503</v>
      </c>
      <c r="W28" s="25">
        <v>89473.684210526175</v>
      </c>
      <c r="X28" s="25">
        <v>224968.0434784012</v>
      </c>
      <c r="Y28" s="25">
        <v>7258.0645161290322</v>
      </c>
      <c r="Z28" s="25">
        <v>7258.0645161290322</v>
      </c>
      <c r="AA28" s="25">
        <v>47243.463996051112</v>
      </c>
      <c r="AB28" s="25">
        <v>47243.463996051112</v>
      </c>
      <c r="AC28" s="25">
        <v>54501.528512180143</v>
      </c>
      <c r="AD28" s="25">
        <v>20000</v>
      </c>
      <c r="AE28" s="25">
        <v>150466.51496622118</v>
      </c>
      <c r="AF28" s="25">
        <v>170466.51496622118</v>
      </c>
      <c r="AG28" s="25">
        <v>224968.04347840132</v>
      </c>
      <c r="AJ28" s="25" t="str">
        <v>Debt</v>
      </c>
    </row>
    <row r="29" spans="2:36" x14ac:dyDescent="0.2">
      <c r="B29" s="104">
        <v>46053</v>
      </c>
      <c r="C29" s="258">
        <v>2026</v>
      </c>
      <c r="D29" s="25">
        <v>38000</v>
      </c>
      <c r="E29" s="25">
        <v>10000</v>
      </c>
      <c r="F29" s="25">
        <v>28000</v>
      </c>
      <c r="G29" s="25">
        <v>8585</v>
      </c>
      <c r="H29" s="25">
        <v>19415</v>
      </c>
      <c r="I29" s="25">
        <v>438.59649122807019</v>
      </c>
      <c r="J29" s="25">
        <v>196.84776665021298</v>
      </c>
      <c r="K29" s="25">
        <v>6572.844509742602</v>
      </c>
      <c r="L29" s="25">
        <v>12206.711232379119</v>
      </c>
      <c r="M29" s="25">
        <v>10064.662562316867</v>
      </c>
      <c r="N29" s="25">
        <v>0</v>
      </c>
      <c r="O29" s="25">
        <v>1875.7886547079734</v>
      </c>
      <c r="P29" s="25">
        <v>8188.8739076088941</v>
      </c>
      <c r="Q29" s="25">
        <v>126747.74930451617</v>
      </c>
      <c r="R29" s="25">
        <v>126747.74930451617</v>
      </c>
      <c r="S29" s="25">
        <v>12258.064516129032</v>
      </c>
      <c r="T29" s="25">
        <v>9677.4193548387102</v>
      </c>
      <c r="U29" s="25">
        <v>0</v>
      </c>
      <c r="V29" s="25">
        <v>148683.23317548391</v>
      </c>
      <c r="W29" s="25">
        <v>89035.087719298099</v>
      </c>
      <c r="X29" s="25">
        <v>237718.32089478202</v>
      </c>
      <c r="Y29" s="25">
        <v>9677.4193548387102</v>
      </c>
      <c r="Z29" s="25">
        <v>9677.4193548387102</v>
      </c>
      <c r="AA29" s="25">
        <v>45367.675341343143</v>
      </c>
      <c r="AB29" s="25">
        <v>45367.675341343143</v>
      </c>
      <c r="AC29" s="25">
        <v>55045.094696181855</v>
      </c>
      <c r="AD29" s="25">
        <v>20000</v>
      </c>
      <c r="AE29" s="25">
        <v>162673.22619860028</v>
      </c>
      <c r="AF29" s="25">
        <v>182673.22619860028</v>
      </c>
      <c r="AG29" s="25">
        <v>237718.32089478214</v>
      </c>
      <c r="AJ29" s="25" t="str">
        <v>Total Long Term Liabilities</v>
      </c>
    </row>
    <row r="30" spans="2:36" x14ac:dyDescent="0.2">
      <c r="B30" s="104">
        <v>46081</v>
      </c>
      <c r="C30" s="258">
        <v>2026</v>
      </c>
      <c r="D30" s="25">
        <v>38000</v>
      </c>
      <c r="E30" s="25">
        <v>10000</v>
      </c>
      <c r="F30" s="25">
        <v>28000</v>
      </c>
      <c r="G30" s="25">
        <v>8585</v>
      </c>
      <c r="H30" s="25">
        <v>19415</v>
      </c>
      <c r="I30" s="25">
        <v>438.59649122807019</v>
      </c>
      <c r="J30" s="25">
        <v>189.03198058892977</v>
      </c>
      <c r="K30" s="25">
        <v>6575.5800348640496</v>
      </c>
      <c r="L30" s="25">
        <v>12211.791493318951</v>
      </c>
      <c r="M30" s="25">
        <v>11337.023929247482</v>
      </c>
      <c r="N30" s="25">
        <v>0</v>
      </c>
      <c r="O30" s="25">
        <v>1883.6044407692566</v>
      </c>
      <c r="P30" s="25">
        <v>9453.4194884782246</v>
      </c>
      <c r="Q30" s="25">
        <v>136201.1687929944</v>
      </c>
      <c r="R30" s="25">
        <v>136201.1687929944</v>
      </c>
      <c r="S30" s="25">
        <v>13571.428571428572</v>
      </c>
      <c r="T30" s="25">
        <v>10714.285714285714</v>
      </c>
      <c r="U30" s="25">
        <v>0</v>
      </c>
      <c r="V30" s="25">
        <v>160486.88307870869</v>
      </c>
      <c r="W30" s="25">
        <v>88596.491228070023</v>
      </c>
      <c r="X30" s="25">
        <v>249083.37430677871</v>
      </c>
      <c r="Y30" s="25">
        <v>10714.285714285714</v>
      </c>
      <c r="Z30" s="25">
        <v>10714.285714285714</v>
      </c>
      <c r="AA30" s="25">
        <v>43484.07090057389</v>
      </c>
      <c r="AB30" s="25">
        <v>43484.07090057389</v>
      </c>
      <c r="AC30" s="25">
        <v>54198.3566148596</v>
      </c>
      <c r="AD30" s="25">
        <v>20000</v>
      </c>
      <c r="AE30" s="25">
        <v>174885.01769191923</v>
      </c>
      <c r="AF30" s="25">
        <v>194885.01769191923</v>
      </c>
      <c r="AG30" s="25">
        <v>249083.37430677883</v>
      </c>
      <c r="AJ30" s="25" t="str">
        <v>Total Liabilities</v>
      </c>
    </row>
    <row r="31" spans="2:36" x14ac:dyDescent="0.2">
      <c r="B31" s="104">
        <v>46112</v>
      </c>
      <c r="C31" s="258">
        <v>2026</v>
      </c>
      <c r="D31" s="25">
        <v>38000</v>
      </c>
      <c r="E31" s="25">
        <v>10000</v>
      </c>
      <c r="F31" s="25">
        <v>28000</v>
      </c>
      <c r="G31" s="25">
        <v>8585</v>
      </c>
      <c r="H31" s="25">
        <v>19415</v>
      </c>
      <c r="I31" s="25">
        <v>438.59649122807019</v>
      </c>
      <c r="J31" s="25">
        <v>181.1836287523912</v>
      </c>
      <c r="K31" s="25">
        <v>6578.326958006839</v>
      </c>
      <c r="L31" s="25">
        <v>12216.892922012701</v>
      </c>
      <c r="M31" s="25">
        <v>13968.853468540312</v>
      </c>
      <c r="N31" s="25">
        <v>0</v>
      </c>
      <c r="O31" s="25">
        <v>1891.4527926057954</v>
      </c>
      <c r="P31" s="25">
        <v>12077.400675934517</v>
      </c>
      <c r="Q31" s="25">
        <v>148278.56946892891</v>
      </c>
      <c r="R31" s="25">
        <v>148278.56946892891</v>
      </c>
      <c r="S31" s="25">
        <v>12258.064516129032</v>
      </c>
      <c r="T31" s="25">
        <v>9677.4193548387102</v>
      </c>
      <c r="U31" s="25">
        <v>0</v>
      </c>
      <c r="V31" s="25">
        <v>170214.05333989664</v>
      </c>
      <c r="W31" s="25">
        <v>88157.894736841947</v>
      </c>
      <c r="X31" s="25">
        <v>258371.94807673857</v>
      </c>
      <c r="Y31" s="25">
        <v>9677.4193548387102</v>
      </c>
      <c r="Z31" s="25">
        <v>9677.4193548387102</v>
      </c>
      <c r="AA31" s="25">
        <v>41592.618107968097</v>
      </c>
      <c r="AB31" s="25">
        <v>41592.618107968097</v>
      </c>
      <c r="AC31" s="25">
        <v>51270.037462806809</v>
      </c>
      <c r="AD31" s="25">
        <v>20000</v>
      </c>
      <c r="AE31" s="25">
        <v>187101.91061393192</v>
      </c>
      <c r="AF31" s="25">
        <v>207101.91061393192</v>
      </c>
      <c r="AG31" s="25">
        <v>258371.94807673874</v>
      </c>
      <c r="AJ31" s="25" t="str">
        <v>Common Shares</v>
      </c>
    </row>
    <row r="32" spans="2:36" x14ac:dyDescent="0.2">
      <c r="B32" s="104">
        <v>46142</v>
      </c>
      <c r="C32" s="258">
        <v>2026</v>
      </c>
      <c r="D32" s="25">
        <v>38000</v>
      </c>
      <c r="E32" s="25">
        <v>10000</v>
      </c>
      <c r="F32" s="25">
        <v>28000</v>
      </c>
      <c r="G32" s="25">
        <v>8585</v>
      </c>
      <c r="H32" s="25">
        <v>19415</v>
      </c>
      <c r="I32" s="25">
        <v>438.59649122807019</v>
      </c>
      <c r="J32" s="25">
        <v>173.30257544986708</v>
      </c>
      <c r="K32" s="25">
        <v>6581.0853266627219</v>
      </c>
      <c r="L32" s="25">
        <v>12222.015606659343</v>
      </c>
      <c r="M32" s="25">
        <v>12252.009947349779</v>
      </c>
      <c r="N32" s="25">
        <v>0</v>
      </c>
      <c r="O32" s="25">
        <v>1899.3338459083193</v>
      </c>
      <c r="P32" s="25">
        <v>10352.676101441461</v>
      </c>
      <c r="Q32" s="25">
        <v>158631.24557037037</v>
      </c>
      <c r="R32" s="25">
        <v>158631.24557037037</v>
      </c>
      <c r="S32" s="25">
        <v>12666.666666666666</v>
      </c>
      <c r="T32" s="25">
        <v>10000</v>
      </c>
      <c r="U32" s="25">
        <v>0</v>
      </c>
      <c r="V32" s="25">
        <v>181297.91223703703</v>
      </c>
      <c r="W32" s="25">
        <v>87719.298245613871</v>
      </c>
      <c r="X32" s="25">
        <v>269017.2104826509</v>
      </c>
      <c r="Y32" s="25">
        <v>10000</v>
      </c>
      <c r="Z32" s="25">
        <v>10000</v>
      </c>
      <c r="AA32" s="25">
        <v>39693.28426205978</v>
      </c>
      <c r="AB32" s="25">
        <v>39693.28426205978</v>
      </c>
      <c r="AC32" s="25">
        <v>49693.28426205978</v>
      </c>
      <c r="AD32" s="25">
        <v>20000</v>
      </c>
      <c r="AE32" s="25">
        <v>199323.92622059127</v>
      </c>
      <c r="AF32" s="25">
        <v>219323.92622059127</v>
      </c>
      <c r="AG32" s="25">
        <v>269017.21048265102</v>
      </c>
      <c r="AJ32" s="25" t="str">
        <v>Retained Earnings</v>
      </c>
    </row>
    <row r="33" spans="2:36" x14ac:dyDescent="0.2">
      <c r="B33" s="104">
        <v>46173</v>
      </c>
      <c r="C33" s="258">
        <v>2026</v>
      </c>
      <c r="D33" s="25">
        <v>38000</v>
      </c>
      <c r="E33" s="25">
        <v>10000</v>
      </c>
      <c r="F33" s="25">
        <v>28000</v>
      </c>
      <c r="G33" s="25">
        <v>8585</v>
      </c>
      <c r="H33" s="25">
        <v>19415</v>
      </c>
      <c r="I33" s="25">
        <v>438.59649122807019</v>
      </c>
      <c r="J33" s="25">
        <v>165.3886844252491</v>
      </c>
      <c r="K33" s="25">
        <v>6583.8551885213383</v>
      </c>
      <c r="L33" s="25">
        <v>12227.159635825345</v>
      </c>
      <c r="M33" s="25">
        <v>13074.358277591049</v>
      </c>
      <c r="N33" s="25">
        <v>0</v>
      </c>
      <c r="O33" s="25">
        <v>1907.2477369329374</v>
      </c>
      <c r="P33" s="25">
        <v>11167.110540658112</v>
      </c>
      <c r="Q33" s="25">
        <v>169798.35611102849</v>
      </c>
      <c r="R33" s="25">
        <v>169798.35611102849</v>
      </c>
      <c r="S33" s="25">
        <v>12258.064516129032</v>
      </c>
      <c r="T33" s="25">
        <v>9677.4193548387102</v>
      </c>
      <c r="U33" s="25">
        <v>0</v>
      </c>
      <c r="V33" s="25">
        <v>191733.83998199622</v>
      </c>
      <c r="W33" s="25">
        <v>87280.701754385795</v>
      </c>
      <c r="X33" s="25">
        <v>279014.541736382</v>
      </c>
      <c r="Y33" s="25">
        <v>9677.4193548387102</v>
      </c>
      <c r="Z33" s="25">
        <v>9677.4193548387102</v>
      </c>
      <c r="AA33" s="25">
        <v>37786.036525126845</v>
      </c>
      <c r="AB33" s="25">
        <v>37786.036525126845</v>
      </c>
      <c r="AC33" s="25">
        <v>47463.455879965557</v>
      </c>
      <c r="AD33" s="25">
        <v>20000</v>
      </c>
      <c r="AE33" s="25">
        <v>211551.08585641661</v>
      </c>
      <c r="AF33" s="25">
        <v>231551.08585641661</v>
      </c>
      <c r="AG33" s="25">
        <v>279014.54173638218</v>
      </c>
      <c r="AJ33" s="25" t="str">
        <v>Shareholder's Equity</v>
      </c>
    </row>
    <row r="34" spans="2:36" x14ac:dyDescent="0.2">
      <c r="B34" s="104">
        <v>46203</v>
      </c>
      <c r="C34" s="258">
        <v>2026</v>
      </c>
      <c r="D34" s="25">
        <v>38000</v>
      </c>
      <c r="E34" s="25">
        <v>10000</v>
      </c>
      <c r="F34" s="25">
        <v>28000</v>
      </c>
      <c r="G34" s="25">
        <v>8585</v>
      </c>
      <c r="H34" s="25">
        <v>19415</v>
      </c>
      <c r="I34" s="25">
        <v>438.59649122807019</v>
      </c>
      <c r="J34" s="25">
        <v>157.44181885469519</v>
      </c>
      <c r="K34" s="25">
        <v>6586.6365914710323</v>
      </c>
      <c r="L34" s="25">
        <v>12232.325098446203</v>
      </c>
      <c r="M34" s="25">
        <v>12262.31943913664</v>
      </c>
      <c r="N34" s="25">
        <v>0</v>
      </c>
      <c r="O34" s="25">
        <v>1915.1946025034913</v>
      </c>
      <c r="P34" s="25">
        <v>10347.124836633149</v>
      </c>
      <c r="Q34" s="25">
        <v>180145.48094766165</v>
      </c>
      <c r="R34" s="25">
        <v>180145.48094766165</v>
      </c>
      <c r="S34" s="25">
        <v>12666.666666666666</v>
      </c>
      <c r="T34" s="25">
        <v>10000</v>
      </c>
      <c r="U34" s="25">
        <v>0</v>
      </c>
      <c r="V34" s="25">
        <v>202812.14761432831</v>
      </c>
      <c r="W34" s="25">
        <v>86842.105263157719</v>
      </c>
      <c r="X34" s="25">
        <v>289654.25287748605</v>
      </c>
      <c r="Y34" s="25">
        <v>10000</v>
      </c>
      <c r="Z34" s="25">
        <v>10000</v>
      </c>
      <c r="AA34" s="25">
        <v>35870.84192262336</v>
      </c>
      <c r="AB34" s="25">
        <v>35870.84192262336</v>
      </c>
      <c r="AC34" s="25">
        <v>45870.84192262336</v>
      </c>
      <c r="AD34" s="25">
        <v>20000</v>
      </c>
      <c r="AE34" s="25">
        <v>223783.4109548628</v>
      </c>
      <c r="AF34" s="25">
        <v>243783.4109548628</v>
      </c>
      <c r="AG34" s="25">
        <v>289654.25287748617</v>
      </c>
      <c r="AJ34" s="25" t="str">
        <v>Total Liabilities and Equity</v>
      </c>
    </row>
    <row r="35" spans="2:36" x14ac:dyDescent="0.2">
      <c r="B35" s="104">
        <v>46234</v>
      </c>
      <c r="C35" s="258">
        <v>2027</v>
      </c>
      <c r="D35" s="25">
        <v>38000</v>
      </c>
      <c r="E35" s="25">
        <v>10000</v>
      </c>
      <c r="F35" s="25">
        <v>28000</v>
      </c>
      <c r="G35" s="25">
        <v>8585</v>
      </c>
      <c r="H35" s="25">
        <v>19415</v>
      </c>
      <c r="I35" s="25">
        <v>438.59649122807019</v>
      </c>
      <c r="J35" s="25">
        <v>149.461841344264</v>
      </c>
      <c r="K35" s="25">
        <v>6589.4295835996836</v>
      </c>
      <c r="L35" s="25">
        <v>12237.512083827985</v>
      </c>
      <c r="M35" s="25">
        <v>13084.71072559369</v>
      </c>
      <c r="N35" s="25">
        <v>0</v>
      </c>
      <c r="O35" s="25">
        <v>1923.1745800139224</v>
      </c>
      <c r="P35" s="25">
        <v>11161.536145579768</v>
      </c>
      <c r="Q35" s="25">
        <v>191307.01709324142</v>
      </c>
      <c r="R35" s="25">
        <v>191307.01709324142</v>
      </c>
      <c r="S35" s="25">
        <v>12258.064516129032</v>
      </c>
      <c r="T35" s="25">
        <v>9677.4193548387102</v>
      </c>
      <c r="U35" s="25">
        <v>0</v>
      </c>
      <c r="V35" s="25">
        <v>213242.50096420915</v>
      </c>
      <c r="W35" s="25">
        <v>86403.508771929643</v>
      </c>
      <c r="X35" s="25">
        <v>299646.0097361388</v>
      </c>
      <c r="Y35" s="25">
        <v>9677.4193548387102</v>
      </c>
      <c r="Z35" s="25">
        <v>9677.4193548387102</v>
      </c>
      <c r="AA35" s="25">
        <v>33947.667342609442</v>
      </c>
      <c r="AB35" s="25">
        <v>33947.667342609442</v>
      </c>
      <c r="AC35" s="25">
        <v>43625.086697448154</v>
      </c>
      <c r="AD35" s="25">
        <v>20000</v>
      </c>
      <c r="AE35" s="25">
        <v>236020.92303869079</v>
      </c>
      <c r="AF35" s="25">
        <v>256020.92303869079</v>
      </c>
      <c r="AG35" s="25">
        <v>299646.00973613892</v>
      </c>
    </row>
    <row r="36" spans="2:36" x14ac:dyDescent="0.2">
      <c r="B36" s="104">
        <v>46265</v>
      </c>
      <c r="C36" s="258">
        <v>2027</v>
      </c>
      <c r="D36" s="25">
        <v>38000</v>
      </c>
      <c r="E36" s="25">
        <v>10000</v>
      </c>
      <c r="F36" s="25">
        <v>28000</v>
      </c>
      <c r="G36" s="25">
        <v>8585</v>
      </c>
      <c r="H36" s="25">
        <v>19415</v>
      </c>
      <c r="I36" s="25">
        <v>438.59649122807019</v>
      </c>
      <c r="J36" s="25">
        <v>141.44861392753933</v>
      </c>
      <c r="K36" s="25">
        <v>6592.2342131955365</v>
      </c>
      <c r="L36" s="25">
        <v>12242.720681648854</v>
      </c>
      <c r="M36" s="25">
        <v>12681.317172876925</v>
      </c>
      <c r="N36" s="25">
        <v>0</v>
      </c>
      <c r="O36" s="25">
        <v>1931.1878074306471</v>
      </c>
      <c r="P36" s="25">
        <v>10750.129365446277</v>
      </c>
      <c r="Q36" s="25">
        <v>202057.1464586877</v>
      </c>
      <c r="R36" s="25">
        <v>202057.1464586877</v>
      </c>
      <c r="S36" s="25">
        <v>12258.064516129032</v>
      </c>
      <c r="T36" s="25">
        <v>9677.4193548387102</v>
      </c>
      <c r="U36" s="25">
        <v>0</v>
      </c>
      <c r="V36" s="25">
        <v>223992.63032965543</v>
      </c>
      <c r="W36" s="25">
        <v>85964.912280701566</v>
      </c>
      <c r="X36" s="25">
        <v>309957.54261035699</v>
      </c>
      <c r="Y36" s="25">
        <v>9677.4193548387102</v>
      </c>
      <c r="Z36" s="25">
        <v>9677.4193548387102</v>
      </c>
      <c r="AA36" s="25">
        <v>32016.479535178794</v>
      </c>
      <c r="AB36" s="25">
        <v>32016.479535178794</v>
      </c>
      <c r="AC36" s="25">
        <v>41693.898890017503</v>
      </c>
      <c r="AD36" s="25">
        <v>20000</v>
      </c>
      <c r="AE36" s="25">
        <v>248263.64372033963</v>
      </c>
      <c r="AF36" s="25">
        <v>268263.64372033963</v>
      </c>
      <c r="AG36" s="25">
        <v>309957.54261035717</v>
      </c>
    </row>
    <row r="37" spans="2:36" x14ac:dyDescent="0.2">
      <c r="B37" s="104">
        <v>46295</v>
      </c>
      <c r="C37" s="258">
        <v>2027</v>
      </c>
      <c r="D37" s="25">
        <v>38000</v>
      </c>
      <c r="E37" s="25">
        <v>10000</v>
      </c>
      <c r="F37" s="25">
        <v>28000</v>
      </c>
      <c r="G37" s="25">
        <v>8585</v>
      </c>
      <c r="H37" s="25">
        <v>19415</v>
      </c>
      <c r="I37" s="25">
        <v>438.59649122807019</v>
      </c>
      <c r="J37" s="25">
        <v>133.40199806324497</v>
      </c>
      <c r="K37" s="25">
        <v>6595.0505287480401</v>
      </c>
      <c r="L37" s="25">
        <v>12247.950981960646</v>
      </c>
      <c r="M37" s="25">
        <v>12277.945322651083</v>
      </c>
      <c r="N37" s="25">
        <v>0</v>
      </c>
      <c r="O37" s="25">
        <v>1939.2344232949415</v>
      </c>
      <c r="P37" s="25">
        <v>10338.710899356141</v>
      </c>
      <c r="Q37" s="25">
        <v>212395.85735804384</v>
      </c>
      <c r="R37" s="25">
        <v>212395.85735804384</v>
      </c>
      <c r="S37" s="25">
        <v>12666.666666666666</v>
      </c>
      <c r="T37" s="25">
        <v>10000</v>
      </c>
      <c r="U37" s="25">
        <v>0</v>
      </c>
      <c r="V37" s="25">
        <v>235062.5240247105</v>
      </c>
      <c r="W37" s="25">
        <v>85526.31578947349</v>
      </c>
      <c r="X37" s="25">
        <v>320588.839814184</v>
      </c>
      <c r="Y37" s="25">
        <v>10000</v>
      </c>
      <c r="Z37" s="25">
        <v>10000</v>
      </c>
      <c r="AA37" s="25">
        <v>30077.245111883851</v>
      </c>
      <c r="AB37" s="25">
        <v>30077.245111883851</v>
      </c>
      <c r="AC37" s="25">
        <v>40077.245111883851</v>
      </c>
      <c r="AD37" s="25">
        <v>20000</v>
      </c>
      <c r="AE37" s="25">
        <v>260511.59470230027</v>
      </c>
      <c r="AF37" s="25">
        <v>280511.59470230027</v>
      </c>
      <c r="AG37" s="25">
        <v>320588.83981418412</v>
      </c>
    </row>
    <row r="38" spans="2:36" x14ac:dyDescent="0.2">
      <c r="B38" s="104">
        <v>46326</v>
      </c>
      <c r="C38" s="258">
        <v>2027</v>
      </c>
      <c r="D38" s="25">
        <v>38000</v>
      </c>
      <c r="E38" s="25">
        <v>10000</v>
      </c>
      <c r="F38" s="25">
        <v>28000</v>
      </c>
      <c r="G38" s="25">
        <v>8585</v>
      </c>
      <c r="H38" s="25">
        <v>19415</v>
      </c>
      <c r="I38" s="25">
        <v>438.59649122807019</v>
      </c>
      <c r="J38" s="25">
        <v>125.32185463284938</v>
      </c>
      <c r="K38" s="25">
        <v>6597.8785789486783</v>
      </c>
      <c r="L38" s="25">
        <v>12253.203075190402</v>
      </c>
      <c r="M38" s="25">
        <v>13100.401716956107</v>
      </c>
      <c r="N38" s="25">
        <v>0</v>
      </c>
      <c r="O38" s="25">
        <v>1947.314566725337</v>
      </c>
      <c r="P38" s="25">
        <v>11153.087150230769</v>
      </c>
      <c r="Q38" s="25">
        <v>223548.94450827461</v>
      </c>
      <c r="R38" s="25">
        <v>223548.94450827461</v>
      </c>
      <c r="S38" s="25">
        <v>12258.064516129032</v>
      </c>
      <c r="T38" s="25">
        <v>9677.4193548387102</v>
      </c>
      <c r="U38" s="25">
        <v>0</v>
      </c>
      <c r="V38" s="25">
        <v>245484.42837924234</v>
      </c>
      <c r="W38" s="25">
        <v>85087.719298245414</v>
      </c>
      <c r="X38" s="25">
        <v>330572.14767748775</v>
      </c>
      <c r="Y38" s="25">
        <v>9677.4193548387102</v>
      </c>
      <c r="Z38" s="25">
        <v>9677.4193548387102</v>
      </c>
      <c r="AA38" s="25">
        <v>28129.930545158513</v>
      </c>
      <c r="AB38" s="25">
        <v>28129.930545158513</v>
      </c>
      <c r="AC38" s="25">
        <v>37807.349899997222</v>
      </c>
      <c r="AD38" s="25">
        <v>20000</v>
      </c>
      <c r="AE38" s="25">
        <v>272764.79777749069</v>
      </c>
      <c r="AF38" s="25">
        <v>292764.79777749069</v>
      </c>
      <c r="AG38" s="25">
        <v>330572.14767748793</v>
      </c>
    </row>
    <row r="39" spans="2:36" x14ac:dyDescent="0.2">
      <c r="B39" s="104">
        <v>46356</v>
      </c>
      <c r="C39" s="258">
        <v>2027</v>
      </c>
      <c r="D39" s="25">
        <v>38000</v>
      </c>
      <c r="E39" s="25">
        <v>10000</v>
      </c>
      <c r="F39" s="25">
        <v>28000</v>
      </c>
      <c r="G39" s="25">
        <v>8585</v>
      </c>
      <c r="H39" s="25">
        <v>19415</v>
      </c>
      <c r="I39" s="25">
        <v>438.59649122807019</v>
      </c>
      <c r="J39" s="25">
        <v>117.20804393816047</v>
      </c>
      <c r="K39" s="25">
        <v>6600.7184126918191</v>
      </c>
      <c r="L39" s="25">
        <v>12258.477052141952</v>
      </c>
      <c r="M39" s="25">
        <v>12288.471392832389</v>
      </c>
      <c r="N39" s="25">
        <v>0</v>
      </c>
      <c r="O39" s="25">
        <v>1955.428377420026</v>
      </c>
      <c r="P39" s="25">
        <v>10333.043015412362</v>
      </c>
      <c r="Q39" s="25">
        <v>233881.98752368698</v>
      </c>
      <c r="R39" s="25">
        <v>233881.98752368698</v>
      </c>
      <c r="S39" s="25">
        <v>12666.666666666666</v>
      </c>
      <c r="T39" s="25">
        <v>10000</v>
      </c>
      <c r="U39" s="25">
        <v>0</v>
      </c>
      <c r="V39" s="25">
        <v>256548.65419035364</v>
      </c>
      <c r="W39" s="25">
        <v>84649.122807017338</v>
      </c>
      <c r="X39" s="25">
        <v>341197.77699737099</v>
      </c>
      <c r="Y39" s="25">
        <v>10000</v>
      </c>
      <c r="Z39" s="25">
        <v>10000</v>
      </c>
      <c r="AA39" s="25">
        <v>26174.502167738487</v>
      </c>
      <c r="AB39" s="25">
        <v>26174.502167738487</v>
      </c>
      <c r="AC39" s="25">
        <v>36174.502167738487</v>
      </c>
      <c r="AD39" s="25">
        <v>20000</v>
      </c>
      <c r="AE39" s="25">
        <v>285023.27482963266</v>
      </c>
      <c r="AF39" s="25">
        <v>305023.27482963266</v>
      </c>
      <c r="AG39" s="25">
        <v>341197.77699737117</v>
      </c>
    </row>
    <row r="40" spans="2:36" x14ac:dyDescent="0.2">
      <c r="B40" s="104">
        <v>46387</v>
      </c>
      <c r="C40" s="258">
        <v>2027</v>
      </c>
      <c r="D40" s="25">
        <v>38000</v>
      </c>
      <c r="E40" s="25">
        <v>10000</v>
      </c>
      <c r="F40" s="25">
        <v>28000</v>
      </c>
      <c r="G40" s="25">
        <v>8585</v>
      </c>
      <c r="H40" s="25">
        <v>19415</v>
      </c>
      <c r="I40" s="25">
        <v>438.59649122807019</v>
      </c>
      <c r="J40" s="25">
        <v>109.06042569891036</v>
      </c>
      <c r="K40" s="25">
        <v>6603.5700790755573</v>
      </c>
      <c r="L40" s="25">
        <v>12263.773003997463</v>
      </c>
      <c r="M40" s="25">
        <v>13110.971645763168</v>
      </c>
      <c r="N40" s="25">
        <v>0</v>
      </c>
      <c r="O40" s="25">
        <v>1963.575995659276</v>
      </c>
      <c r="P40" s="25">
        <v>11147.395650103892</v>
      </c>
      <c r="Q40" s="25">
        <v>245029.38317379088</v>
      </c>
      <c r="R40" s="25">
        <v>245029.38317379088</v>
      </c>
      <c r="S40" s="25">
        <v>12258.064516129032</v>
      </c>
      <c r="T40" s="25">
        <v>9677.4193548387102</v>
      </c>
      <c r="U40" s="25">
        <v>0</v>
      </c>
      <c r="V40" s="25">
        <v>266964.86704475863</v>
      </c>
      <c r="W40" s="25">
        <v>84210.526315789262</v>
      </c>
      <c r="X40" s="25">
        <v>351175.3933605479</v>
      </c>
      <c r="Y40" s="25">
        <v>9677.4193548387102</v>
      </c>
      <c r="Z40" s="25">
        <v>9677.4193548387102</v>
      </c>
      <c r="AA40" s="25">
        <v>24210.926172079209</v>
      </c>
      <c r="AB40" s="25">
        <v>24210.926172079209</v>
      </c>
      <c r="AC40" s="25">
        <v>33888.345526917918</v>
      </c>
      <c r="AD40" s="25">
        <v>20000</v>
      </c>
      <c r="AE40" s="25">
        <v>297287.04783363012</v>
      </c>
      <c r="AF40" s="25">
        <v>317287.04783363012</v>
      </c>
      <c r="AG40" s="25">
        <v>351175.39336054801</v>
      </c>
    </row>
    <row r="41" spans="2:36" x14ac:dyDescent="0.2">
      <c r="B41" s="104">
        <v>46418</v>
      </c>
      <c r="C41" s="258">
        <v>2027</v>
      </c>
      <c r="D41" s="25">
        <v>33000</v>
      </c>
      <c r="E41" s="25">
        <v>9166.6666666666661</v>
      </c>
      <c r="F41" s="25">
        <v>23833.333333333336</v>
      </c>
      <c r="G41" s="25">
        <v>9014.25</v>
      </c>
      <c r="H41" s="25">
        <v>14819.083333333336</v>
      </c>
      <c r="I41" s="25">
        <v>438.59649122807019</v>
      </c>
      <c r="J41" s="25">
        <v>100.87885905033004</v>
      </c>
      <c r="K41" s="25">
        <v>4997.8627940692268</v>
      </c>
      <c r="L41" s="25">
        <v>9281.7451889857075</v>
      </c>
      <c r="M41" s="25">
        <v>11333.244906020231</v>
      </c>
      <c r="N41" s="25">
        <v>0</v>
      </c>
      <c r="O41" s="25">
        <v>1971.7575623078565</v>
      </c>
      <c r="P41" s="25">
        <v>9361.4873437123752</v>
      </c>
      <c r="Q41" s="25">
        <v>254390.87051750324</v>
      </c>
      <c r="R41" s="25">
        <v>254390.87051750324</v>
      </c>
      <c r="S41" s="25">
        <v>10645.16129032258</v>
      </c>
      <c r="T41" s="25">
        <v>8870.967741935483</v>
      </c>
      <c r="U41" s="25">
        <v>0</v>
      </c>
      <c r="V41" s="25">
        <v>273906.9995497613</v>
      </c>
      <c r="W41" s="25">
        <v>83771.929824561186</v>
      </c>
      <c r="X41" s="25">
        <v>357678.92937432247</v>
      </c>
      <c r="Y41" s="25">
        <v>8870.967741935483</v>
      </c>
      <c r="Z41" s="25">
        <v>8870.967741935483</v>
      </c>
      <c r="AA41" s="25">
        <v>22239.168609771354</v>
      </c>
      <c r="AB41" s="25">
        <v>22239.168609771354</v>
      </c>
      <c r="AC41" s="25">
        <v>31110.136351706838</v>
      </c>
      <c r="AD41" s="25">
        <v>20000</v>
      </c>
      <c r="AE41" s="25">
        <v>306568.79302261584</v>
      </c>
      <c r="AF41" s="25">
        <v>326568.79302261584</v>
      </c>
      <c r="AG41" s="25">
        <v>357678.92937432264</v>
      </c>
    </row>
    <row r="42" spans="2:36" x14ac:dyDescent="0.2">
      <c r="B42" s="104">
        <v>46446</v>
      </c>
      <c r="C42" s="258">
        <v>2027</v>
      </c>
      <c r="D42" s="25">
        <v>33000</v>
      </c>
      <c r="E42" s="25">
        <v>9166.6666666666661</v>
      </c>
      <c r="F42" s="25">
        <v>23833.333333333336</v>
      </c>
      <c r="G42" s="25">
        <v>9014.25</v>
      </c>
      <c r="H42" s="25">
        <v>14819.083333333336</v>
      </c>
      <c r="I42" s="25">
        <v>438.59649122807019</v>
      </c>
      <c r="J42" s="25">
        <v>92.663202540713968</v>
      </c>
      <c r="K42" s="25">
        <v>5000.7382738475926</v>
      </c>
      <c r="L42" s="25">
        <v>9287.0853657169573</v>
      </c>
      <c r="M42" s="25">
        <v>8585.1288615533213</v>
      </c>
      <c r="N42" s="25">
        <v>0</v>
      </c>
      <c r="O42" s="25">
        <v>1979.9732188174726</v>
      </c>
      <c r="P42" s="25">
        <v>6605.1556427358482</v>
      </c>
      <c r="Q42" s="25">
        <v>260996.0261602391</v>
      </c>
      <c r="R42" s="25">
        <v>260996.0261602391</v>
      </c>
      <c r="S42" s="25">
        <v>11785.714285714286</v>
      </c>
      <c r="T42" s="25">
        <v>9821.4285714285706</v>
      </c>
      <c r="U42" s="25">
        <v>0</v>
      </c>
      <c r="V42" s="25">
        <v>282603.16901738197</v>
      </c>
      <c r="W42" s="25">
        <v>83333.33333333311</v>
      </c>
      <c r="X42" s="25">
        <v>365936.50235071511</v>
      </c>
      <c r="Y42" s="25">
        <v>9821.4285714285706</v>
      </c>
      <c r="Z42" s="25">
        <v>9821.4285714285706</v>
      </c>
      <c r="AA42" s="25">
        <v>20259.195390953879</v>
      </c>
      <c r="AB42" s="25">
        <v>20259.195390953879</v>
      </c>
      <c r="AC42" s="25">
        <v>30080.623962382451</v>
      </c>
      <c r="AD42" s="25">
        <v>20000</v>
      </c>
      <c r="AE42" s="25">
        <v>315855.87838833279</v>
      </c>
      <c r="AF42" s="25">
        <v>335855.87838833279</v>
      </c>
      <c r="AG42" s="25">
        <v>365936.50235071522</v>
      </c>
    </row>
    <row r="43" spans="2:36" x14ac:dyDescent="0.2">
      <c r="B43" s="104">
        <v>46477</v>
      </c>
      <c r="C43" s="258">
        <v>2027</v>
      </c>
      <c r="D43" s="25">
        <v>33000</v>
      </c>
      <c r="E43" s="25">
        <v>9166.6666666666661</v>
      </c>
      <c r="F43" s="25">
        <v>23833.333333333336</v>
      </c>
      <c r="G43" s="25">
        <v>9014.25</v>
      </c>
      <c r="H43" s="25">
        <v>14819.083333333336</v>
      </c>
      <c r="I43" s="25">
        <v>438.59649122807019</v>
      </c>
      <c r="J43" s="25">
        <v>84.413314128974491</v>
      </c>
      <c r="K43" s="25">
        <v>5003.6257347917017</v>
      </c>
      <c r="L43" s="25">
        <v>9292.4477931845886</v>
      </c>
      <c r="M43" s="25">
        <v>10871.597279804366</v>
      </c>
      <c r="N43" s="25">
        <v>0</v>
      </c>
      <c r="O43" s="25">
        <v>1988.223107229212</v>
      </c>
      <c r="P43" s="25">
        <v>8883.3741725751534</v>
      </c>
      <c r="Q43" s="25">
        <v>269879.40033281426</v>
      </c>
      <c r="R43" s="25">
        <v>269879.40033281426</v>
      </c>
      <c r="S43" s="25">
        <v>10645.16129032258</v>
      </c>
      <c r="T43" s="25">
        <v>8870.967741935483</v>
      </c>
      <c r="U43" s="25">
        <v>0</v>
      </c>
      <c r="V43" s="25">
        <v>289395.52936507232</v>
      </c>
      <c r="W43" s="25">
        <v>82894.736842105034</v>
      </c>
      <c r="X43" s="25">
        <v>372290.26620717737</v>
      </c>
      <c r="Y43" s="25">
        <v>8870.967741935483</v>
      </c>
      <c r="Z43" s="25">
        <v>8870.967741935483</v>
      </c>
      <c r="AA43" s="25">
        <v>18270.972283724666</v>
      </c>
      <c r="AB43" s="25">
        <v>18270.972283724666</v>
      </c>
      <c r="AC43" s="25">
        <v>27141.940025660151</v>
      </c>
      <c r="AD43" s="25">
        <v>20000</v>
      </c>
      <c r="AE43" s="25">
        <v>325148.32618151739</v>
      </c>
      <c r="AF43" s="25">
        <v>345148.32618151739</v>
      </c>
      <c r="AG43" s="25">
        <v>372290.26620717754</v>
      </c>
    </row>
    <row r="44" spans="2:36" x14ac:dyDescent="0.2">
      <c r="B44" s="104">
        <v>46507</v>
      </c>
      <c r="C44" s="258">
        <v>2027</v>
      </c>
      <c r="D44" s="25">
        <v>33000</v>
      </c>
      <c r="E44" s="25">
        <v>9166.6666666666661</v>
      </c>
      <c r="F44" s="25">
        <v>23833.333333333336</v>
      </c>
      <c r="G44" s="25">
        <v>9014.25</v>
      </c>
      <c r="H44" s="25">
        <v>14819.083333333336</v>
      </c>
      <c r="I44" s="25">
        <v>438.59649122807019</v>
      </c>
      <c r="J44" s="25">
        <v>76.129051182186103</v>
      </c>
      <c r="K44" s="25">
        <v>5006.525226823077</v>
      </c>
      <c r="L44" s="25">
        <v>9297.832564100001</v>
      </c>
      <c r="M44" s="25">
        <v>9381.5903456506512</v>
      </c>
      <c r="N44" s="25">
        <v>0</v>
      </c>
      <c r="O44" s="25">
        <v>1996.5073701760004</v>
      </c>
      <c r="P44" s="25">
        <v>7385.082975474651</v>
      </c>
      <c r="Q44" s="25">
        <v>277264.48330828891</v>
      </c>
      <c r="R44" s="25">
        <v>277264.48330828891</v>
      </c>
      <c r="S44" s="25">
        <v>11000</v>
      </c>
      <c r="T44" s="25">
        <v>9166.6666666666661</v>
      </c>
      <c r="U44" s="25">
        <v>0</v>
      </c>
      <c r="V44" s="25">
        <v>297431.1499749556</v>
      </c>
      <c r="W44" s="25">
        <v>82456.140350876958</v>
      </c>
      <c r="X44" s="25">
        <v>379887.29032583255</v>
      </c>
      <c r="Y44" s="25">
        <v>9166.6666666666661</v>
      </c>
      <c r="Z44" s="25">
        <v>9166.6666666666661</v>
      </c>
      <c r="AA44" s="25">
        <v>16274.464913548665</v>
      </c>
      <c r="AB44" s="25">
        <v>16274.464913548665</v>
      </c>
      <c r="AC44" s="25">
        <v>25441.131580215333</v>
      </c>
      <c r="AD44" s="25">
        <v>20000</v>
      </c>
      <c r="AE44" s="25">
        <v>334446.15874561737</v>
      </c>
      <c r="AF44" s="25">
        <v>354446.15874561737</v>
      </c>
      <c r="AG44" s="25">
        <v>379887.29032583273</v>
      </c>
    </row>
    <row r="45" spans="2:36" x14ac:dyDescent="0.2">
      <c r="B45" s="104">
        <v>46538</v>
      </c>
      <c r="C45" s="258">
        <v>2027</v>
      </c>
      <c r="D45" s="25">
        <v>33000</v>
      </c>
      <c r="E45" s="25">
        <v>9166.6666666666661</v>
      </c>
      <c r="F45" s="25">
        <v>23833.333333333336</v>
      </c>
      <c r="G45" s="25">
        <v>9014.25</v>
      </c>
      <c r="H45" s="25">
        <v>14819.083333333336</v>
      </c>
      <c r="I45" s="25">
        <v>438.59649122807019</v>
      </c>
      <c r="J45" s="25">
        <v>67.810270473119431</v>
      </c>
      <c r="K45" s="25">
        <v>5009.4368000712511</v>
      </c>
      <c r="L45" s="25">
        <v>9303.239771560895</v>
      </c>
      <c r="M45" s="25">
        <v>10096.674972466386</v>
      </c>
      <c r="N45" s="25">
        <v>0</v>
      </c>
      <c r="O45" s="25">
        <v>2004.8261508850669</v>
      </c>
      <c r="P45" s="25">
        <v>8091.8488215813195</v>
      </c>
      <c r="Q45" s="25">
        <v>285356.33212987025</v>
      </c>
      <c r="R45" s="25">
        <v>285356.33212987025</v>
      </c>
      <c r="S45" s="25">
        <v>10645.16129032258</v>
      </c>
      <c r="T45" s="25">
        <v>8870.967741935483</v>
      </c>
      <c r="U45" s="25">
        <v>0</v>
      </c>
      <c r="V45" s="25">
        <v>304872.46116212831</v>
      </c>
      <c r="W45" s="25">
        <v>82017.543859648882</v>
      </c>
      <c r="X45" s="25">
        <v>386890.00502177718</v>
      </c>
      <c r="Y45" s="25">
        <v>8870.967741935483</v>
      </c>
      <c r="Z45" s="25">
        <v>8870.967741935483</v>
      </c>
      <c r="AA45" s="25">
        <v>14269.638762663599</v>
      </c>
      <c r="AB45" s="25">
        <v>14269.638762663599</v>
      </c>
      <c r="AC45" s="25">
        <v>23140.606504599084</v>
      </c>
      <c r="AD45" s="25">
        <v>20000</v>
      </c>
      <c r="AE45" s="25">
        <v>343749.39851717826</v>
      </c>
      <c r="AF45" s="25">
        <v>363749.39851717826</v>
      </c>
      <c r="AG45" s="25">
        <v>386890.00502177735</v>
      </c>
    </row>
    <row r="46" spans="2:36" x14ac:dyDescent="0.2">
      <c r="B46" s="104">
        <v>46568</v>
      </c>
      <c r="C46" s="258">
        <v>2027</v>
      </c>
      <c r="D46" s="25">
        <v>33000</v>
      </c>
      <c r="E46" s="25">
        <v>9166.6666666666661</v>
      </c>
      <c r="F46" s="25">
        <v>23833.333333333336</v>
      </c>
      <c r="G46" s="25">
        <v>9014.25</v>
      </c>
      <c r="H46" s="25">
        <v>14819.083333333336</v>
      </c>
      <c r="I46" s="25">
        <v>438.59649122807019</v>
      </c>
      <c r="J46" s="25">
        <v>59.456828177764997</v>
      </c>
      <c r="K46" s="25">
        <v>5012.3605048746249</v>
      </c>
      <c r="L46" s="25">
        <v>9308.6695090528756</v>
      </c>
      <c r="M46" s="25">
        <v>9392.4272906035258</v>
      </c>
      <c r="N46" s="25">
        <v>0</v>
      </c>
      <c r="O46" s="25">
        <v>2013.1795931804215</v>
      </c>
      <c r="P46" s="25">
        <v>7379.247697423104</v>
      </c>
      <c r="Q46" s="25">
        <v>292735.57982729335</v>
      </c>
      <c r="R46" s="25">
        <v>292735.57982729335</v>
      </c>
      <c r="S46" s="25">
        <v>11000</v>
      </c>
      <c r="T46" s="25">
        <v>9166.6666666666661</v>
      </c>
      <c r="U46" s="25">
        <v>0</v>
      </c>
      <c r="V46" s="25">
        <v>312902.24649396003</v>
      </c>
      <c r="W46" s="25">
        <v>81578.947368420806</v>
      </c>
      <c r="X46" s="25">
        <v>394481.19386238081</v>
      </c>
      <c r="Y46" s="25">
        <v>9166.6666666666661</v>
      </c>
      <c r="Z46" s="25">
        <v>9166.6666666666661</v>
      </c>
      <c r="AA46" s="25">
        <v>12256.459169483176</v>
      </c>
      <c r="AB46" s="25">
        <v>12256.459169483176</v>
      </c>
      <c r="AC46" s="25">
        <v>21423.12583614984</v>
      </c>
      <c r="AD46" s="25">
        <v>20000</v>
      </c>
      <c r="AE46" s="25">
        <v>353058.06802623114</v>
      </c>
      <c r="AF46" s="25">
        <v>373058.06802623114</v>
      </c>
      <c r="AG46" s="25">
        <v>394481.19386238098</v>
      </c>
    </row>
    <row r="47" spans="2:36" x14ac:dyDescent="0.2">
      <c r="B47" s="104">
        <v>46599</v>
      </c>
      <c r="C47" s="258">
        <v>2028</v>
      </c>
      <c r="D47" s="25">
        <v>33000</v>
      </c>
      <c r="E47" s="25">
        <v>9166.6666666666661</v>
      </c>
      <c r="F47" s="25">
        <v>23833.333333333336</v>
      </c>
      <c r="G47" s="25">
        <v>9014.25</v>
      </c>
      <c r="H47" s="25">
        <v>14819.083333333336</v>
      </c>
      <c r="I47" s="25">
        <v>438.59649122807019</v>
      </c>
      <c r="J47" s="25">
        <v>51.06857987284657</v>
      </c>
      <c r="K47" s="25">
        <v>5015.2963917813458</v>
      </c>
      <c r="L47" s="25">
        <v>9314.121870451072</v>
      </c>
      <c r="M47" s="25">
        <v>10107.557071356563</v>
      </c>
      <c r="N47" s="25">
        <v>0</v>
      </c>
      <c r="O47" s="25">
        <v>2021.5678414853398</v>
      </c>
      <c r="P47" s="25">
        <v>8085.989229871223</v>
      </c>
      <c r="Q47" s="25">
        <v>300821.5690571646</v>
      </c>
      <c r="R47" s="25">
        <v>300821.5690571646</v>
      </c>
      <c r="S47" s="25">
        <v>10645.16129032258</v>
      </c>
      <c r="T47" s="25">
        <v>8870.967741935483</v>
      </c>
      <c r="U47" s="25">
        <v>0</v>
      </c>
      <c r="V47" s="25">
        <v>320337.69808942266</v>
      </c>
      <c r="W47" s="25">
        <v>81140.35087719273</v>
      </c>
      <c r="X47" s="25">
        <v>401478.0489666154</v>
      </c>
      <c r="Y47" s="25">
        <v>8870.967741935483</v>
      </c>
      <c r="Z47" s="25">
        <v>8870.967741935483</v>
      </c>
      <c r="AA47" s="25">
        <v>10234.891327997837</v>
      </c>
      <c r="AB47" s="25">
        <v>10234.891327997837</v>
      </c>
      <c r="AC47" s="25">
        <v>19105.859069933322</v>
      </c>
      <c r="AD47" s="25">
        <v>20000</v>
      </c>
      <c r="AE47" s="25">
        <v>362372.18989668222</v>
      </c>
      <c r="AF47" s="25">
        <v>382372.18989668222</v>
      </c>
      <c r="AG47" s="25">
        <v>401478.04896661552</v>
      </c>
    </row>
    <row r="48" spans="2:36" x14ac:dyDescent="0.2">
      <c r="B48" s="104">
        <v>46630</v>
      </c>
      <c r="C48" s="258">
        <v>2028</v>
      </c>
      <c r="D48" s="25">
        <v>33000</v>
      </c>
      <c r="E48" s="25">
        <v>9166.6666666666661</v>
      </c>
      <c r="F48" s="25">
        <v>23833.333333333336</v>
      </c>
      <c r="G48" s="25">
        <v>9014.25</v>
      </c>
      <c r="H48" s="25">
        <v>14819.083333333336</v>
      </c>
      <c r="I48" s="25">
        <v>438.59649122807019</v>
      </c>
      <c r="J48" s="25">
        <v>42.645380533324321</v>
      </c>
      <c r="K48" s="25">
        <v>5018.2445115501787</v>
      </c>
      <c r="L48" s="25">
        <v>9319.5969500217616</v>
      </c>
      <c r="M48" s="25">
        <v>9758.1934412498322</v>
      </c>
      <c r="N48" s="25">
        <v>0</v>
      </c>
      <c r="O48" s="25">
        <v>2029.9910408248622</v>
      </c>
      <c r="P48" s="25">
        <v>7728.2024004249697</v>
      </c>
      <c r="Q48" s="25">
        <v>308549.77145758958</v>
      </c>
      <c r="R48" s="25">
        <v>308549.77145758958</v>
      </c>
      <c r="S48" s="25">
        <v>10645.16129032258</v>
      </c>
      <c r="T48" s="25">
        <v>8870.967741935483</v>
      </c>
      <c r="U48" s="25">
        <v>0</v>
      </c>
      <c r="V48" s="25">
        <v>328065.90048984764</v>
      </c>
      <c r="W48" s="25">
        <v>80701.754385964654</v>
      </c>
      <c r="X48" s="25">
        <v>408767.6548758123</v>
      </c>
      <c r="Y48" s="25">
        <v>8870.967741935483</v>
      </c>
      <c r="Z48" s="25">
        <v>8870.967741935483</v>
      </c>
      <c r="AA48" s="25">
        <v>8204.9002871729754</v>
      </c>
      <c r="AB48" s="25">
        <v>8204.9002871729754</v>
      </c>
      <c r="AC48" s="25">
        <v>17075.86802910846</v>
      </c>
      <c r="AD48" s="25">
        <v>20000</v>
      </c>
      <c r="AE48" s="25">
        <v>371691.78684670397</v>
      </c>
      <c r="AF48" s="25">
        <v>391691.78684670397</v>
      </c>
      <c r="AG48" s="25">
        <v>408767.65487581241</v>
      </c>
    </row>
    <row r="49" spans="2:33" x14ac:dyDescent="0.2">
      <c r="B49" s="104">
        <v>46660</v>
      </c>
      <c r="C49" s="258">
        <v>2028</v>
      </c>
      <c r="D49" s="25">
        <v>33000</v>
      </c>
      <c r="E49" s="25">
        <v>9166.6666666666661</v>
      </c>
      <c r="F49" s="25">
        <v>23833.333333333336</v>
      </c>
      <c r="G49" s="25">
        <v>9014.25</v>
      </c>
      <c r="H49" s="25">
        <v>14819.083333333336</v>
      </c>
      <c r="I49" s="25">
        <v>438.59649122807019</v>
      </c>
      <c r="J49" s="25">
        <v>34.1870845298874</v>
      </c>
      <c r="K49" s="25">
        <v>5021.204915151382</v>
      </c>
      <c r="L49" s="25">
        <v>9325.0948424239959</v>
      </c>
      <c r="M49" s="25">
        <v>9408.8526239746461</v>
      </c>
      <c r="N49" s="25">
        <v>0</v>
      </c>
      <c r="O49" s="25">
        <v>2038.449336828299</v>
      </c>
      <c r="P49" s="25">
        <v>7370.4032871463469</v>
      </c>
      <c r="Q49" s="25">
        <v>315920.17474473594</v>
      </c>
      <c r="R49" s="25">
        <v>315920.17474473594</v>
      </c>
      <c r="S49" s="25">
        <v>11000</v>
      </c>
      <c r="T49" s="25">
        <v>9166.6666666666661</v>
      </c>
      <c r="U49" s="25">
        <v>0</v>
      </c>
      <c r="V49" s="25">
        <v>336086.84141140262</v>
      </c>
      <c r="W49" s="25">
        <v>80263.157894736578</v>
      </c>
      <c r="X49" s="25">
        <v>416349.99930613919</v>
      </c>
      <c r="Y49" s="25">
        <v>9166.6666666666661</v>
      </c>
      <c r="Z49" s="25">
        <v>9166.6666666666661</v>
      </c>
      <c r="AA49" s="25">
        <v>6166.4509503446761</v>
      </c>
      <c r="AB49" s="25">
        <v>6166.4509503446761</v>
      </c>
      <c r="AC49" s="25">
        <v>15333.117617011343</v>
      </c>
      <c r="AD49" s="25">
        <v>20000</v>
      </c>
      <c r="AE49" s="25">
        <v>381016.88168912794</v>
      </c>
      <c r="AF49" s="25">
        <v>401016.88168912794</v>
      </c>
      <c r="AG49" s="25">
        <v>416349.9993061393</v>
      </c>
    </row>
    <row r="50" spans="2:33" x14ac:dyDescent="0.2">
      <c r="B50" s="104">
        <v>46691</v>
      </c>
      <c r="C50" s="258">
        <v>2028</v>
      </c>
      <c r="D50" s="25">
        <v>33000</v>
      </c>
      <c r="E50" s="25">
        <v>9166.6666666666661</v>
      </c>
      <c r="F50" s="25">
        <v>23833.333333333336</v>
      </c>
      <c r="G50" s="25">
        <v>9014.25</v>
      </c>
      <c r="H50" s="25">
        <v>14819.083333333336</v>
      </c>
      <c r="I50" s="25">
        <v>438.59649122807019</v>
      </c>
      <c r="J50" s="25">
        <v>25.693545626436151</v>
      </c>
      <c r="K50" s="25">
        <v>5024.1776537675896</v>
      </c>
      <c r="L50" s="25">
        <v>9330.6156427112401</v>
      </c>
      <c r="M50" s="25">
        <v>10124.050843616731</v>
      </c>
      <c r="N50" s="25">
        <v>0</v>
      </c>
      <c r="O50" s="25">
        <v>2046.9428757317503</v>
      </c>
      <c r="P50" s="25">
        <v>8077.107967884981</v>
      </c>
      <c r="Q50" s="25">
        <v>323997.28271262092</v>
      </c>
      <c r="R50" s="25">
        <v>323997.28271262092</v>
      </c>
      <c r="S50" s="25">
        <v>10645.16129032258</v>
      </c>
      <c r="T50" s="25">
        <v>8870.967741935483</v>
      </c>
      <c r="U50" s="25">
        <v>0</v>
      </c>
      <c r="V50" s="25">
        <v>343513.41174487898</v>
      </c>
      <c r="W50" s="25">
        <v>79824.561403508502</v>
      </c>
      <c r="X50" s="25">
        <v>423337.97314838751</v>
      </c>
      <c r="Y50" s="25">
        <v>8870.967741935483</v>
      </c>
      <c r="Z50" s="25">
        <v>8870.967741935483</v>
      </c>
      <c r="AA50" s="25">
        <v>4119.5080746129261</v>
      </c>
      <c r="AB50" s="25">
        <v>4119.5080746129261</v>
      </c>
      <c r="AC50" s="25">
        <v>12990.475816548409</v>
      </c>
      <c r="AD50" s="25">
        <v>20000</v>
      </c>
      <c r="AE50" s="25">
        <v>390347.49733183917</v>
      </c>
      <c r="AF50" s="25">
        <v>410347.49733183917</v>
      </c>
      <c r="AG50" s="25">
        <v>423337.97314838757</v>
      </c>
    </row>
    <row r="51" spans="2:33" x14ac:dyDescent="0.2">
      <c r="B51" s="104">
        <v>46721</v>
      </c>
      <c r="C51" s="258">
        <v>2028</v>
      </c>
      <c r="D51" s="25">
        <v>33000</v>
      </c>
      <c r="E51" s="25">
        <v>9166.6666666666661</v>
      </c>
      <c r="F51" s="25">
        <v>23833.333333333336</v>
      </c>
      <c r="G51" s="25">
        <v>9014.25</v>
      </c>
      <c r="H51" s="25">
        <v>14819.083333333336</v>
      </c>
      <c r="I51" s="25">
        <v>438.59649122807019</v>
      </c>
      <c r="J51" s="25">
        <v>17.164616977553859</v>
      </c>
      <c r="K51" s="25">
        <v>5027.1627787946982</v>
      </c>
      <c r="L51" s="25">
        <v>9336.159446333013</v>
      </c>
      <c r="M51" s="25">
        <v>9419.9172278836631</v>
      </c>
      <c r="N51" s="25">
        <v>0</v>
      </c>
      <c r="O51" s="25">
        <v>2055.4718043806324</v>
      </c>
      <c r="P51" s="25">
        <v>7364.4454235030307</v>
      </c>
      <c r="Q51" s="25">
        <v>331361.72813612397</v>
      </c>
      <c r="R51" s="25">
        <v>331361.72813612397</v>
      </c>
      <c r="S51" s="25">
        <v>11000</v>
      </c>
      <c r="T51" s="25">
        <v>9166.6666666666661</v>
      </c>
      <c r="U51" s="25">
        <v>0</v>
      </c>
      <c r="V51" s="25">
        <v>351528.39480279066</v>
      </c>
      <c r="W51" s="25">
        <v>79385.964912280426</v>
      </c>
      <c r="X51" s="25">
        <v>430914.3597150711</v>
      </c>
      <c r="Y51" s="25">
        <v>9166.6666666666661</v>
      </c>
      <c r="Z51" s="25">
        <v>9166.6666666666661</v>
      </c>
      <c r="AA51" s="25">
        <v>2064.0362702322936</v>
      </c>
      <c r="AB51" s="25">
        <v>2064.0362702322936</v>
      </c>
      <c r="AC51" s="25">
        <v>11230.702936898961</v>
      </c>
      <c r="AD51" s="25">
        <v>20000</v>
      </c>
      <c r="AE51" s="25">
        <v>399683.65677817218</v>
      </c>
      <c r="AF51" s="25">
        <v>419683.65677817218</v>
      </c>
      <c r="AG51" s="25">
        <v>430914.35971507116</v>
      </c>
    </row>
    <row r="52" spans="2:33" x14ac:dyDescent="0.2">
      <c r="B52" s="104">
        <v>46752</v>
      </c>
      <c r="C52" s="258">
        <v>2028</v>
      </c>
      <c r="D52" s="25">
        <v>33000</v>
      </c>
      <c r="E52" s="25">
        <v>9166.6666666666661</v>
      </c>
      <c r="F52" s="25">
        <v>23833.333333333336</v>
      </c>
      <c r="G52" s="25">
        <v>9014.25</v>
      </c>
      <c r="H52" s="25">
        <v>14819.083333333336</v>
      </c>
      <c r="I52" s="25">
        <v>438.59649122807019</v>
      </c>
      <c r="J52" s="25">
        <v>8.6001511259678907</v>
      </c>
      <c r="K52" s="25">
        <v>5030.160341842754</v>
      </c>
      <c r="L52" s="25">
        <v>9341.7263491365447</v>
      </c>
      <c r="M52" s="25">
        <v>10135.161550042036</v>
      </c>
      <c r="N52" s="25">
        <v>0</v>
      </c>
      <c r="O52" s="25">
        <v>2064.0362702322186</v>
      </c>
      <c r="P52" s="25">
        <v>8071.1252798098176</v>
      </c>
      <c r="Q52" s="25">
        <v>339432.85341593379</v>
      </c>
      <c r="R52" s="25">
        <v>339432.85341593379</v>
      </c>
      <c r="S52" s="25">
        <v>10645.16129032258</v>
      </c>
      <c r="T52" s="25">
        <v>8870.967741935483</v>
      </c>
      <c r="U52" s="25">
        <v>0</v>
      </c>
      <c r="V52" s="25">
        <v>358948.98244819185</v>
      </c>
      <c r="W52" s="25">
        <v>78947.36842105235</v>
      </c>
      <c r="X52" s="25">
        <v>437896.3508692442</v>
      </c>
      <c r="Y52" s="25">
        <v>8870.967741935483</v>
      </c>
      <c r="Z52" s="25">
        <v>8870.967741935483</v>
      </c>
      <c r="AA52" s="25">
        <v>7.503331289626658E-11</v>
      </c>
      <c r="AB52" s="25">
        <v>7.503331289626658E-11</v>
      </c>
      <c r="AC52" s="25">
        <v>8870.9677419355576</v>
      </c>
      <c r="AD52" s="25">
        <v>20000</v>
      </c>
      <c r="AE52" s="25">
        <v>409025.38312730874</v>
      </c>
      <c r="AF52" s="25">
        <v>429025.38312730874</v>
      </c>
      <c r="AG52" s="25">
        <v>437896.35086924431</v>
      </c>
    </row>
    <row r="53" spans="2:33" x14ac:dyDescent="0.2">
      <c r="B53" s="104">
        <v>46783</v>
      </c>
      <c r="C53" s="258">
        <v>2028</v>
      </c>
      <c r="D53" s="25">
        <v>27625</v>
      </c>
      <c r="E53" s="25">
        <v>8125</v>
      </c>
      <c r="F53" s="25">
        <v>19500</v>
      </c>
      <c r="G53" s="25">
        <v>9464.9624999999996</v>
      </c>
      <c r="H53" s="25">
        <v>10035.0375</v>
      </c>
      <c r="I53" s="25">
        <v>438.59649122807019</v>
      </c>
      <c r="J53" s="25">
        <v>3.1263880373444408E-13</v>
      </c>
      <c r="K53" s="25">
        <v>3358.7543530701751</v>
      </c>
      <c r="L53" s="25">
        <v>6237.6866557017547</v>
      </c>
      <c r="M53" s="25">
        <v>8410.1541146717591</v>
      </c>
      <c r="N53" s="25">
        <v>0</v>
      </c>
      <c r="O53" s="25">
        <v>7.503331289626658E-11</v>
      </c>
      <c r="P53" s="25">
        <v>8410.1541146716845</v>
      </c>
      <c r="Q53" s="25">
        <v>347843.00753060548</v>
      </c>
      <c r="R53" s="25">
        <v>347843.00753060548</v>
      </c>
      <c r="S53" s="25">
        <v>8911.2903225806458</v>
      </c>
      <c r="T53" s="25">
        <v>7862.9032258064517</v>
      </c>
      <c r="U53" s="25">
        <v>0</v>
      </c>
      <c r="V53" s="25">
        <v>364617.20107899257</v>
      </c>
      <c r="W53" s="25">
        <v>78508.771929824274</v>
      </c>
      <c r="X53" s="25">
        <v>443125.97300881683</v>
      </c>
      <c r="Y53" s="25">
        <v>7862.9032258064517</v>
      </c>
      <c r="Z53" s="25">
        <v>7862.9032258064517</v>
      </c>
      <c r="AA53" s="25">
        <v>0</v>
      </c>
      <c r="AB53" s="25">
        <v>0</v>
      </c>
      <c r="AC53" s="25">
        <v>7862.9032258064517</v>
      </c>
      <c r="AD53" s="25">
        <v>20000</v>
      </c>
      <c r="AE53" s="25">
        <v>415263.06978301052</v>
      </c>
      <c r="AF53" s="25">
        <v>435263.06978301052</v>
      </c>
      <c r="AG53" s="25">
        <v>443125.97300881695</v>
      </c>
    </row>
    <row r="54" spans="2:33" x14ac:dyDescent="0.2">
      <c r="B54" s="104">
        <v>46812</v>
      </c>
      <c r="C54" s="258">
        <v>2028</v>
      </c>
      <c r="D54" s="25">
        <v>27625</v>
      </c>
      <c r="E54" s="25">
        <v>8125</v>
      </c>
      <c r="F54" s="25">
        <v>19500</v>
      </c>
      <c r="G54" s="25">
        <v>9464.9624999999996</v>
      </c>
      <c r="H54" s="25">
        <v>10035.0375</v>
      </c>
      <c r="I54" s="25">
        <v>438.59649122807019</v>
      </c>
      <c r="J54" s="25">
        <v>0</v>
      </c>
      <c r="K54" s="25">
        <v>3358.7543530701751</v>
      </c>
      <c r="L54" s="25">
        <v>6237.6866557017547</v>
      </c>
      <c r="M54" s="25">
        <v>6061.711400544953</v>
      </c>
      <c r="N54" s="25">
        <v>0</v>
      </c>
      <c r="O54" s="25">
        <v>0</v>
      </c>
      <c r="P54" s="25">
        <v>6061.711400544953</v>
      </c>
      <c r="Q54" s="25">
        <v>353904.71893115045</v>
      </c>
      <c r="R54" s="25">
        <v>353904.71893115045</v>
      </c>
      <c r="S54" s="25">
        <v>9525.8620689655181</v>
      </c>
      <c r="T54" s="25">
        <v>8405.1724137931033</v>
      </c>
      <c r="U54" s="25">
        <v>0</v>
      </c>
      <c r="V54" s="25">
        <v>371835.75341390906</v>
      </c>
      <c r="W54" s="25">
        <v>78070.175438596198</v>
      </c>
      <c r="X54" s="25">
        <v>449905.92885250528</v>
      </c>
      <c r="Y54" s="25">
        <v>8405.1724137931033</v>
      </c>
      <c r="Z54" s="25">
        <v>8405.1724137931033</v>
      </c>
      <c r="AA54" s="25">
        <v>0</v>
      </c>
      <c r="AB54" s="25">
        <v>0</v>
      </c>
      <c r="AC54" s="25">
        <v>8405.1724137931033</v>
      </c>
      <c r="AD54" s="25">
        <v>20000</v>
      </c>
      <c r="AE54" s="25">
        <v>421500.7564387123</v>
      </c>
      <c r="AF54" s="25">
        <v>441500.7564387123</v>
      </c>
      <c r="AG54" s="25">
        <v>449905.9288525054</v>
      </c>
    </row>
    <row r="55" spans="2:33" x14ac:dyDescent="0.2">
      <c r="B55" s="104">
        <v>46843</v>
      </c>
      <c r="C55" s="258">
        <v>2028</v>
      </c>
      <c r="D55" s="25">
        <v>27625</v>
      </c>
      <c r="E55" s="25">
        <v>8125</v>
      </c>
      <c r="F55" s="25">
        <v>19500</v>
      </c>
      <c r="G55" s="25">
        <v>9464.9624999999996</v>
      </c>
      <c r="H55" s="25">
        <v>10035.0375</v>
      </c>
      <c r="I55" s="25">
        <v>438.59649122807019</v>
      </c>
      <c r="J55" s="25">
        <v>0</v>
      </c>
      <c r="K55" s="25">
        <v>3358.7543530701751</v>
      </c>
      <c r="L55" s="25">
        <v>6237.6866557017547</v>
      </c>
      <c r="M55" s="25">
        <v>7290.8548933146976</v>
      </c>
      <c r="N55" s="25">
        <v>0</v>
      </c>
      <c r="O55" s="25">
        <v>0</v>
      </c>
      <c r="P55" s="25">
        <v>7290.8548933146976</v>
      </c>
      <c r="Q55" s="25">
        <v>361195.57382446516</v>
      </c>
      <c r="R55" s="25">
        <v>361195.57382446516</v>
      </c>
      <c r="S55" s="25">
        <v>8911.2903225806458</v>
      </c>
      <c r="T55" s="25">
        <v>7862.9032258064517</v>
      </c>
      <c r="U55" s="25">
        <v>0</v>
      </c>
      <c r="V55" s="25">
        <v>377969.76737285225</v>
      </c>
      <c r="W55" s="25">
        <v>77631.578947368122</v>
      </c>
      <c r="X55" s="25">
        <v>455601.34632022039</v>
      </c>
      <c r="Y55" s="25">
        <v>7862.9032258064517</v>
      </c>
      <c r="Z55" s="25">
        <v>7862.9032258064517</v>
      </c>
      <c r="AA55" s="25">
        <v>0</v>
      </c>
      <c r="AB55" s="25">
        <v>0</v>
      </c>
      <c r="AC55" s="25">
        <v>7862.9032258064517</v>
      </c>
      <c r="AD55" s="25">
        <v>20000</v>
      </c>
      <c r="AE55" s="25">
        <v>427738.44309441408</v>
      </c>
      <c r="AF55" s="25">
        <v>447738.44309441408</v>
      </c>
      <c r="AG55" s="25">
        <v>455601.3463202205</v>
      </c>
    </row>
    <row r="56" spans="2:33" x14ac:dyDescent="0.2">
      <c r="B56" s="104">
        <v>46873</v>
      </c>
      <c r="C56" s="258">
        <v>2028</v>
      </c>
      <c r="D56" s="25">
        <v>27625</v>
      </c>
      <c r="E56" s="25">
        <v>8125</v>
      </c>
      <c r="F56" s="25">
        <v>19500</v>
      </c>
      <c r="G56" s="25">
        <v>9464.9624999999996</v>
      </c>
      <c r="H56" s="25">
        <v>10035.0375</v>
      </c>
      <c r="I56" s="25">
        <v>438.59649122807019</v>
      </c>
      <c r="J56" s="25">
        <v>0</v>
      </c>
      <c r="K56" s="25">
        <v>3358.7543530701751</v>
      </c>
      <c r="L56" s="25">
        <v>6237.6866557017547</v>
      </c>
      <c r="M56" s="25">
        <v>6379.240136177139</v>
      </c>
      <c r="N56" s="25">
        <v>0</v>
      </c>
      <c r="O56" s="25">
        <v>0</v>
      </c>
      <c r="P56" s="25">
        <v>6379.240136177139</v>
      </c>
      <c r="Q56" s="25">
        <v>367574.81396064232</v>
      </c>
      <c r="R56" s="25">
        <v>367574.81396064232</v>
      </c>
      <c r="S56" s="25">
        <v>9208.3333333333321</v>
      </c>
      <c r="T56" s="25">
        <v>8125</v>
      </c>
      <c r="U56" s="25">
        <v>0</v>
      </c>
      <c r="V56" s="25">
        <v>384908.14729397563</v>
      </c>
      <c r="W56" s="25">
        <v>77192.982456140046</v>
      </c>
      <c r="X56" s="25">
        <v>462101.12975011568</v>
      </c>
      <c r="Y56" s="25">
        <v>8125</v>
      </c>
      <c r="Z56" s="25">
        <v>8125</v>
      </c>
      <c r="AA56" s="25">
        <v>0</v>
      </c>
      <c r="AB56" s="25">
        <v>0</v>
      </c>
      <c r="AC56" s="25">
        <v>8125</v>
      </c>
      <c r="AD56" s="25">
        <v>20000</v>
      </c>
      <c r="AE56" s="25">
        <v>433976.12975011586</v>
      </c>
      <c r="AF56" s="25">
        <v>453976.12975011586</v>
      </c>
      <c r="AG56" s="25">
        <v>462101.12975011586</v>
      </c>
    </row>
    <row r="57" spans="2:33" x14ac:dyDescent="0.2">
      <c r="B57" s="104">
        <v>46904</v>
      </c>
      <c r="C57" s="258">
        <v>2028</v>
      </c>
      <c r="D57" s="25">
        <v>27625</v>
      </c>
      <c r="E57" s="25">
        <v>8125</v>
      </c>
      <c r="F57" s="25">
        <v>19500</v>
      </c>
      <c r="G57" s="25">
        <v>9464.9624999999996</v>
      </c>
      <c r="H57" s="25">
        <v>10035.0375</v>
      </c>
      <c r="I57" s="25">
        <v>438.59649122807019</v>
      </c>
      <c r="J57" s="25">
        <v>0</v>
      </c>
      <c r="K57" s="25">
        <v>3358.7543530701751</v>
      </c>
      <c r="L57" s="25">
        <v>6237.6866557017547</v>
      </c>
      <c r="M57" s="25">
        <v>6973.3261576825116</v>
      </c>
      <c r="N57" s="25">
        <v>0</v>
      </c>
      <c r="O57" s="25">
        <v>0</v>
      </c>
      <c r="P57" s="25">
        <v>6973.3261576825116</v>
      </c>
      <c r="Q57" s="25">
        <v>374548.14011832484</v>
      </c>
      <c r="R57" s="25">
        <v>374548.14011832484</v>
      </c>
      <c r="S57" s="25">
        <v>8911.2903225806458</v>
      </c>
      <c r="T57" s="25">
        <v>7862.9032258064517</v>
      </c>
      <c r="U57" s="25">
        <v>0</v>
      </c>
      <c r="V57" s="25">
        <v>391322.33366671193</v>
      </c>
      <c r="W57" s="25">
        <v>76754.385964911969</v>
      </c>
      <c r="X57" s="25">
        <v>468076.71963162388</v>
      </c>
      <c r="Y57" s="25">
        <v>7862.9032258064517</v>
      </c>
      <c r="Z57" s="25">
        <v>7862.9032258064517</v>
      </c>
      <c r="AA57" s="25">
        <v>0</v>
      </c>
      <c r="AB57" s="25">
        <v>0</v>
      </c>
      <c r="AC57" s="25">
        <v>7862.9032258064517</v>
      </c>
      <c r="AD57" s="25">
        <v>20000</v>
      </c>
      <c r="AE57" s="25">
        <v>440213.81640581763</v>
      </c>
      <c r="AF57" s="25">
        <v>460213.81640581763</v>
      </c>
      <c r="AG57" s="25">
        <v>468076.71963162406</v>
      </c>
    </row>
    <row r="58" spans="2:33" x14ac:dyDescent="0.2">
      <c r="B58" s="104">
        <v>46934</v>
      </c>
      <c r="C58" s="258">
        <v>2028</v>
      </c>
      <c r="D58" s="25">
        <v>27625</v>
      </c>
      <c r="E58" s="25">
        <v>8125</v>
      </c>
      <c r="F58" s="25">
        <v>19500</v>
      </c>
      <c r="G58" s="25">
        <v>9464.9624999999996</v>
      </c>
      <c r="H58" s="25">
        <v>10035.0375</v>
      </c>
      <c r="I58" s="25">
        <v>438.59649122807019</v>
      </c>
      <c r="J58" s="25">
        <v>0</v>
      </c>
      <c r="K58" s="25">
        <v>3358.7543530701751</v>
      </c>
      <c r="L58" s="25">
        <v>6237.6866557017547</v>
      </c>
      <c r="M58" s="25">
        <v>6379.240136177139</v>
      </c>
      <c r="N58" s="25">
        <v>0</v>
      </c>
      <c r="O58" s="25">
        <v>0</v>
      </c>
      <c r="P58" s="25">
        <v>6379.240136177139</v>
      </c>
      <c r="Q58" s="25">
        <v>380927.380254502</v>
      </c>
      <c r="R58" s="25">
        <v>380927.380254502</v>
      </c>
      <c r="S58" s="25">
        <v>9208.3333333333321</v>
      </c>
      <c r="T58" s="25">
        <v>8125</v>
      </c>
      <c r="U58" s="25">
        <v>0</v>
      </c>
      <c r="V58" s="25">
        <v>398260.71358783531</v>
      </c>
      <c r="W58" s="25">
        <v>76315.789473683893</v>
      </c>
      <c r="X58" s="25">
        <v>474576.50306151924</v>
      </c>
      <c r="Y58" s="25">
        <v>8125</v>
      </c>
      <c r="Z58" s="25">
        <v>8125</v>
      </c>
      <c r="AA58" s="25">
        <v>0</v>
      </c>
      <c r="AB58" s="25">
        <v>0</v>
      </c>
      <c r="AC58" s="25">
        <v>8125</v>
      </c>
      <c r="AD58" s="25">
        <v>20000</v>
      </c>
      <c r="AE58" s="25">
        <v>446451.50306151941</v>
      </c>
      <c r="AF58" s="25">
        <v>466451.50306151941</v>
      </c>
      <c r="AG58" s="25">
        <v>474576.50306151941</v>
      </c>
    </row>
    <row r="59" spans="2:33" x14ac:dyDescent="0.2">
      <c r="B59" s="104">
        <v>46965</v>
      </c>
      <c r="C59" s="258">
        <v>2029</v>
      </c>
      <c r="D59" s="25">
        <v>27625</v>
      </c>
      <c r="E59" s="25">
        <v>8125</v>
      </c>
      <c r="F59" s="25">
        <v>19500</v>
      </c>
      <c r="G59" s="25">
        <v>9464.9624999999996</v>
      </c>
      <c r="H59" s="25">
        <v>10035.0375</v>
      </c>
      <c r="I59" s="25">
        <v>438.59649122807019</v>
      </c>
      <c r="J59" s="25">
        <v>0</v>
      </c>
      <c r="K59" s="25">
        <v>3358.7543530701751</v>
      </c>
      <c r="L59" s="25">
        <v>6237.6866557017547</v>
      </c>
      <c r="M59" s="25">
        <v>6973.3261576825116</v>
      </c>
      <c r="N59" s="25">
        <v>0</v>
      </c>
      <c r="O59" s="25">
        <v>0</v>
      </c>
      <c r="P59" s="25">
        <v>6973.3261576825116</v>
      </c>
      <c r="Q59" s="25">
        <v>387900.70641218452</v>
      </c>
      <c r="R59" s="25">
        <v>387900.70641218452</v>
      </c>
      <c r="S59" s="25">
        <v>8911.2903225806458</v>
      </c>
      <c r="T59" s="25">
        <v>7862.9032258064517</v>
      </c>
      <c r="U59" s="25">
        <v>0</v>
      </c>
      <c r="V59" s="25">
        <v>404674.89996057161</v>
      </c>
      <c r="W59" s="25">
        <v>75877.192982455817</v>
      </c>
      <c r="X59" s="25">
        <v>480552.09294302744</v>
      </c>
      <c r="Y59" s="25">
        <v>7862.9032258064517</v>
      </c>
      <c r="Z59" s="25">
        <v>7862.9032258064517</v>
      </c>
      <c r="AA59" s="25">
        <v>0</v>
      </c>
      <c r="AB59" s="25">
        <v>0</v>
      </c>
      <c r="AC59" s="25">
        <v>7862.9032258064517</v>
      </c>
      <c r="AD59" s="25">
        <v>20000</v>
      </c>
      <c r="AE59" s="25">
        <v>452689.18971722119</v>
      </c>
      <c r="AF59" s="25">
        <v>472689.18971722119</v>
      </c>
      <c r="AG59" s="25">
        <v>480552.09294302762</v>
      </c>
    </row>
    <row r="60" spans="2:33" x14ac:dyDescent="0.2">
      <c r="B60" s="104">
        <v>46996</v>
      </c>
      <c r="C60" s="258">
        <v>2029</v>
      </c>
      <c r="D60" s="25">
        <v>27625</v>
      </c>
      <c r="E60" s="25">
        <v>8125</v>
      </c>
      <c r="F60" s="25">
        <v>19500</v>
      </c>
      <c r="G60" s="25">
        <v>9464.9624999999996</v>
      </c>
      <c r="H60" s="25">
        <v>10035.0375</v>
      </c>
      <c r="I60" s="25">
        <v>438.59649122807019</v>
      </c>
      <c r="J60" s="25">
        <v>0</v>
      </c>
      <c r="K60" s="25">
        <v>3358.7543530701751</v>
      </c>
      <c r="L60" s="25">
        <v>6237.6866557017547</v>
      </c>
      <c r="M60" s="25">
        <v>6676.2831469298253</v>
      </c>
      <c r="N60" s="25">
        <v>0</v>
      </c>
      <c r="O60" s="25">
        <v>0</v>
      </c>
      <c r="P60" s="25">
        <v>6676.2831469298253</v>
      </c>
      <c r="Q60" s="25">
        <v>394576.98955911433</v>
      </c>
      <c r="R60" s="25">
        <v>394576.98955911433</v>
      </c>
      <c r="S60" s="25">
        <v>8911.2903225806458</v>
      </c>
      <c r="T60" s="25">
        <v>7862.9032258064517</v>
      </c>
      <c r="U60" s="25">
        <v>0</v>
      </c>
      <c r="V60" s="25">
        <v>411351.18310750142</v>
      </c>
      <c r="W60" s="25">
        <v>75438.596491227741</v>
      </c>
      <c r="X60" s="25">
        <v>486789.77959872916</v>
      </c>
      <c r="Y60" s="25">
        <v>7862.9032258064517</v>
      </c>
      <c r="Z60" s="25">
        <v>7862.9032258064517</v>
      </c>
      <c r="AA60" s="25">
        <v>0</v>
      </c>
      <c r="AB60" s="25">
        <v>0</v>
      </c>
      <c r="AC60" s="25">
        <v>7862.9032258064517</v>
      </c>
      <c r="AD60" s="25">
        <v>20000</v>
      </c>
      <c r="AE60" s="25">
        <v>458926.87637292297</v>
      </c>
      <c r="AF60" s="25">
        <v>478926.87637292297</v>
      </c>
      <c r="AG60" s="25">
        <v>486789.77959872939</v>
      </c>
    </row>
    <row r="61" spans="2:33" x14ac:dyDescent="0.2">
      <c r="B61" s="104">
        <v>47026</v>
      </c>
      <c r="C61" s="258">
        <v>2029</v>
      </c>
      <c r="D61" s="25">
        <v>27625</v>
      </c>
      <c r="E61" s="25">
        <v>8125</v>
      </c>
      <c r="F61" s="25">
        <v>19500</v>
      </c>
      <c r="G61" s="25">
        <v>9464.9624999999996</v>
      </c>
      <c r="H61" s="25">
        <v>10035.0375</v>
      </c>
      <c r="I61" s="25">
        <v>438.59649122807019</v>
      </c>
      <c r="J61" s="25">
        <v>0</v>
      </c>
      <c r="K61" s="25">
        <v>3358.7543530701751</v>
      </c>
      <c r="L61" s="25">
        <v>6237.6866557017547</v>
      </c>
      <c r="M61" s="25">
        <v>6379.240136177139</v>
      </c>
      <c r="N61" s="25">
        <v>0</v>
      </c>
      <c r="O61" s="25">
        <v>0</v>
      </c>
      <c r="P61" s="25">
        <v>6379.240136177139</v>
      </c>
      <c r="Q61" s="25">
        <v>400956.22969529149</v>
      </c>
      <c r="R61" s="25">
        <v>400956.22969529149</v>
      </c>
      <c r="S61" s="25">
        <v>9208.3333333333321</v>
      </c>
      <c r="T61" s="25">
        <v>8125</v>
      </c>
      <c r="U61" s="25">
        <v>0</v>
      </c>
      <c r="V61" s="25">
        <v>418289.56302862481</v>
      </c>
      <c r="W61" s="25">
        <v>74999.999999999665</v>
      </c>
      <c r="X61" s="25">
        <v>493289.56302862446</v>
      </c>
      <c r="Y61" s="25">
        <v>8125</v>
      </c>
      <c r="Z61" s="25">
        <v>8125</v>
      </c>
      <c r="AA61" s="25">
        <v>0</v>
      </c>
      <c r="AB61" s="25">
        <v>0</v>
      </c>
      <c r="AC61" s="25">
        <v>8125</v>
      </c>
      <c r="AD61" s="25">
        <v>20000</v>
      </c>
      <c r="AE61" s="25">
        <v>465164.56302862475</v>
      </c>
      <c r="AF61" s="25">
        <v>485164.56302862475</v>
      </c>
      <c r="AG61" s="25">
        <v>493289.56302862475</v>
      </c>
    </row>
    <row r="62" spans="2:33" x14ac:dyDescent="0.2">
      <c r="B62" s="104">
        <v>47057</v>
      </c>
      <c r="C62" s="258">
        <v>2029</v>
      </c>
      <c r="D62" s="25">
        <v>27625</v>
      </c>
      <c r="E62" s="25">
        <v>8125</v>
      </c>
      <c r="F62" s="25">
        <v>19500</v>
      </c>
      <c r="G62" s="25">
        <v>9464.9624999999996</v>
      </c>
      <c r="H62" s="25">
        <v>10035.0375</v>
      </c>
      <c r="I62" s="25">
        <v>438.59649122807019</v>
      </c>
      <c r="J62" s="25">
        <v>0</v>
      </c>
      <c r="K62" s="25">
        <v>3358.7543530701751</v>
      </c>
      <c r="L62" s="25">
        <v>6237.6866557017547</v>
      </c>
      <c r="M62" s="25">
        <v>6973.3261576825116</v>
      </c>
      <c r="N62" s="25">
        <v>0</v>
      </c>
      <c r="O62" s="25">
        <v>0</v>
      </c>
      <c r="P62" s="25">
        <v>6973.3261576825116</v>
      </c>
      <c r="Q62" s="25">
        <v>407929.55585297401</v>
      </c>
      <c r="R62" s="25">
        <v>407929.55585297401</v>
      </c>
      <c r="S62" s="25">
        <v>8911.2903225806458</v>
      </c>
      <c r="T62" s="25">
        <v>7862.9032258064517</v>
      </c>
      <c r="U62" s="25">
        <v>0</v>
      </c>
      <c r="V62" s="25">
        <v>424703.7494013611</v>
      </c>
      <c r="W62" s="25">
        <v>74561.403508771589</v>
      </c>
      <c r="X62" s="25">
        <v>499265.15291013266</v>
      </c>
      <c r="Y62" s="25">
        <v>7862.9032258064517</v>
      </c>
      <c r="Z62" s="25">
        <v>7862.9032258064517</v>
      </c>
      <c r="AA62" s="25">
        <v>0</v>
      </c>
      <c r="AB62" s="25">
        <v>0</v>
      </c>
      <c r="AC62" s="25">
        <v>7862.9032258064517</v>
      </c>
      <c r="AD62" s="25">
        <v>20000</v>
      </c>
      <c r="AE62" s="25">
        <v>471402.24968432653</v>
      </c>
      <c r="AF62" s="25">
        <v>491402.24968432653</v>
      </c>
      <c r="AG62" s="25">
        <v>499265.15291013295</v>
      </c>
    </row>
    <row r="63" spans="2:33" x14ac:dyDescent="0.2">
      <c r="B63" s="104">
        <v>47087</v>
      </c>
      <c r="C63" s="258">
        <v>2029</v>
      </c>
      <c r="D63" s="25">
        <v>27625</v>
      </c>
      <c r="E63" s="25">
        <v>8125</v>
      </c>
      <c r="F63" s="25">
        <v>19500</v>
      </c>
      <c r="G63" s="25">
        <v>9464.9624999999996</v>
      </c>
      <c r="H63" s="25">
        <v>10035.0375</v>
      </c>
      <c r="I63" s="25">
        <v>438.59649122807019</v>
      </c>
      <c r="J63" s="25">
        <v>0</v>
      </c>
      <c r="K63" s="25">
        <v>3358.7543530701751</v>
      </c>
      <c r="L63" s="25">
        <v>6237.6866557017547</v>
      </c>
      <c r="M63" s="25">
        <v>6379.240136177139</v>
      </c>
      <c r="N63" s="25">
        <v>0</v>
      </c>
      <c r="O63" s="25">
        <v>0</v>
      </c>
      <c r="P63" s="25">
        <v>6379.240136177139</v>
      </c>
      <c r="Q63" s="25">
        <v>414308.79598915117</v>
      </c>
      <c r="R63" s="25">
        <v>414308.79598915117</v>
      </c>
      <c r="S63" s="25">
        <v>9208.3333333333321</v>
      </c>
      <c r="T63" s="25">
        <v>8125</v>
      </c>
      <c r="U63" s="25">
        <v>0</v>
      </c>
      <c r="V63" s="25">
        <v>431642.12932248448</v>
      </c>
      <c r="W63" s="25">
        <v>74122.807017543513</v>
      </c>
      <c r="X63" s="25">
        <v>505764.93634002801</v>
      </c>
      <c r="Y63" s="25">
        <v>8125</v>
      </c>
      <c r="Z63" s="25">
        <v>8125</v>
      </c>
      <c r="AA63" s="25">
        <v>0</v>
      </c>
      <c r="AB63" s="25">
        <v>0</v>
      </c>
      <c r="AC63" s="25">
        <v>8125</v>
      </c>
      <c r="AD63" s="25">
        <v>20000</v>
      </c>
      <c r="AE63" s="25">
        <v>477639.9363400283</v>
      </c>
      <c r="AF63" s="25">
        <v>497639.9363400283</v>
      </c>
      <c r="AG63" s="25">
        <v>505764.9363400283</v>
      </c>
    </row>
    <row r="64" spans="2:33" x14ac:dyDescent="0.2">
      <c r="B64" s="104">
        <v>47118</v>
      </c>
      <c r="C64" s="258">
        <v>2029</v>
      </c>
      <c r="D64" s="25">
        <v>27625</v>
      </c>
      <c r="E64" s="25">
        <v>8125</v>
      </c>
      <c r="F64" s="25">
        <v>19500</v>
      </c>
      <c r="G64" s="25">
        <v>9464.9624999999996</v>
      </c>
      <c r="H64" s="25">
        <v>10035.0375</v>
      </c>
      <c r="I64" s="25">
        <v>438.59649122807019</v>
      </c>
      <c r="J64" s="25">
        <v>0</v>
      </c>
      <c r="K64" s="25">
        <v>3358.7543530701751</v>
      </c>
      <c r="L64" s="25">
        <v>6237.6866557017547</v>
      </c>
      <c r="M64" s="25">
        <v>6973.3261576825116</v>
      </c>
      <c r="N64" s="25">
        <v>0</v>
      </c>
      <c r="O64" s="25">
        <v>0</v>
      </c>
      <c r="P64" s="25">
        <v>6973.3261576825116</v>
      </c>
      <c r="Q64" s="25">
        <v>421282.12214683369</v>
      </c>
      <c r="R64" s="25">
        <v>421282.12214683369</v>
      </c>
      <c r="S64" s="25">
        <v>8911.2903225806458</v>
      </c>
      <c r="T64" s="25">
        <v>7862.9032258064517</v>
      </c>
      <c r="U64" s="25">
        <v>0</v>
      </c>
      <c r="V64" s="25">
        <v>438056.31569522078</v>
      </c>
      <c r="W64" s="25">
        <v>73684.210526315437</v>
      </c>
      <c r="X64" s="25">
        <v>511740.52622153622</v>
      </c>
      <c r="Y64" s="25">
        <v>7862.9032258064517</v>
      </c>
      <c r="Z64" s="25">
        <v>7862.9032258064517</v>
      </c>
      <c r="AA64" s="25">
        <v>0</v>
      </c>
      <c r="AB64" s="25">
        <v>0</v>
      </c>
      <c r="AC64" s="25">
        <v>7862.9032258064517</v>
      </c>
      <c r="AD64" s="25">
        <v>20000</v>
      </c>
      <c r="AE64" s="25">
        <v>483877.62299573008</v>
      </c>
      <c r="AF64" s="25">
        <v>503877.62299573008</v>
      </c>
      <c r="AG64" s="25">
        <v>511740.52622153651</v>
      </c>
    </row>
    <row r="65" spans="2:33" x14ac:dyDescent="0.2">
      <c r="B65" s="104">
        <v>47149</v>
      </c>
      <c r="C65" s="258">
        <v>2029</v>
      </c>
      <c r="D65" s="25">
        <v>27625</v>
      </c>
      <c r="E65" s="25">
        <v>8125</v>
      </c>
      <c r="F65" s="25">
        <v>19500</v>
      </c>
      <c r="G65" s="25">
        <v>9464.9624999999996</v>
      </c>
      <c r="H65" s="25">
        <v>10035.0375</v>
      </c>
      <c r="I65" s="25">
        <v>438.59649122807019</v>
      </c>
      <c r="J65" s="25">
        <v>0</v>
      </c>
      <c r="K65" s="25">
        <v>3358.7543530701751</v>
      </c>
      <c r="L65" s="25">
        <v>6237.6866557017547</v>
      </c>
      <c r="M65" s="25">
        <v>6676.2831469298253</v>
      </c>
      <c r="N65" s="25">
        <v>0</v>
      </c>
      <c r="O65" s="25">
        <v>0</v>
      </c>
      <c r="P65" s="25">
        <v>6676.2831469298253</v>
      </c>
      <c r="Q65" s="25">
        <v>427958.4052937635</v>
      </c>
      <c r="R65" s="25">
        <v>427958.4052937635</v>
      </c>
      <c r="S65" s="25">
        <v>8911.2903225806458</v>
      </c>
      <c r="T65" s="25">
        <v>7862.9032258064517</v>
      </c>
      <c r="U65" s="25">
        <v>0</v>
      </c>
      <c r="V65" s="25">
        <v>444732.59884215059</v>
      </c>
      <c r="W65" s="25">
        <v>73245.614035087361</v>
      </c>
      <c r="X65" s="25">
        <v>517978.21287723794</v>
      </c>
      <c r="Y65" s="25">
        <v>7862.9032258064517</v>
      </c>
      <c r="Z65" s="25">
        <v>7862.9032258064517</v>
      </c>
      <c r="AA65" s="25">
        <v>0</v>
      </c>
      <c r="AB65" s="25">
        <v>0</v>
      </c>
      <c r="AC65" s="25">
        <v>7862.9032258064517</v>
      </c>
      <c r="AD65" s="25">
        <v>20000</v>
      </c>
      <c r="AE65" s="25">
        <v>490115.30965143186</v>
      </c>
      <c r="AF65" s="25">
        <v>510115.30965143186</v>
      </c>
      <c r="AG65" s="25">
        <v>517978.21287723829</v>
      </c>
    </row>
    <row r="66" spans="2:33" x14ac:dyDescent="0.2">
      <c r="B66" s="104">
        <v>47177</v>
      </c>
      <c r="C66" s="258">
        <v>2029</v>
      </c>
      <c r="D66" s="25">
        <v>27625</v>
      </c>
      <c r="E66" s="25">
        <v>8125</v>
      </c>
      <c r="F66" s="25">
        <v>19500</v>
      </c>
      <c r="G66" s="25">
        <v>9464.9624999999996</v>
      </c>
      <c r="H66" s="25">
        <v>10035.0375</v>
      </c>
      <c r="I66" s="25">
        <v>438.59649122807019</v>
      </c>
      <c r="J66" s="25">
        <v>0</v>
      </c>
      <c r="K66" s="25">
        <v>3358.7543530701751</v>
      </c>
      <c r="L66" s="25">
        <v>6237.6866557017547</v>
      </c>
      <c r="M66" s="25">
        <v>5721.5020409390418</v>
      </c>
      <c r="N66" s="25">
        <v>0</v>
      </c>
      <c r="O66" s="25">
        <v>0</v>
      </c>
      <c r="P66" s="25">
        <v>5721.5020409390418</v>
      </c>
      <c r="Q66" s="25">
        <v>433679.90733470256</v>
      </c>
      <c r="R66" s="25">
        <v>433679.90733470256</v>
      </c>
      <c r="S66" s="25">
        <v>9866.0714285714294</v>
      </c>
      <c r="T66" s="25">
        <v>8705.3571428571431</v>
      </c>
      <c r="U66" s="25">
        <v>0</v>
      </c>
      <c r="V66" s="25">
        <v>452251.33590613113</v>
      </c>
      <c r="W66" s="25">
        <v>72807.017543859285</v>
      </c>
      <c r="X66" s="25">
        <v>525058.35344999039</v>
      </c>
      <c r="Y66" s="25">
        <v>8705.3571428571431</v>
      </c>
      <c r="Z66" s="25">
        <v>8705.3571428571431</v>
      </c>
      <c r="AA66" s="25">
        <v>0</v>
      </c>
      <c r="AB66" s="25">
        <v>0</v>
      </c>
      <c r="AC66" s="25">
        <v>8705.3571428571431</v>
      </c>
      <c r="AD66" s="25">
        <v>20000</v>
      </c>
      <c r="AE66" s="25">
        <v>496352.99630713364</v>
      </c>
      <c r="AF66" s="25">
        <v>516352.99630713364</v>
      </c>
      <c r="AG66" s="25">
        <v>525058.35344999074</v>
      </c>
    </row>
    <row r="67" spans="2:33" x14ac:dyDescent="0.2">
      <c r="B67" s="104">
        <v>47208</v>
      </c>
      <c r="C67" s="258">
        <v>2029</v>
      </c>
      <c r="D67" s="25">
        <v>27625</v>
      </c>
      <c r="E67" s="25">
        <v>8125</v>
      </c>
      <c r="F67" s="25">
        <v>19500</v>
      </c>
      <c r="G67" s="25">
        <v>9464.9624999999996</v>
      </c>
      <c r="H67" s="25">
        <v>10035.0375</v>
      </c>
      <c r="I67" s="25">
        <v>438.59649122807019</v>
      </c>
      <c r="J67" s="25">
        <v>0</v>
      </c>
      <c r="K67" s="25">
        <v>3358.7543530701751</v>
      </c>
      <c r="L67" s="25">
        <v>6237.6866557017547</v>
      </c>
      <c r="M67" s="25">
        <v>7631.0642529206089</v>
      </c>
      <c r="N67" s="25">
        <v>0</v>
      </c>
      <c r="O67" s="25">
        <v>0</v>
      </c>
      <c r="P67" s="25">
        <v>7631.0642529206089</v>
      </c>
      <c r="Q67" s="25">
        <v>441310.97158762318</v>
      </c>
      <c r="R67" s="25">
        <v>441310.97158762318</v>
      </c>
      <c r="S67" s="25">
        <v>8911.2903225806458</v>
      </c>
      <c r="T67" s="25">
        <v>7862.9032258064517</v>
      </c>
      <c r="U67" s="25">
        <v>0</v>
      </c>
      <c r="V67" s="25">
        <v>458085.16513601027</v>
      </c>
      <c r="W67" s="25">
        <v>72368.421052631209</v>
      </c>
      <c r="X67" s="25">
        <v>530453.58618864149</v>
      </c>
      <c r="Y67" s="25">
        <v>7862.9032258064517</v>
      </c>
      <c r="Z67" s="25">
        <v>7862.9032258064517</v>
      </c>
      <c r="AA67" s="25">
        <v>0</v>
      </c>
      <c r="AB67" s="25">
        <v>0</v>
      </c>
      <c r="AC67" s="25">
        <v>7862.9032258064517</v>
      </c>
      <c r="AD67" s="25">
        <v>20000</v>
      </c>
      <c r="AE67" s="25">
        <v>502590.68296283542</v>
      </c>
      <c r="AF67" s="25">
        <v>522590.68296283542</v>
      </c>
      <c r="AG67" s="25">
        <v>530453.58618864184</v>
      </c>
    </row>
    <row r="68" spans="2:33" x14ac:dyDescent="0.2">
      <c r="B68" s="104">
        <v>47238</v>
      </c>
      <c r="C68" s="258">
        <v>2029</v>
      </c>
      <c r="D68" s="25">
        <v>27625</v>
      </c>
      <c r="E68" s="25">
        <v>8125</v>
      </c>
      <c r="F68" s="25">
        <v>19500</v>
      </c>
      <c r="G68" s="25">
        <v>9464.9624999999996</v>
      </c>
      <c r="H68" s="25">
        <v>10035.0375</v>
      </c>
      <c r="I68" s="25">
        <v>438.59649122807019</v>
      </c>
      <c r="J68" s="25">
        <v>0</v>
      </c>
      <c r="K68" s="25">
        <v>3358.7543530701751</v>
      </c>
      <c r="L68" s="25">
        <v>6237.6866557017547</v>
      </c>
      <c r="M68" s="25">
        <v>6379.240136177139</v>
      </c>
      <c r="N68" s="25">
        <v>0</v>
      </c>
      <c r="O68" s="25">
        <v>0</v>
      </c>
      <c r="P68" s="25">
        <v>6379.240136177139</v>
      </c>
      <c r="Q68" s="25">
        <v>447690.21172380034</v>
      </c>
      <c r="R68" s="25">
        <v>447690.21172380034</v>
      </c>
      <c r="S68" s="25">
        <v>9208.3333333333321</v>
      </c>
      <c r="T68" s="25">
        <v>8125</v>
      </c>
      <c r="U68" s="25">
        <v>0</v>
      </c>
      <c r="V68" s="25">
        <v>465023.54505713366</v>
      </c>
      <c r="W68" s="25">
        <v>71929.824561403133</v>
      </c>
      <c r="X68" s="25">
        <v>536953.36961853679</v>
      </c>
      <c r="Y68" s="25">
        <v>8125</v>
      </c>
      <c r="Z68" s="25">
        <v>8125</v>
      </c>
      <c r="AA68" s="25">
        <v>0</v>
      </c>
      <c r="AB68" s="25">
        <v>0</v>
      </c>
      <c r="AC68" s="25">
        <v>8125</v>
      </c>
      <c r="AD68" s="25">
        <v>20000</v>
      </c>
      <c r="AE68" s="25">
        <v>508828.3696185372</v>
      </c>
      <c r="AF68" s="25">
        <v>528828.36961853714</v>
      </c>
      <c r="AG68" s="25">
        <v>536953.36961853714</v>
      </c>
    </row>
    <row r="69" spans="2:33" x14ac:dyDescent="0.2">
      <c r="B69" s="104">
        <v>47269</v>
      </c>
      <c r="C69" s="258">
        <v>2029</v>
      </c>
      <c r="D69" s="25">
        <v>27625</v>
      </c>
      <c r="E69" s="25">
        <v>8125</v>
      </c>
      <c r="F69" s="25">
        <v>19500</v>
      </c>
      <c r="G69" s="25">
        <v>9464.9624999999996</v>
      </c>
      <c r="H69" s="25">
        <v>10035.0375</v>
      </c>
      <c r="I69" s="25">
        <v>438.59649122807019</v>
      </c>
      <c r="J69" s="25">
        <v>0</v>
      </c>
      <c r="K69" s="25">
        <v>3358.7543530701751</v>
      </c>
      <c r="L69" s="25">
        <v>6237.6866557017547</v>
      </c>
      <c r="M69" s="25">
        <v>6973.3261576825116</v>
      </c>
      <c r="N69" s="25">
        <v>0</v>
      </c>
      <c r="O69" s="25">
        <v>0</v>
      </c>
      <c r="P69" s="25">
        <v>6973.3261576825116</v>
      </c>
      <c r="Q69" s="25">
        <v>454663.53788148286</v>
      </c>
      <c r="R69" s="25">
        <v>454663.53788148286</v>
      </c>
      <c r="S69" s="25">
        <v>8911.2903225806458</v>
      </c>
      <c r="T69" s="25">
        <v>7862.9032258064517</v>
      </c>
      <c r="U69" s="25">
        <v>0</v>
      </c>
      <c r="V69" s="25">
        <v>471437.73142986995</v>
      </c>
      <c r="W69" s="25">
        <v>71491.228070175057</v>
      </c>
      <c r="X69" s="25">
        <v>542928.95950004505</v>
      </c>
      <c r="Y69" s="25">
        <v>7862.9032258064517</v>
      </c>
      <c r="Z69" s="25">
        <v>7862.9032258064517</v>
      </c>
      <c r="AA69" s="25">
        <v>0</v>
      </c>
      <c r="AB69" s="25">
        <v>0</v>
      </c>
      <c r="AC69" s="25">
        <v>7862.9032258064517</v>
      </c>
      <c r="AD69" s="25">
        <v>20000</v>
      </c>
      <c r="AE69" s="25">
        <v>515066.05627423897</v>
      </c>
      <c r="AF69" s="25">
        <v>535066.05627423897</v>
      </c>
      <c r="AG69" s="25">
        <v>542928.9595000454</v>
      </c>
    </row>
    <row r="70" spans="2:33" x14ac:dyDescent="0.2">
      <c r="B70" s="104">
        <v>47299</v>
      </c>
      <c r="C70" s="258">
        <v>2029</v>
      </c>
      <c r="D70" s="25">
        <v>27625</v>
      </c>
      <c r="E70" s="25">
        <v>8125</v>
      </c>
      <c r="F70" s="25">
        <v>19500</v>
      </c>
      <c r="G70" s="25">
        <v>9464.9624999999996</v>
      </c>
      <c r="H70" s="25">
        <v>10035.0375</v>
      </c>
      <c r="I70" s="25">
        <v>438.59649122807019</v>
      </c>
      <c r="J70" s="25">
        <v>0</v>
      </c>
      <c r="K70" s="25">
        <v>3358.7543530701751</v>
      </c>
      <c r="L70" s="25">
        <v>6237.6866557017547</v>
      </c>
      <c r="M70" s="25">
        <v>6379.240136177139</v>
      </c>
      <c r="N70" s="25">
        <v>0</v>
      </c>
      <c r="O70" s="25">
        <v>0</v>
      </c>
      <c r="P70" s="25">
        <v>6379.240136177139</v>
      </c>
      <c r="Q70" s="25">
        <v>461042.77801766002</v>
      </c>
      <c r="R70" s="25">
        <v>461042.77801766002</v>
      </c>
      <c r="S70" s="25">
        <v>9208.3333333333321</v>
      </c>
      <c r="T70" s="25">
        <v>8125</v>
      </c>
      <c r="U70" s="25">
        <v>0</v>
      </c>
      <c r="V70" s="25">
        <v>478376.11135099333</v>
      </c>
      <c r="W70" s="25">
        <v>71052.631578946981</v>
      </c>
      <c r="X70" s="25">
        <v>549428.74292994034</v>
      </c>
      <c r="Y70" s="25">
        <v>8125</v>
      </c>
      <c r="Z70" s="25">
        <v>8125</v>
      </c>
      <c r="AA70" s="25">
        <v>0</v>
      </c>
      <c r="AB70" s="25">
        <v>0</v>
      </c>
      <c r="AC70" s="25">
        <v>8125</v>
      </c>
      <c r="AD70" s="25">
        <v>20000</v>
      </c>
      <c r="AE70" s="25">
        <v>521303.74292994075</v>
      </c>
      <c r="AF70" s="25">
        <v>541303.74292994081</v>
      </c>
      <c r="AG70" s="25">
        <v>549428.74292994081</v>
      </c>
    </row>
    <row r="71" spans="2:33" x14ac:dyDescent="0.2">
      <c r="B71" s="104">
        <v>47330</v>
      </c>
      <c r="C71" s="258">
        <v>2030</v>
      </c>
      <c r="D71" s="25">
        <v>27625</v>
      </c>
      <c r="E71" s="25">
        <v>8125</v>
      </c>
      <c r="F71" s="25">
        <v>19500</v>
      </c>
      <c r="G71" s="25">
        <v>9464.9624999999996</v>
      </c>
      <c r="H71" s="25">
        <v>10035.0375</v>
      </c>
      <c r="I71" s="25">
        <v>438.59649122807019</v>
      </c>
      <c r="J71" s="25">
        <v>0</v>
      </c>
      <c r="K71" s="25">
        <v>3358.7543530701751</v>
      </c>
      <c r="L71" s="25">
        <v>6237.6866557017547</v>
      </c>
      <c r="M71" s="25">
        <v>6973.3261576825116</v>
      </c>
      <c r="N71" s="25">
        <v>0</v>
      </c>
      <c r="O71" s="25">
        <v>0</v>
      </c>
      <c r="P71" s="25">
        <v>6973.3261576825116</v>
      </c>
      <c r="Q71" s="25">
        <v>468016.10417534254</v>
      </c>
      <c r="R71" s="25">
        <v>468016.10417534254</v>
      </c>
      <c r="S71" s="25">
        <v>8911.2903225806458</v>
      </c>
      <c r="T71" s="25">
        <v>7862.9032258064517</v>
      </c>
      <c r="U71" s="25">
        <v>0</v>
      </c>
      <c r="V71" s="25">
        <v>484790.29772372963</v>
      </c>
      <c r="W71" s="25">
        <v>70614.035087718905</v>
      </c>
      <c r="X71" s="25">
        <v>555404.33281144849</v>
      </c>
      <c r="Y71" s="25">
        <v>7862.9032258064517</v>
      </c>
      <c r="Z71" s="25">
        <v>7862.9032258064517</v>
      </c>
      <c r="AA71" s="25">
        <v>0</v>
      </c>
      <c r="AB71" s="25">
        <v>0</v>
      </c>
      <c r="AC71" s="25">
        <v>7862.9032258064517</v>
      </c>
      <c r="AD71" s="25">
        <v>20000</v>
      </c>
      <c r="AE71" s="25">
        <v>527541.42958564253</v>
      </c>
      <c r="AF71" s="25">
        <v>547541.42958564253</v>
      </c>
      <c r="AG71" s="25">
        <v>555404.33281144896</v>
      </c>
    </row>
    <row r="72" spans="2:33" x14ac:dyDescent="0.2">
      <c r="B72" s="104">
        <v>47361</v>
      </c>
      <c r="C72" s="258">
        <v>2030</v>
      </c>
      <c r="D72" s="25">
        <v>27625</v>
      </c>
      <c r="E72" s="25">
        <v>8125</v>
      </c>
      <c r="F72" s="25">
        <v>19500</v>
      </c>
      <c r="G72" s="25">
        <v>9464.9624999999996</v>
      </c>
      <c r="H72" s="25">
        <v>10035.0375</v>
      </c>
      <c r="I72" s="25">
        <v>438.59649122807019</v>
      </c>
      <c r="J72" s="25">
        <v>0</v>
      </c>
      <c r="K72" s="25">
        <v>3358.7543530701751</v>
      </c>
      <c r="L72" s="25">
        <v>6237.6866557017547</v>
      </c>
      <c r="M72" s="25">
        <v>6676.2831469298253</v>
      </c>
      <c r="N72" s="25">
        <v>0</v>
      </c>
      <c r="O72" s="25">
        <v>0</v>
      </c>
      <c r="P72" s="25">
        <v>6676.2831469298253</v>
      </c>
      <c r="Q72" s="25">
        <v>474692.38732227235</v>
      </c>
      <c r="R72" s="25">
        <v>474692.38732227235</v>
      </c>
      <c r="S72" s="25">
        <v>8911.2903225806458</v>
      </c>
      <c r="T72" s="25">
        <v>7862.9032258064517</v>
      </c>
      <c r="U72" s="25">
        <v>0</v>
      </c>
      <c r="V72" s="25">
        <v>491466.58087065944</v>
      </c>
      <c r="W72" s="25">
        <v>70175.438596490829</v>
      </c>
      <c r="X72" s="25">
        <v>561642.01946715033</v>
      </c>
      <c r="Y72" s="25">
        <v>7862.9032258064517</v>
      </c>
      <c r="Z72" s="25">
        <v>7862.9032258064517</v>
      </c>
      <c r="AA72" s="25">
        <v>0</v>
      </c>
      <c r="AB72" s="25">
        <v>0</v>
      </c>
      <c r="AC72" s="25">
        <v>7862.9032258064517</v>
      </c>
      <c r="AD72" s="25">
        <v>20000</v>
      </c>
      <c r="AE72" s="25">
        <v>533779.11624134425</v>
      </c>
      <c r="AF72" s="25">
        <v>553779.11624134425</v>
      </c>
      <c r="AG72" s="25">
        <v>561642.01946715068</v>
      </c>
    </row>
    <row r="73" spans="2:33" x14ac:dyDescent="0.2">
      <c r="B73" s="104">
        <v>47391</v>
      </c>
      <c r="C73" s="258">
        <v>2030</v>
      </c>
      <c r="D73" s="25">
        <v>27625</v>
      </c>
      <c r="E73" s="25">
        <v>8125</v>
      </c>
      <c r="F73" s="25">
        <v>19500</v>
      </c>
      <c r="G73" s="25">
        <v>9464.9624999999996</v>
      </c>
      <c r="H73" s="25">
        <v>10035.0375</v>
      </c>
      <c r="I73" s="25">
        <v>438.59649122807019</v>
      </c>
      <c r="J73" s="25">
        <v>0</v>
      </c>
      <c r="K73" s="25">
        <v>3358.7543530701751</v>
      </c>
      <c r="L73" s="25">
        <v>6237.6866557017547</v>
      </c>
      <c r="M73" s="25">
        <v>6379.240136177139</v>
      </c>
      <c r="N73" s="25">
        <v>0</v>
      </c>
      <c r="O73" s="25">
        <v>0</v>
      </c>
      <c r="P73" s="25">
        <v>6379.240136177139</v>
      </c>
      <c r="Q73" s="25">
        <v>481071.62745844951</v>
      </c>
      <c r="R73" s="25">
        <v>481071.62745844951</v>
      </c>
      <c r="S73" s="25">
        <v>9208.3333333333321</v>
      </c>
      <c r="T73" s="25">
        <v>8125</v>
      </c>
      <c r="U73" s="25">
        <v>0</v>
      </c>
      <c r="V73" s="25">
        <v>498404.96079178283</v>
      </c>
      <c r="W73" s="25">
        <v>69736.842105262753</v>
      </c>
      <c r="X73" s="25">
        <v>568141.80289704562</v>
      </c>
      <c r="Y73" s="25">
        <v>8125</v>
      </c>
      <c r="Z73" s="25">
        <v>8125</v>
      </c>
      <c r="AA73" s="25">
        <v>0</v>
      </c>
      <c r="AB73" s="25">
        <v>0</v>
      </c>
      <c r="AC73" s="25">
        <v>8125</v>
      </c>
      <c r="AD73" s="25">
        <v>20000</v>
      </c>
      <c r="AE73" s="25">
        <v>540016.80289704597</v>
      </c>
      <c r="AF73" s="25">
        <v>560016.80289704597</v>
      </c>
      <c r="AG73" s="25">
        <v>568141.80289704597</v>
      </c>
    </row>
    <row r="74" spans="2:33" x14ac:dyDescent="0.2">
      <c r="B74" s="104">
        <v>47422</v>
      </c>
      <c r="C74" s="258">
        <v>2030</v>
      </c>
      <c r="D74" s="25">
        <v>27625</v>
      </c>
      <c r="E74" s="25">
        <v>8125</v>
      </c>
      <c r="F74" s="25">
        <v>19500</v>
      </c>
      <c r="G74" s="25">
        <v>9464.9624999999996</v>
      </c>
      <c r="H74" s="25">
        <v>10035.0375</v>
      </c>
      <c r="I74" s="25">
        <v>438.59649122807019</v>
      </c>
      <c r="J74" s="25">
        <v>0</v>
      </c>
      <c r="K74" s="25">
        <v>3358.7543530701751</v>
      </c>
      <c r="L74" s="25">
        <v>6237.6866557017547</v>
      </c>
      <c r="M74" s="25">
        <v>6973.3261576825116</v>
      </c>
      <c r="N74" s="25">
        <v>0</v>
      </c>
      <c r="O74" s="25">
        <v>0</v>
      </c>
      <c r="P74" s="25">
        <v>6973.3261576825116</v>
      </c>
      <c r="Q74" s="25">
        <v>488044.95361613203</v>
      </c>
      <c r="R74" s="25">
        <v>488044.95361613203</v>
      </c>
      <c r="S74" s="25">
        <v>8911.2903225806458</v>
      </c>
      <c r="T74" s="25">
        <v>7862.9032258064517</v>
      </c>
      <c r="U74" s="25">
        <v>0</v>
      </c>
      <c r="V74" s="25">
        <v>504819.14716451912</v>
      </c>
      <c r="W74" s="25">
        <v>69298.245614034677</v>
      </c>
      <c r="X74" s="25">
        <v>574117.39277855377</v>
      </c>
      <c r="Y74" s="25">
        <v>7862.9032258064517</v>
      </c>
      <c r="Z74" s="25">
        <v>7862.9032258064517</v>
      </c>
      <c r="AA74" s="25">
        <v>0</v>
      </c>
      <c r="AB74" s="25">
        <v>0</v>
      </c>
      <c r="AC74" s="25">
        <v>7862.9032258064517</v>
      </c>
      <c r="AD74" s="25">
        <v>20000</v>
      </c>
      <c r="AE74" s="25">
        <v>546254.48955274769</v>
      </c>
      <c r="AF74" s="25">
        <v>566254.48955274769</v>
      </c>
      <c r="AG74" s="25">
        <v>574117.39277855412</v>
      </c>
    </row>
    <row r="75" spans="2:33" x14ac:dyDescent="0.2">
      <c r="B75" s="104">
        <v>47452</v>
      </c>
      <c r="C75" s="258">
        <v>2030</v>
      </c>
      <c r="D75" s="25">
        <v>27625</v>
      </c>
      <c r="E75" s="25">
        <v>8125</v>
      </c>
      <c r="F75" s="25">
        <v>19500</v>
      </c>
      <c r="G75" s="25">
        <v>9464.9624999999996</v>
      </c>
      <c r="H75" s="25">
        <v>10035.0375</v>
      </c>
      <c r="I75" s="25">
        <v>438.59649122807019</v>
      </c>
      <c r="J75" s="25">
        <v>0</v>
      </c>
      <c r="K75" s="25">
        <v>3358.7543530701751</v>
      </c>
      <c r="L75" s="25">
        <v>6237.6866557017547</v>
      </c>
      <c r="M75" s="25">
        <v>6379.240136177139</v>
      </c>
      <c r="N75" s="25">
        <v>0</v>
      </c>
      <c r="O75" s="25">
        <v>0</v>
      </c>
      <c r="P75" s="25">
        <v>6379.240136177139</v>
      </c>
      <c r="Q75" s="25">
        <v>494424.19375230919</v>
      </c>
      <c r="R75" s="25">
        <v>494424.19375230919</v>
      </c>
      <c r="S75" s="25">
        <v>9208.3333333333321</v>
      </c>
      <c r="T75" s="25">
        <v>8125</v>
      </c>
      <c r="U75" s="25">
        <v>0</v>
      </c>
      <c r="V75" s="25">
        <v>511757.5270856425</v>
      </c>
      <c r="W75" s="25">
        <v>68859.649122806601</v>
      </c>
      <c r="X75" s="25">
        <v>580617.17620844906</v>
      </c>
      <c r="Y75" s="25">
        <v>8125</v>
      </c>
      <c r="Z75" s="25">
        <v>8125</v>
      </c>
      <c r="AA75" s="25">
        <v>0</v>
      </c>
      <c r="AB75" s="25">
        <v>0</v>
      </c>
      <c r="AC75" s="25">
        <v>8125</v>
      </c>
      <c r="AD75" s="25">
        <v>20000</v>
      </c>
      <c r="AE75" s="25">
        <v>552492.17620844941</v>
      </c>
      <c r="AF75" s="25">
        <v>572492.17620844941</v>
      </c>
      <c r="AG75" s="25">
        <v>580617.17620844941</v>
      </c>
    </row>
    <row r="76" spans="2:33" x14ac:dyDescent="0.2">
      <c r="B76" s="104">
        <v>47483</v>
      </c>
      <c r="C76" s="258">
        <v>2030</v>
      </c>
      <c r="D76" s="25">
        <v>27625</v>
      </c>
      <c r="E76" s="25">
        <v>8125</v>
      </c>
      <c r="F76" s="25">
        <v>19500</v>
      </c>
      <c r="G76" s="25">
        <v>9464.9624999999996</v>
      </c>
      <c r="H76" s="25">
        <v>10035.0375</v>
      </c>
      <c r="I76" s="25">
        <v>438.59649122807019</v>
      </c>
      <c r="J76" s="25">
        <v>0</v>
      </c>
      <c r="K76" s="25">
        <v>3358.7543530701751</v>
      </c>
      <c r="L76" s="25">
        <v>6237.6866557017547</v>
      </c>
      <c r="M76" s="25">
        <v>6973.3261576825116</v>
      </c>
      <c r="N76" s="25">
        <v>0</v>
      </c>
      <c r="O76" s="25">
        <v>0</v>
      </c>
      <c r="P76" s="25">
        <v>6973.3261576825116</v>
      </c>
      <c r="Q76" s="25">
        <v>501397.51990999171</v>
      </c>
      <c r="R76" s="25">
        <v>501397.51990999171</v>
      </c>
      <c r="S76" s="25">
        <v>8911.2903225806458</v>
      </c>
      <c r="T76" s="25">
        <v>7862.9032258064517</v>
      </c>
      <c r="U76" s="25">
        <v>0</v>
      </c>
      <c r="V76" s="25">
        <v>518171.7134583788</v>
      </c>
      <c r="W76" s="25">
        <v>68421.052631578525</v>
      </c>
      <c r="X76" s="25">
        <v>586592.76608995732</v>
      </c>
      <c r="Y76" s="25">
        <v>7862.9032258064517</v>
      </c>
      <c r="Z76" s="25">
        <v>7862.9032258064517</v>
      </c>
      <c r="AA76" s="25">
        <v>0</v>
      </c>
      <c r="AB76" s="25">
        <v>0</v>
      </c>
      <c r="AC76" s="25">
        <v>7862.9032258064517</v>
      </c>
      <c r="AD76" s="25">
        <v>20000</v>
      </c>
      <c r="AE76" s="25">
        <v>558729.86286415113</v>
      </c>
      <c r="AF76" s="25">
        <v>578729.86286415113</v>
      </c>
      <c r="AG76" s="25">
        <v>586592.76608995756</v>
      </c>
    </row>
    <row r="77" spans="2:33" x14ac:dyDescent="0.2">
      <c r="B77" s="104">
        <v>47514</v>
      </c>
      <c r="C77" s="258">
        <v>2030</v>
      </c>
      <c r="D77" s="25">
        <v>27625</v>
      </c>
      <c r="E77" s="25">
        <v>8125</v>
      </c>
      <c r="F77" s="25">
        <v>19500</v>
      </c>
      <c r="G77" s="25">
        <v>9464.9624999999996</v>
      </c>
      <c r="H77" s="25">
        <v>10035.0375</v>
      </c>
      <c r="I77" s="25">
        <v>438.59649122807019</v>
      </c>
      <c r="J77" s="25">
        <v>0</v>
      </c>
      <c r="K77" s="25">
        <v>3358.7543530701751</v>
      </c>
      <c r="L77" s="25">
        <v>6237.6866557017547</v>
      </c>
      <c r="M77" s="25">
        <v>6676.2831469298253</v>
      </c>
      <c r="N77" s="25">
        <v>0</v>
      </c>
      <c r="O77" s="25">
        <v>0</v>
      </c>
      <c r="P77" s="25">
        <v>6676.2831469298253</v>
      </c>
      <c r="Q77" s="25">
        <v>508073.80305692152</v>
      </c>
      <c r="R77" s="25">
        <v>508073.80305692152</v>
      </c>
      <c r="S77" s="25">
        <v>8911.2903225806458</v>
      </c>
      <c r="T77" s="25">
        <v>7862.9032258064517</v>
      </c>
      <c r="U77" s="25">
        <v>0</v>
      </c>
      <c r="V77" s="25">
        <v>524847.99660530861</v>
      </c>
      <c r="W77" s="25">
        <v>67982.456140350449</v>
      </c>
      <c r="X77" s="25">
        <v>592830.45274565904</v>
      </c>
      <c r="Y77" s="25">
        <v>7862.9032258064517</v>
      </c>
      <c r="Z77" s="25">
        <v>7862.9032258064517</v>
      </c>
      <c r="AA77" s="25">
        <v>0</v>
      </c>
      <c r="AB77" s="25">
        <v>0</v>
      </c>
      <c r="AC77" s="25">
        <v>7862.9032258064517</v>
      </c>
      <c r="AD77" s="25">
        <v>20000</v>
      </c>
      <c r="AE77" s="25">
        <v>564967.54951985285</v>
      </c>
      <c r="AF77" s="25">
        <v>584967.54951985285</v>
      </c>
      <c r="AG77" s="25">
        <v>592830.45274565928</v>
      </c>
    </row>
    <row r="78" spans="2:33" x14ac:dyDescent="0.2">
      <c r="B78" s="104">
        <v>47542</v>
      </c>
      <c r="C78" s="258">
        <v>2030</v>
      </c>
      <c r="D78" s="25">
        <v>27625</v>
      </c>
      <c r="E78" s="25">
        <v>8125</v>
      </c>
      <c r="F78" s="25">
        <v>19500</v>
      </c>
      <c r="G78" s="25">
        <v>9464.9624999999996</v>
      </c>
      <c r="H78" s="25">
        <v>10035.0375</v>
      </c>
      <c r="I78" s="25">
        <v>438.59649122807019</v>
      </c>
      <c r="J78" s="25">
        <v>0</v>
      </c>
      <c r="K78" s="25">
        <v>3358.7543530701751</v>
      </c>
      <c r="L78" s="25">
        <v>6237.6866557017547</v>
      </c>
      <c r="M78" s="25">
        <v>5721.5020409390418</v>
      </c>
      <c r="N78" s="25">
        <v>0</v>
      </c>
      <c r="O78" s="25">
        <v>0</v>
      </c>
      <c r="P78" s="25">
        <v>5721.5020409390418</v>
      </c>
      <c r="Q78" s="25">
        <v>513795.30509786058</v>
      </c>
      <c r="R78" s="25">
        <v>513795.30509786058</v>
      </c>
      <c r="S78" s="25">
        <v>9866.0714285714294</v>
      </c>
      <c r="T78" s="25">
        <v>8705.3571428571431</v>
      </c>
      <c r="U78" s="25">
        <v>0</v>
      </c>
      <c r="V78" s="25">
        <v>532366.73366928915</v>
      </c>
      <c r="W78" s="25">
        <v>67543.859649122373</v>
      </c>
      <c r="X78" s="25">
        <v>599910.5933184115</v>
      </c>
      <c r="Y78" s="25">
        <v>8705.3571428571431</v>
      </c>
      <c r="Z78" s="25">
        <v>8705.3571428571431</v>
      </c>
      <c r="AA78" s="25">
        <v>0</v>
      </c>
      <c r="AB78" s="25">
        <v>0</v>
      </c>
      <c r="AC78" s="25">
        <v>8705.3571428571431</v>
      </c>
      <c r="AD78" s="25">
        <v>20000</v>
      </c>
      <c r="AE78" s="25">
        <v>571205.23617555457</v>
      </c>
      <c r="AF78" s="25">
        <v>591205.23617555457</v>
      </c>
      <c r="AG78" s="25">
        <v>599910.59331841173</v>
      </c>
    </row>
    <row r="79" spans="2:33" x14ac:dyDescent="0.2">
      <c r="B79" s="104">
        <v>47573</v>
      </c>
      <c r="C79" s="258">
        <v>2030</v>
      </c>
      <c r="D79" s="25">
        <v>27625</v>
      </c>
      <c r="E79" s="25">
        <v>8125</v>
      </c>
      <c r="F79" s="25">
        <v>19500</v>
      </c>
      <c r="G79" s="25">
        <v>9464.9624999999996</v>
      </c>
      <c r="H79" s="25">
        <v>10035.0375</v>
      </c>
      <c r="I79" s="25">
        <v>438.59649122807019</v>
      </c>
      <c r="J79" s="25">
        <v>0</v>
      </c>
      <c r="K79" s="25">
        <v>3358.7543530701751</v>
      </c>
      <c r="L79" s="25">
        <v>6237.6866557017547</v>
      </c>
      <c r="M79" s="25">
        <v>7631.0642529206089</v>
      </c>
      <c r="N79" s="25">
        <v>0</v>
      </c>
      <c r="O79" s="25">
        <v>0</v>
      </c>
      <c r="P79" s="25">
        <v>7631.0642529206089</v>
      </c>
      <c r="Q79" s="25">
        <v>521426.3693507812</v>
      </c>
      <c r="R79" s="25">
        <v>521426.3693507812</v>
      </c>
      <c r="S79" s="25">
        <v>8911.2903225806458</v>
      </c>
      <c r="T79" s="25">
        <v>7862.9032258064517</v>
      </c>
      <c r="U79" s="25">
        <v>0</v>
      </c>
      <c r="V79" s="25">
        <v>538200.56289916823</v>
      </c>
      <c r="W79" s="25">
        <v>67105.263157894296</v>
      </c>
      <c r="X79" s="25">
        <v>605305.82605706248</v>
      </c>
      <c r="Y79" s="25">
        <v>7862.9032258064517</v>
      </c>
      <c r="Z79" s="25">
        <v>7862.9032258064517</v>
      </c>
      <c r="AA79" s="25">
        <v>0</v>
      </c>
      <c r="AB79" s="25">
        <v>0</v>
      </c>
      <c r="AC79" s="25">
        <v>7862.9032258064517</v>
      </c>
      <c r="AD79" s="25">
        <v>20000</v>
      </c>
      <c r="AE79" s="25">
        <v>577442.92283125629</v>
      </c>
      <c r="AF79" s="25">
        <v>597442.92283125629</v>
      </c>
      <c r="AG79" s="25">
        <v>605305.82605706272</v>
      </c>
    </row>
    <row r="80" spans="2:33" x14ac:dyDescent="0.2">
      <c r="B80" s="104">
        <v>47603</v>
      </c>
      <c r="C80" s="258">
        <v>2030</v>
      </c>
      <c r="D80" s="25">
        <v>27625</v>
      </c>
      <c r="E80" s="25">
        <v>8125</v>
      </c>
      <c r="F80" s="25">
        <v>19500</v>
      </c>
      <c r="G80" s="25">
        <v>9464.9624999999996</v>
      </c>
      <c r="H80" s="25">
        <v>10035.0375</v>
      </c>
      <c r="I80" s="25">
        <v>438.59649122807019</v>
      </c>
      <c r="J80" s="25">
        <v>0</v>
      </c>
      <c r="K80" s="25">
        <v>3358.7543530701751</v>
      </c>
      <c r="L80" s="25">
        <v>6237.6866557017547</v>
      </c>
      <c r="M80" s="25">
        <v>6379.240136177139</v>
      </c>
      <c r="N80" s="25">
        <v>0</v>
      </c>
      <c r="O80" s="25">
        <v>0</v>
      </c>
      <c r="P80" s="25">
        <v>6379.240136177139</v>
      </c>
      <c r="Q80" s="25">
        <v>527805.60948695836</v>
      </c>
      <c r="R80" s="25">
        <v>527805.60948695836</v>
      </c>
      <c r="S80" s="25">
        <v>9208.3333333333321</v>
      </c>
      <c r="T80" s="25">
        <v>8125</v>
      </c>
      <c r="U80" s="25">
        <v>0</v>
      </c>
      <c r="V80" s="25">
        <v>545138.94282029173</v>
      </c>
      <c r="W80" s="25">
        <v>66666.66666666622</v>
      </c>
      <c r="X80" s="25">
        <v>611805.60948695801</v>
      </c>
      <c r="Y80" s="25">
        <v>8125</v>
      </c>
      <c r="Z80" s="25">
        <v>8125</v>
      </c>
      <c r="AA80" s="25">
        <v>0</v>
      </c>
      <c r="AB80" s="25">
        <v>0</v>
      </c>
      <c r="AC80" s="25">
        <v>8125</v>
      </c>
      <c r="AD80" s="25">
        <v>20000</v>
      </c>
      <c r="AE80" s="25">
        <v>583680.60948695801</v>
      </c>
      <c r="AF80" s="25">
        <v>603680.60948695801</v>
      </c>
      <c r="AG80" s="25">
        <v>611805.60948695801</v>
      </c>
    </row>
    <row r="81" spans="2:33" x14ac:dyDescent="0.2">
      <c r="B81" s="104">
        <v>47634</v>
      </c>
      <c r="C81" s="258">
        <v>2030</v>
      </c>
      <c r="D81" s="25">
        <v>27625</v>
      </c>
      <c r="E81" s="25">
        <v>8125</v>
      </c>
      <c r="F81" s="25">
        <v>19500</v>
      </c>
      <c r="G81" s="25">
        <v>9464.9624999999996</v>
      </c>
      <c r="H81" s="25">
        <v>10035.0375</v>
      </c>
      <c r="I81" s="25">
        <v>438.59649122807019</v>
      </c>
      <c r="J81" s="25">
        <v>0</v>
      </c>
      <c r="K81" s="25">
        <v>3358.7543530701751</v>
      </c>
      <c r="L81" s="25">
        <v>6237.6866557017547</v>
      </c>
      <c r="M81" s="25">
        <v>6973.3261576825116</v>
      </c>
      <c r="N81" s="25">
        <v>0</v>
      </c>
      <c r="O81" s="25">
        <v>0</v>
      </c>
      <c r="P81" s="25">
        <v>6973.3261576825116</v>
      </c>
      <c r="Q81" s="25">
        <v>534778.93564464082</v>
      </c>
      <c r="R81" s="25">
        <v>534778.93564464082</v>
      </c>
      <c r="S81" s="25">
        <v>8911.2903225806458</v>
      </c>
      <c r="T81" s="25">
        <v>7862.9032258064517</v>
      </c>
      <c r="U81" s="25">
        <v>0</v>
      </c>
      <c r="V81" s="25">
        <v>551553.12919302785</v>
      </c>
      <c r="W81" s="25">
        <v>66228.070175438144</v>
      </c>
      <c r="X81" s="25">
        <v>617781.19936846604</v>
      </c>
      <c r="Y81" s="25">
        <v>7862.9032258064517</v>
      </c>
      <c r="Z81" s="25">
        <v>7862.9032258064517</v>
      </c>
      <c r="AA81" s="25">
        <v>0</v>
      </c>
      <c r="AB81" s="25">
        <v>0</v>
      </c>
      <c r="AC81" s="25">
        <v>7862.9032258064517</v>
      </c>
      <c r="AD81" s="25">
        <v>20000</v>
      </c>
      <c r="AE81" s="25">
        <v>589918.29614265973</v>
      </c>
      <c r="AF81" s="25">
        <v>609918.29614265973</v>
      </c>
      <c r="AG81" s="25">
        <v>617781.19936846616</v>
      </c>
    </row>
    <row r="82" spans="2:33" x14ac:dyDescent="0.2">
      <c r="B82" s="104">
        <v>47664</v>
      </c>
      <c r="C82" s="258">
        <v>2030</v>
      </c>
      <c r="D82" s="25">
        <v>27625</v>
      </c>
      <c r="E82" s="25">
        <v>8125</v>
      </c>
      <c r="F82" s="25">
        <v>19500</v>
      </c>
      <c r="G82" s="25">
        <v>9464.9624999999996</v>
      </c>
      <c r="H82" s="25">
        <v>10035.0375</v>
      </c>
      <c r="I82" s="25">
        <v>438.59649122807019</v>
      </c>
      <c r="J82" s="25">
        <v>0</v>
      </c>
      <c r="K82" s="25">
        <v>3358.7543530701751</v>
      </c>
      <c r="L82" s="25">
        <v>6237.6866557017547</v>
      </c>
      <c r="M82" s="25">
        <v>6379.240136177139</v>
      </c>
      <c r="N82" s="25">
        <v>0</v>
      </c>
      <c r="O82" s="25">
        <v>0</v>
      </c>
      <c r="P82" s="25">
        <v>6379.240136177139</v>
      </c>
      <c r="Q82" s="25">
        <v>541158.17578081798</v>
      </c>
      <c r="R82" s="25">
        <v>541158.17578081798</v>
      </c>
      <c r="S82" s="25">
        <v>9208.3333333333321</v>
      </c>
      <c r="T82" s="25">
        <v>8125</v>
      </c>
      <c r="U82" s="25">
        <v>0</v>
      </c>
      <c r="V82" s="25">
        <v>558491.50911415135</v>
      </c>
      <c r="W82" s="25">
        <v>65789.473684210068</v>
      </c>
      <c r="X82" s="25">
        <v>624280.98279836145</v>
      </c>
      <c r="Y82" s="25">
        <v>8125</v>
      </c>
      <c r="Z82" s="25">
        <v>8125</v>
      </c>
      <c r="AA82" s="25">
        <v>0</v>
      </c>
      <c r="AB82" s="25">
        <v>0</v>
      </c>
      <c r="AC82" s="25">
        <v>8125</v>
      </c>
      <c r="AD82" s="25">
        <v>20000</v>
      </c>
      <c r="AE82" s="25">
        <v>596155.98279836145</v>
      </c>
      <c r="AF82" s="25">
        <v>616155.98279836145</v>
      </c>
      <c r="AG82" s="25">
        <v>624280.98279836145</v>
      </c>
    </row>
    <row r="83" spans="2:33" x14ac:dyDescent="0.2">
      <c r="B83" s="104">
        <v>47695</v>
      </c>
      <c r="C83" s="258">
        <v>2031</v>
      </c>
      <c r="D83" s="25">
        <v>27625</v>
      </c>
      <c r="E83" s="25">
        <v>8125</v>
      </c>
      <c r="F83" s="25">
        <v>19500</v>
      </c>
      <c r="G83" s="25">
        <v>9464.9624999999996</v>
      </c>
      <c r="H83" s="25">
        <v>10035.0375</v>
      </c>
      <c r="I83" s="25">
        <v>438.59649122807019</v>
      </c>
      <c r="J83" s="25">
        <v>0</v>
      </c>
      <c r="K83" s="25">
        <v>3358.7543530701751</v>
      </c>
      <c r="L83" s="25">
        <v>6237.6866557017547</v>
      </c>
      <c r="M83" s="25">
        <v>6973.3261576825116</v>
      </c>
      <c r="N83" s="25">
        <v>0</v>
      </c>
      <c r="O83" s="25">
        <v>0</v>
      </c>
      <c r="P83" s="25">
        <v>6973.3261576825116</v>
      </c>
      <c r="Q83" s="25">
        <v>548131.50193850044</v>
      </c>
      <c r="R83" s="25">
        <v>548131.50193850044</v>
      </c>
      <c r="S83" s="25">
        <v>8911.2903225806458</v>
      </c>
      <c r="T83" s="25">
        <v>7862.9032258064517</v>
      </c>
      <c r="U83" s="25">
        <v>0</v>
      </c>
      <c r="V83" s="25">
        <v>564905.69548688747</v>
      </c>
      <c r="W83" s="25">
        <v>65350.877192982</v>
      </c>
      <c r="X83" s="25">
        <v>630256.57267986948</v>
      </c>
      <c r="Y83" s="25">
        <v>7862.9032258064517</v>
      </c>
      <c r="Z83" s="25">
        <v>7862.9032258064517</v>
      </c>
      <c r="AA83" s="25">
        <v>0</v>
      </c>
      <c r="AB83" s="25">
        <v>0</v>
      </c>
      <c r="AC83" s="25">
        <v>7862.9032258064517</v>
      </c>
      <c r="AD83" s="25">
        <v>20000</v>
      </c>
      <c r="AE83" s="25">
        <v>602393.66945406317</v>
      </c>
      <c r="AF83" s="25">
        <v>622393.66945406317</v>
      </c>
      <c r="AG83" s="25">
        <v>630256.5726798696</v>
      </c>
    </row>
    <row r="84" spans="2:33" x14ac:dyDescent="0.2">
      <c r="B84" s="104">
        <v>47726</v>
      </c>
      <c r="C84" s="258">
        <v>2031</v>
      </c>
      <c r="D84" s="25">
        <v>27625</v>
      </c>
      <c r="E84" s="25">
        <v>8125</v>
      </c>
      <c r="F84" s="25">
        <v>19500</v>
      </c>
      <c r="G84" s="25">
        <v>9464.9624999999996</v>
      </c>
      <c r="H84" s="25">
        <v>10035.0375</v>
      </c>
      <c r="I84" s="25">
        <v>438.59649122807019</v>
      </c>
      <c r="J84" s="25">
        <v>0</v>
      </c>
      <c r="K84" s="25">
        <v>3358.7543530701751</v>
      </c>
      <c r="L84" s="25">
        <v>6237.6866557017547</v>
      </c>
      <c r="M84" s="25">
        <v>6676.2831469298253</v>
      </c>
      <c r="N84" s="25">
        <v>0</v>
      </c>
      <c r="O84" s="25">
        <v>0</v>
      </c>
      <c r="P84" s="25">
        <v>6676.2831469298253</v>
      </c>
      <c r="Q84" s="25">
        <v>554807.78508543025</v>
      </c>
      <c r="R84" s="25">
        <v>554807.78508543025</v>
      </c>
      <c r="S84" s="25">
        <v>8911.2903225806458</v>
      </c>
      <c r="T84" s="25">
        <v>7862.9032258064517</v>
      </c>
      <c r="U84" s="25">
        <v>0</v>
      </c>
      <c r="V84" s="25">
        <v>571581.97863381729</v>
      </c>
      <c r="W84" s="25">
        <v>64912.280701753931</v>
      </c>
      <c r="X84" s="25">
        <v>636494.2593355712</v>
      </c>
      <c r="Y84" s="25">
        <v>7862.9032258064517</v>
      </c>
      <c r="Z84" s="25">
        <v>7862.9032258064517</v>
      </c>
      <c r="AA84" s="25">
        <v>0</v>
      </c>
      <c r="AB84" s="25">
        <v>0</v>
      </c>
      <c r="AC84" s="25">
        <v>7862.9032258064517</v>
      </c>
      <c r="AD84" s="25">
        <v>20000</v>
      </c>
      <c r="AE84" s="25">
        <v>608631.35610976489</v>
      </c>
      <c r="AF84" s="25">
        <v>628631.35610976489</v>
      </c>
      <c r="AG84" s="25">
        <v>636494.25933557132</v>
      </c>
    </row>
    <row r="85" spans="2:33" x14ac:dyDescent="0.2">
      <c r="B85" s="104">
        <v>47756</v>
      </c>
      <c r="C85" s="258">
        <v>2031</v>
      </c>
      <c r="D85" s="25">
        <v>27625</v>
      </c>
      <c r="E85" s="25">
        <v>8125</v>
      </c>
      <c r="F85" s="25">
        <v>19500</v>
      </c>
      <c r="G85" s="25">
        <v>9464.9624999999996</v>
      </c>
      <c r="H85" s="25">
        <v>10035.0375</v>
      </c>
      <c r="I85" s="25">
        <v>438.59649122807019</v>
      </c>
      <c r="J85" s="25">
        <v>0</v>
      </c>
      <c r="K85" s="25">
        <v>3358.7543530701751</v>
      </c>
      <c r="L85" s="25">
        <v>6237.6866557017547</v>
      </c>
      <c r="M85" s="25">
        <v>6379.240136177139</v>
      </c>
      <c r="N85" s="25">
        <v>0</v>
      </c>
      <c r="O85" s="25">
        <v>0</v>
      </c>
      <c r="P85" s="25">
        <v>6379.240136177139</v>
      </c>
      <c r="Q85" s="25">
        <v>561187.02522160742</v>
      </c>
      <c r="R85" s="25">
        <v>561187.02522160742</v>
      </c>
      <c r="S85" s="25">
        <v>9208.3333333333321</v>
      </c>
      <c r="T85" s="25">
        <v>8125</v>
      </c>
      <c r="U85" s="25">
        <v>0</v>
      </c>
      <c r="V85" s="25">
        <v>578520.35855494079</v>
      </c>
      <c r="W85" s="25">
        <v>64473.684210525862</v>
      </c>
      <c r="X85" s="25">
        <v>642994.04276546661</v>
      </c>
      <c r="Y85" s="25">
        <v>8125</v>
      </c>
      <c r="Z85" s="25">
        <v>8125</v>
      </c>
      <c r="AA85" s="25">
        <v>0</v>
      </c>
      <c r="AB85" s="25">
        <v>0</v>
      </c>
      <c r="AC85" s="25">
        <v>8125</v>
      </c>
      <c r="AD85" s="25">
        <v>20000</v>
      </c>
      <c r="AE85" s="25">
        <v>614869.04276546661</v>
      </c>
      <c r="AF85" s="25">
        <v>634869.04276546661</v>
      </c>
      <c r="AG85" s="25">
        <v>642994.04276546661</v>
      </c>
    </row>
    <row r="86" spans="2:33" x14ac:dyDescent="0.2">
      <c r="B86" s="104">
        <v>47787</v>
      </c>
      <c r="C86" s="258">
        <v>2031</v>
      </c>
      <c r="D86" s="25">
        <v>27625</v>
      </c>
      <c r="E86" s="25">
        <v>8125</v>
      </c>
      <c r="F86" s="25">
        <v>19500</v>
      </c>
      <c r="G86" s="25">
        <v>9464.9624999999996</v>
      </c>
      <c r="H86" s="25">
        <v>10035.0375</v>
      </c>
      <c r="I86" s="25">
        <v>438.59649122807019</v>
      </c>
      <c r="J86" s="25">
        <v>0</v>
      </c>
      <c r="K86" s="25">
        <v>3358.7543530701751</v>
      </c>
      <c r="L86" s="25">
        <v>6237.6866557017547</v>
      </c>
      <c r="M86" s="25">
        <v>6973.3261576825116</v>
      </c>
      <c r="N86" s="25">
        <v>0</v>
      </c>
      <c r="O86" s="25">
        <v>0</v>
      </c>
      <c r="P86" s="25">
        <v>6973.3261576825116</v>
      </c>
      <c r="Q86" s="25">
        <v>568160.35137928987</v>
      </c>
      <c r="R86" s="25">
        <v>568160.35137928987</v>
      </c>
      <c r="S86" s="25">
        <v>8911.2903225806458</v>
      </c>
      <c r="T86" s="25">
        <v>7862.9032258064517</v>
      </c>
      <c r="U86" s="25">
        <v>0</v>
      </c>
      <c r="V86" s="25">
        <v>584934.54492767691</v>
      </c>
      <c r="W86" s="25">
        <v>64035.087719297793</v>
      </c>
      <c r="X86" s="25">
        <v>648969.63264697464</v>
      </c>
      <c r="Y86" s="25">
        <v>7862.9032258064517</v>
      </c>
      <c r="Z86" s="25">
        <v>7862.9032258064517</v>
      </c>
      <c r="AA86" s="25">
        <v>0</v>
      </c>
      <c r="AB86" s="25">
        <v>0</v>
      </c>
      <c r="AC86" s="25">
        <v>7862.9032258064517</v>
      </c>
      <c r="AD86" s="25">
        <v>20000</v>
      </c>
      <c r="AE86" s="25">
        <v>621106.72942116833</v>
      </c>
      <c r="AF86" s="25">
        <v>641106.72942116833</v>
      </c>
      <c r="AG86" s="25">
        <v>648969.63264697476</v>
      </c>
    </row>
    <row r="87" spans="2:33" x14ac:dyDescent="0.2">
      <c r="B87" s="104">
        <v>47817</v>
      </c>
      <c r="C87" s="258">
        <v>2031</v>
      </c>
      <c r="D87" s="25">
        <v>27625</v>
      </c>
      <c r="E87" s="25">
        <v>8125</v>
      </c>
      <c r="F87" s="25">
        <v>19500</v>
      </c>
      <c r="G87" s="25">
        <v>9464.9624999999996</v>
      </c>
      <c r="H87" s="25">
        <v>10035.0375</v>
      </c>
      <c r="I87" s="25">
        <v>438.59649122807019</v>
      </c>
      <c r="J87" s="25">
        <v>0</v>
      </c>
      <c r="K87" s="25">
        <v>3358.7543530701751</v>
      </c>
      <c r="L87" s="25">
        <v>6237.6866557017547</v>
      </c>
      <c r="M87" s="25">
        <v>6379.240136177139</v>
      </c>
      <c r="N87" s="25">
        <v>0</v>
      </c>
      <c r="O87" s="25">
        <v>0</v>
      </c>
      <c r="P87" s="25">
        <v>6379.240136177139</v>
      </c>
      <c r="Q87" s="25">
        <v>574539.59151546704</v>
      </c>
      <c r="R87" s="25">
        <v>574539.59151546704</v>
      </c>
      <c r="S87" s="25">
        <v>9208.3333333333321</v>
      </c>
      <c r="T87" s="25">
        <v>8125</v>
      </c>
      <c r="U87" s="25">
        <v>0</v>
      </c>
      <c r="V87" s="25">
        <v>591872.92484880041</v>
      </c>
      <c r="W87" s="25">
        <v>63596.491228069724</v>
      </c>
      <c r="X87" s="25">
        <v>655469.41607687017</v>
      </c>
      <c r="Y87" s="25">
        <v>8125</v>
      </c>
      <c r="Z87" s="25">
        <v>8125</v>
      </c>
      <c r="AA87" s="25">
        <v>0</v>
      </c>
      <c r="AB87" s="25">
        <v>0</v>
      </c>
      <c r="AC87" s="25">
        <v>8125</v>
      </c>
      <c r="AD87" s="25">
        <v>20000</v>
      </c>
      <c r="AE87" s="25">
        <v>627344.41607687005</v>
      </c>
      <c r="AF87" s="25">
        <v>647344.41607687005</v>
      </c>
      <c r="AG87" s="25">
        <v>655469.41607687005</v>
      </c>
    </row>
    <row r="88" spans="2:33" x14ac:dyDescent="0.2">
      <c r="B88" s="104">
        <v>47848</v>
      </c>
      <c r="C88" s="258">
        <v>2031</v>
      </c>
      <c r="D88" s="25">
        <v>27625</v>
      </c>
      <c r="E88" s="25">
        <v>8125</v>
      </c>
      <c r="F88" s="25">
        <v>19500</v>
      </c>
      <c r="G88" s="25">
        <v>9464.9624999999996</v>
      </c>
      <c r="H88" s="25">
        <v>10035.0375</v>
      </c>
      <c r="I88" s="25">
        <v>438.59649122807019</v>
      </c>
      <c r="J88" s="25">
        <v>0</v>
      </c>
      <c r="K88" s="25">
        <v>3358.7543530701751</v>
      </c>
      <c r="L88" s="25">
        <v>6237.6866557017547</v>
      </c>
      <c r="M88" s="25">
        <v>6973.3261576825116</v>
      </c>
      <c r="N88" s="25">
        <v>0</v>
      </c>
      <c r="O88" s="25">
        <v>0</v>
      </c>
      <c r="P88" s="25">
        <v>6973.3261576825116</v>
      </c>
      <c r="Q88" s="25">
        <v>581512.9176731495</v>
      </c>
      <c r="R88" s="25">
        <v>581512.9176731495</v>
      </c>
      <c r="S88" s="25">
        <v>8911.2903225806458</v>
      </c>
      <c r="T88" s="25">
        <v>7862.9032258064517</v>
      </c>
      <c r="U88" s="25">
        <v>0</v>
      </c>
      <c r="V88" s="25">
        <v>598287.11122153653</v>
      </c>
      <c r="W88" s="25">
        <v>63157.894736841656</v>
      </c>
      <c r="X88" s="25">
        <v>661445.0059583782</v>
      </c>
      <c r="Y88" s="25">
        <v>7862.9032258064517</v>
      </c>
      <c r="Z88" s="25">
        <v>7862.9032258064517</v>
      </c>
      <c r="AA88" s="25">
        <v>0</v>
      </c>
      <c r="AB88" s="25">
        <v>0</v>
      </c>
      <c r="AC88" s="25">
        <v>7862.9032258064517</v>
      </c>
      <c r="AD88" s="25">
        <v>20000</v>
      </c>
      <c r="AE88" s="25">
        <v>633582.10273257177</v>
      </c>
      <c r="AF88" s="25">
        <v>653582.10273257177</v>
      </c>
      <c r="AG88" s="25">
        <v>661445.0059583782</v>
      </c>
    </row>
    <row r="89" spans="2:33" x14ac:dyDescent="0.2">
      <c r="B89" s="104">
        <v>47879</v>
      </c>
      <c r="C89" s="258">
        <v>2031</v>
      </c>
      <c r="D89" s="25">
        <v>27625</v>
      </c>
      <c r="E89" s="25">
        <v>8125</v>
      </c>
      <c r="F89" s="25">
        <v>19500</v>
      </c>
      <c r="G89" s="25">
        <v>9464.9624999999996</v>
      </c>
      <c r="H89" s="25">
        <v>10035.0375</v>
      </c>
      <c r="I89" s="25">
        <v>438.59649122807019</v>
      </c>
      <c r="J89" s="25">
        <v>0</v>
      </c>
      <c r="K89" s="25">
        <v>3358.7543530701751</v>
      </c>
      <c r="L89" s="25">
        <v>6237.6866557017547</v>
      </c>
      <c r="M89" s="25">
        <v>6676.2831469298253</v>
      </c>
      <c r="N89" s="25">
        <v>0</v>
      </c>
      <c r="O89" s="25">
        <v>0</v>
      </c>
      <c r="P89" s="25">
        <v>6676.2831469298253</v>
      </c>
      <c r="Q89" s="25">
        <v>588189.20082007931</v>
      </c>
      <c r="R89" s="25">
        <v>588189.20082007931</v>
      </c>
      <c r="S89" s="25">
        <v>8911.2903225806458</v>
      </c>
      <c r="T89" s="25">
        <v>7862.9032258064517</v>
      </c>
      <c r="U89" s="25">
        <v>0</v>
      </c>
      <c r="V89" s="25">
        <v>604963.39436846634</v>
      </c>
      <c r="W89" s="25">
        <v>62719.298245613587</v>
      </c>
      <c r="X89" s="25">
        <v>667682.69261407992</v>
      </c>
      <c r="Y89" s="25">
        <v>7862.9032258064517</v>
      </c>
      <c r="Z89" s="25">
        <v>7862.9032258064517</v>
      </c>
      <c r="AA89" s="25">
        <v>0</v>
      </c>
      <c r="AB89" s="25">
        <v>0</v>
      </c>
      <c r="AC89" s="25">
        <v>7862.9032258064517</v>
      </c>
      <c r="AD89" s="25">
        <v>20000</v>
      </c>
      <c r="AE89" s="25">
        <v>639819.78938827349</v>
      </c>
      <c r="AF89" s="25">
        <v>659819.78938827349</v>
      </c>
      <c r="AG89" s="25">
        <v>667682.69261407992</v>
      </c>
    </row>
    <row r="90" spans="2:33" x14ac:dyDescent="0.2">
      <c r="B90" s="104">
        <v>47907</v>
      </c>
      <c r="C90" s="258">
        <v>2031</v>
      </c>
      <c r="D90" s="25">
        <v>27625</v>
      </c>
      <c r="E90" s="25">
        <v>8125</v>
      </c>
      <c r="F90" s="25">
        <v>19500</v>
      </c>
      <c r="G90" s="25">
        <v>9464.9624999999996</v>
      </c>
      <c r="H90" s="25">
        <v>10035.0375</v>
      </c>
      <c r="I90" s="25">
        <v>438.59649122807019</v>
      </c>
      <c r="J90" s="25">
        <v>0</v>
      </c>
      <c r="K90" s="25">
        <v>3358.7543530701751</v>
      </c>
      <c r="L90" s="25">
        <v>6237.6866557017547</v>
      </c>
      <c r="M90" s="25">
        <v>5721.5020409390418</v>
      </c>
      <c r="N90" s="25">
        <v>0</v>
      </c>
      <c r="O90" s="25">
        <v>0</v>
      </c>
      <c r="P90" s="25">
        <v>5721.5020409390418</v>
      </c>
      <c r="Q90" s="25">
        <v>593910.70286101836</v>
      </c>
      <c r="R90" s="25">
        <v>593910.70286101836</v>
      </c>
      <c r="S90" s="25">
        <v>9866.0714285714294</v>
      </c>
      <c r="T90" s="25">
        <v>8705.3571428571431</v>
      </c>
      <c r="U90" s="25">
        <v>0</v>
      </c>
      <c r="V90" s="25">
        <v>612482.131432447</v>
      </c>
      <c r="W90" s="25">
        <v>62280.701754385518</v>
      </c>
      <c r="X90" s="25">
        <v>674762.83318683249</v>
      </c>
      <c r="Y90" s="25">
        <v>8705.3571428571431</v>
      </c>
      <c r="Z90" s="25">
        <v>8705.3571428571431</v>
      </c>
      <c r="AA90" s="25">
        <v>0</v>
      </c>
      <c r="AB90" s="25">
        <v>0</v>
      </c>
      <c r="AC90" s="25">
        <v>8705.3571428571431</v>
      </c>
      <c r="AD90" s="25">
        <v>20000</v>
      </c>
      <c r="AE90" s="25">
        <v>646057.47604397521</v>
      </c>
      <c r="AF90" s="25">
        <v>666057.47604397521</v>
      </c>
      <c r="AG90" s="25">
        <v>674762.83318683237</v>
      </c>
    </row>
    <row r="91" spans="2:33" x14ac:dyDescent="0.2">
      <c r="B91" s="104">
        <v>47938</v>
      </c>
      <c r="C91" s="258">
        <v>2031</v>
      </c>
      <c r="D91" s="25">
        <v>27625</v>
      </c>
      <c r="E91" s="25">
        <v>8125</v>
      </c>
      <c r="F91" s="25">
        <v>19500</v>
      </c>
      <c r="G91" s="25">
        <v>9464.9624999999996</v>
      </c>
      <c r="H91" s="25">
        <v>10035.0375</v>
      </c>
      <c r="I91" s="25">
        <v>438.59649122807019</v>
      </c>
      <c r="J91" s="25">
        <v>0</v>
      </c>
      <c r="K91" s="25">
        <v>3358.7543530701751</v>
      </c>
      <c r="L91" s="25">
        <v>6237.6866557017547</v>
      </c>
      <c r="M91" s="25">
        <v>7631.0642529206089</v>
      </c>
      <c r="N91" s="25">
        <v>0</v>
      </c>
      <c r="O91" s="25">
        <v>0</v>
      </c>
      <c r="P91" s="25">
        <v>7631.0642529206089</v>
      </c>
      <c r="Q91" s="25">
        <v>601541.76711393893</v>
      </c>
      <c r="R91" s="25">
        <v>601541.76711393893</v>
      </c>
      <c r="S91" s="25">
        <v>8911.2903225806458</v>
      </c>
      <c r="T91" s="25">
        <v>7862.9032258064517</v>
      </c>
      <c r="U91" s="25">
        <v>0</v>
      </c>
      <c r="V91" s="25">
        <v>618315.96066232596</v>
      </c>
      <c r="W91" s="25">
        <v>61842.105263157449</v>
      </c>
      <c r="X91" s="25">
        <v>680158.06592548336</v>
      </c>
      <c r="Y91" s="25">
        <v>7862.9032258064517</v>
      </c>
      <c r="Z91" s="25">
        <v>7862.9032258064517</v>
      </c>
      <c r="AA91" s="25">
        <v>0</v>
      </c>
      <c r="AB91" s="25">
        <v>0</v>
      </c>
      <c r="AC91" s="25">
        <v>7862.9032258064517</v>
      </c>
      <c r="AD91" s="25">
        <v>20000</v>
      </c>
      <c r="AE91" s="25">
        <v>652295.16269967693</v>
      </c>
      <c r="AF91" s="25">
        <v>672295.16269967693</v>
      </c>
      <c r="AG91" s="25">
        <v>680158.06592548336</v>
      </c>
    </row>
    <row r="92" spans="2:33" x14ac:dyDescent="0.2">
      <c r="B92" s="104">
        <v>47968</v>
      </c>
      <c r="C92" s="258">
        <v>2031</v>
      </c>
      <c r="D92" s="25">
        <v>27625</v>
      </c>
      <c r="E92" s="25">
        <v>8125</v>
      </c>
      <c r="F92" s="25">
        <v>19500</v>
      </c>
      <c r="G92" s="25">
        <v>9464.9624999999996</v>
      </c>
      <c r="H92" s="25">
        <v>10035.0375</v>
      </c>
      <c r="I92" s="25">
        <v>438.59649122807019</v>
      </c>
      <c r="J92" s="25">
        <v>0</v>
      </c>
      <c r="K92" s="25">
        <v>3358.7543530701751</v>
      </c>
      <c r="L92" s="25">
        <v>6237.6866557017547</v>
      </c>
      <c r="M92" s="25">
        <v>6379.240136177139</v>
      </c>
      <c r="N92" s="25">
        <v>0</v>
      </c>
      <c r="O92" s="25">
        <v>0</v>
      </c>
      <c r="P92" s="25">
        <v>6379.240136177139</v>
      </c>
      <c r="Q92" s="25">
        <v>607921.00725011609</v>
      </c>
      <c r="R92" s="25">
        <v>607921.00725011609</v>
      </c>
      <c r="S92" s="25">
        <v>9208.3333333333321</v>
      </c>
      <c r="T92" s="25">
        <v>8125</v>
      </c>
      <c r="U92" s="25">
        <v>0</v>
      </c>
      <c r="V92" s="25">
        <v>625254.34058344946</v>
      </c>
      <c r="W92" s="25">
        <v>61403.508771929381</v>
      </c>
      <c r="X92" s="25">
        <v>686657.84935537889</v>
      </c>
      <c r="Y92" s="25">
        <v>8125</v>
      </c>
      <c r="Z92" s="25">
        <v>8125</v>
      </c>
      <c r="AA92" s="25">
        <v>0</v>
      </c>
      <c r="AB92" s="25">
        <v>0</v>
      </c>
      <c r="AC92" s="25">
        <v>8125</v>
      </c>
      <c r="AD92" s="25">
        <v>20000</v>
      </c>
      <c r="AE92" s="25">
        <v>658532.84935537865</v>
      </c>
      <c r="AF92" s="25">
        <v>678532.84935537865</v>
      </c>
      <c r="AG92" s="25">
        <v>686657.84935537865</v>
      </c>
    </row>
    <row r="93" spans="2:33" x14ac:dyDescent="0.2">
      <c r="B93" s="104">
        <v>47999</v>
      </c>
      <c r="C93" s="258">
        <v>2031</v>
      </c>
      <c r="D93" s="25">
        <v>27625</v>
      </c>
      <c r="E93" s="25">
        <v>8125</v>
      </c>
      <c r="F93" s="25">
        <v>19500</v>
      </c>
      <c r="G93" s="25">
        <v>9464.9624999999996</v>
      </c>
      <c r="H93" s="25">
        <v>10035.0375</v>
      </c>
      <c r="I93" s="25">
        <v>438.59649122807019</v>
      </c>
      <c r="J93" s="25">
        <v>0</v>
      </c>
      <c r="K93" s="25">
        <v>3358.7543530701751</v>
      </c>
      <c r="L93" s="25">
        <v>6237.6866557017547</v>
      </c>
      <c r="M93" s="25">
        <v>6973.3261576825116</v>
      </c>
      <c r="N93" s="25">
        <v>0</v>
      </c>
      <c r="O93" s="25">
        <v>0</v>
      </c>
      <c r="P93" s="25">
        <v>6973.3261576825116</v>
      </c>
      <c r="Q93" s="25">
        <v>614894.33340779855</v>
      </c>
      <c r="R93" s="25">
        <v>614894.33340779855</v>
      </c>
      <c r="S93" s="25">
        <v>8911.2903225806458</v>
      </c>
      <c r="T93" s="25">
        <v>7862.9032258064517</v>
      </c>
      <c r="U93" s="25">
        <v>0</v>
      </c>
      <c r="V93" s="25">
        <v>631668.52695618558</v>
      </c>
      <c r="W93" s="25">
        <v>60964.912280701312</v>
      </c>
      <c r="X93" s="25">
        <v>692633.43923688692</v>
      </c>
      <c r="Y93" s="25">
        <v>7862.9032258064517</v>
      </c>
      <c r="Z93" s="25">
        <v>7862.9032258064517</v>
      </c>
      <c r="AA93" s="25">
        <v>0</v>
      </c>
      <c r="AB93" s="25">
        <v>0</v>
      </c>
      <c r="AC93" s="25">
        <v>7862.9032258064517</v>
      </c>
      <c r="AD93" s="25">
        <v>20000</v>
      </c>
      <c r="AE93" s="25">
        <v>664770.53601108037</v>
      </c>
      <c r="AF93" s="25">
        <v>684770.53601108037</v>
      </c>
      <c r="AG93" s="25">
        <v>692633.4392368868</v>
      </c>
    </row>
    <row r="94" spans="2:33" x14ac:dyDescent="0.2">
      <c r="B94" s="104">
        <v>48029</v>
      </c>
      <c r="C94" s="258">
        <v>2031</v>
      </c>
      <c r="D94" s="25">
        <v>27625</v>
      </c>
      <c r="E94" s="25">
        <v>8125</v>
      </c>
      <c r="F94" s="25">
        <v>19500</v>
      </c>
      <c r="G94" s="25">
        <v>9464.9624999999996</v>
      </c>
      <c r="H94" s="25">
        <v>10035.0375</v>
      </c>
      <c r="I94" s="25">
        <v>438.59649122807019</v>
      </c>
      <c r="J94" s="25">
        <v>0</v>
      </c>
      <c r="K94" s="25">
        <v>3358.7543530701751</v>
      </c>
      <c r="L94" s="25">
        <v>6237.6866557017547</v>
      </c>
      <c r="M94" s="25">
        <v>6379.240136177139</v>
      </c>
      <c r="N94" s="25">
        <v>0</v>
      </c>
      <c r="O94" s="25">
        <v>0</v>
      </c>
      <c r="P94" s="25">
        <v>6379.240136177139</v>
      </c>
      <c r="Q94" s="25">
        <v>621273.57354397571</v>
      </c>
      <c r="R94" s="25">
        <v>621273.57354397571</v>
      </c>
      <c r="S94" s="25">
        <v>9208.3333333333321</v>
      </c>
      <c r="T94" s="25">
        <v>8125</v>
      </c>
      <c r="U94" s="25">
        <v>0</v>
      </c>
      <c r="V94" s="25">
        <v>638606.90687730908</v>
      </c>
      <c r="W94" s="25">
        <v>60526.315789473243</v>
      </c>
      <c r="X94" s="25">
        <v>699133.22266678233</v>
      </c>
      <c r="Y94" s="25">
        <v>8125</v>
      </c>
      <c r="Z94" s="25">
        <v>8125</v>
      </c>
      <c r="AA94" s="25">
        <v>0</v>
      </c>
      <c r="AB94" s="25">
        <v>0</v>
      </c>
      <c r="AC94" s="25">
        <v>8125</v>
      </c>
      <c r="AD94" s="25">
        <v>20000</v>
      </c>
      <c r="AE94" s="25">
        <v>671008.22266678209</v>
      </c>
      <c r="AF94" s="25">
        <v>691008.22266678209</v>
      </c>
      <c r="AG94" s="25">
        <v>699133.22266678209</v>
      </c>
    </row>
    <row r="95" spans="2:33" x14ac:dyDescent="0.2">
      <c r="B95" s="104">
        <v>48060</v>
      </c>
      <c r="C95" s="258">
        <v>2032</v>
      </c>
      <c r="D95" s="25">
        <v>27625</v>
      </c>
      <c r="E95" s="25">
        <v>8125</v>
      </c>
      <c r="F95" s="25">
        <v>19500</v>
      </c>
      <c r="G95" s="25">
        <v>9464.9624999999996</v>
      </c>
      <c r="H95" s="25">
        <v>10035.0375</v>
      </c>
      <c r="I95" s="25">
        <v>438.59649122807019</v>
      </c>
      <c r="J95" s="25">
        <v>0</v>
      </c>
      <c r="K95" s="25">
        <v>3358.7543530701751</v>
      </c>
      <c r="L95" s="25">
        <v>6237.6866557017547</v>
      </c>
      <c r="M95" s="25">
        <v>6973.3261576825116</v>
      </c>
      <c r="N95" s="25">
        <v>0</v>
      </c>
      <c r="O95" s="25">
        <v>0</v>
      </c>
      <c r="P95" s="25">
        <v>6973.3261576825116</v>
      </c>
      <c r="Q95" s="25">
        <v>628246.89970165817</v>
      </c>
      <c r="R95" s="25">
        <v>628246.89970165817</v>
      </c>
      <c r="S95" s="25">
        <v>8911.2903225806458</v>
      </c>
      <c r="T95" s="25">
        <v>7862.9032258064517</v>
      </c>
      <c r="U95" s="25">
        <v>0</v>
      </c>
      <c r="V95" s="25">
        <v>645021.0932500452</v>
      </c>
      <c r="W95" s="25">
        <v>60087.719298245174</v>
      </c>
      <c r="X95" s="25">
        <v>705108.81254829036</v>
      </c>
      <c r="Y95" s="25">
        <v>7862.9032258064517</v>
      </c>
      <c r="Z95" s="25">
        <v>7862.9032258064517</v>
      </c>
      <c r="AA95" s="25">
        <v>0</v>
      </c>
      <c r="AB95" s="25">
        <v>0</v>
      </c>
      <c r="AC95" s="25">
        <v>7862.9032258064517</v>
      </c>
      <c r="AD95" s="25">
        <v>20000</v>
      </c>
      <c r="AE95" s="25">
        <v>677245.90932248381</v>
      </c>
      <c r="AF95" s="25">
        <v>697245.90932248381</v>
      </c>
      <c r="AG95" s="25">
        <v>705108.81254829024</v>
      </c>
    </row>
    <row r="96" spans="2:33" x14ac:dyDescent="0.2">
      <c r="B96" s="104">
        <v>48091</v>
      </c>
      <c r="C96" s="258">
        <v>2032</v>
      </c>
      <c r="D96" s="25">
        <v>27625</v>
      </c>
      <c r="E96" s="25">
        <v>8125</v>
      </c>
      <c r="F96" s="25">
        <v>19500</v>
      </c>
      <c r="G96" s="25">
        <v>9464.9624999999996</v>
      </c>
      <c r="H96" s="25">
        <v>10035.0375</v>
      </c>
      <c r="I96" s="25">
        <v>438.59649122807019</v>
      </c>
      <c r="J96" s="25">
        <v>0</v>
      </c>
      <c r="K96" s="25">
        <v>3358.7543530701751</v>
      </c>
      <c r="L96" s="25">
        <v>6237.6866557017547</v>
      </c>
      <c r="M96" s="25">
        <v>6676.2831469298253</v>
      </c>
      <c r="N96" s="25">
        <v>0</v>
      </c>
      <c r="O96" s="25">
        <v>0</v>
      </c>
      <c r="P96" s="25">
        <v>6676.2831469298253</v>
      </c>
      <c r="Q96" s="25">
        <v>634923.18284858798</v>
      </c>
      <c r="R96" s="25">
        <v>634923.18284858798</v>
      </c>
      <c r="S96" s="25">
        <v>8911.2903225806458</v>
      </c>
      <c r="T96" s="25">
        <v>7862.9032258064517</v>
      </c>
      <c r="U96" s="25">
        <v>0</v>
      </c>
      <c r="V96" s="25">
        <v>651697.37639697501</v>
      </c>
      <c r="W96" s="25">
        <v>59649.122807017106</v>
      </c>
      <c r="X96" s="25">
        <v>711346.49920399208</v>
      </c>
      <c r="Y96" s="25">
        <v>7862.9032258064517</v>
      </c>
      <c r="Z96" s="25">
        <v>7862.9032258064517</v>
      </c>
      <c r="AA96" s="25">
        <v>0</v>
      </c>
      <c r="AB96" s="25">
        <v>0</v>
      </c>
      <c r="AC96" s="25">
        <v>7862.9032258064517</v>
      </c>
      <c r="AD96" s="25">
        <v>20000</v>
      </c>
      <c r="AE96" s="25">
        <v>683483.59597818553</v>
      </c>
      <c r="AF96" s="25">
        <v>703483.59597818553</v>
      </c>
      <c r="AG96" s="25">
        <v>711346.49920399196</v>
      </c>
    </row>
    <row r="97" spans="2:33" x14ac:dyDescent="0.2">
      <c r="B97" s="104">
        <v>48121</v>
      </c>
      <c r="C97" s="258">
        <v>2032</v>
      </c>
      <c r="D97" s="25">
        <v>27625</v>
      </c>
      <c r="E97" s="25">
        <v>8125</v>
      </c>
      <c r="F97" s="25">
        <v>19500</v>
      </c>
      <c r="G97" s="25">
        <v>9464.9624999999996</v>
      </c>
      <c r="H97" s="25">
        <v>10035.0375</v>
      </c>
      <c r="I97" s="25">
        <v>438.59649122807019</v>
      </c>
      <c r="J97" s="25">
        <v>0</v>
      </c>
      <c r="K97" s="25">
        <v>3358.7543530701751</v>
      </c>
      <c r="L97" s="25">
        <v>6237.6866557017547</v>
      </c>
      <c r="M97" s="25">
        <v>6379.240136177139</v>
      </c>
      <c r="N97" s="25">
        <v>0</v>
      </c>
      <c r="O97" s="25">
        <v>0</v>
      </c>
      <c r="P97" s="25">
        <v>6379.240136177139</v>
      </c>
      <c r="Q97" s="25">
        <v>641302.42298476514</v>
      </c>
      <c r="R97" s="25">
        <v>641302.42298476514</v>
      </c>
      <c r="S97" s="25">
        <v>9208.3333333333321</v>
      </c>
      <c r="T97" s="25">
        <v>8125</v>
      </c>
      <c r="U97" s="25">
        <v>0</v>
      </c>
      <c r="V97" s="25">
        <v>658635.75631809852</v>
      </c>
      <c r="W97" s="25">
        <v>59210.526315789037</v>
      </c>
      <c r="X97" s="25">
        <v>717846.2826338876</v>
      </c>
      <c r="Y97" s="25">
        <v>8125</v>
      </c>
      <c r="Z97" s="25">
        <v>8125</v>
      </c>
      <c r="AA97" s="25">
        <v>0</v>
      </c>
      <c r="AB97" s="25">
        <v>0</v>
      </c>
      <c r="AC97" s="25">
        <v>8125</v>
      </c>
      <c r="AD97" s="25">
        <v>20000</v>
      </c>
      <c r="AE97" s="25">
        <v>689721.28263388725</v>
      </c>
      <c r="AF97" s="25">
        <v>709721.28263388725</v>
      </c>
      <c r="AG97" s="25">
        <v>717846.28263388725</v>
      </c>
    </row>
    <row r="98" spans="2:33" x14ac:dyDescent="0.2">
      <c r="B98" s="104">
        <v>48152</v>
      </c>
      <c r="C98" s="258">
        <v>2032</v>
      </c>
      <c r="D98" s="25">
        <v>27625</v>
      </c>
      <c r="E98" s="25">
        <v>8125</v>
      </c>
      <c r="F98" s="25">
        <v>19500</v>
      </c>
      <c r="G98" s="25">
        <v>9464.9624999999996</v>
      </c>
      <c r="H98" s="25">
        <v>10035.0375</v>
      </c>
      <c r="I98" s="25">
        <v>438.59649122807019</v>
      </c>
      <c r="J98" s="25">
        <v>0</v>
      </c>
      <c r="K98" s="25">
        <v>3358.7543530701751</v>
      </c>
      <c r="L98" s="25">
        <v>6237.6866557017547</v>
      </c>
      <c r="M98" s="25">
        <v>6973.3261576825116</v>
      </c>
      <c r="N98" s="25">
        <v>0</v>
      </c>
      <c r="O98" s="25">
        <v>0</v>
      </c>
      <c r="P98" s="25">
        <v>6973.3261576825116</v>
      </c>
      <c r="Q98" s="25">
        <v>648275.7491424476</v>
      </c>
      <c r="R98" s="25">
        <v>648275.7491424476</v>
      </c>
      <c r="S98" s="25">
        <v>8911.2903225806458</v>
      </c>
      <c r="T98" s="25">
        <v>7862.9032258064517</v>
      </c>
      <c r="U98" s="25">
        <v>0</v>
      </c>
      <c r="V98" s="25">
        <v>665049.94269083464</v>
      </c>
      <c r="W98" s="25">
        <v>58771.929824560968</v>
      </c>
      <c r="X98" s="25">
        <v>723821.87251539563</v>
      </c>
      <c r="Y98" s="25">
        <v>7862.9032258064517</v>
      </c>
      <c r="Z98" s="25">
        <v>7862.9032258064517</v>
      </c>
      <c r="AA98" s="25">
        <v>0</v>
      </c>
      <c r="AB98" s="25">
        <v>0</v>
      </c>
      <c r="AC98" s="25">
        <v>7862.9032258064517</v>
      </c>
      <c r="AD98" s="25">
        <v>20000</v>
      </c>
      <c r="AE98" s="25">
        <v>695958.96928958897</v>
      </c>
      <c r="AF98" s="25">
        <v>715958.96928958897</v>
      </c>
      <c r="AG98" s="25">
        <v>723821.8725153954</v>
      </c>
    </row>
    <row r="99" spans="2:33" x14ac:dyDescent="0.2">
      <c r="B99" s="104">
        <v>48182</v>
      </c>
      <c r="C99" s="258">
        <v>2032</v>
      </c>
      <c r="D99" s="25">
        <v>27625</v>
      </c>
      <c r="E99" s="25">
        <v>8125</v>
      </c>
      <c r="F99" s="25">
        <v>19500</v>
      </c>
      <c r="G99" s="25">
        <v>9464.9624999999996</v>
      </c>
      <c r="H99" s="25">
        <v>10035.0375</v>
      </c>
      <c r="I99" s="25">
        <v>438.59649122807019</v>
      </c>
      <c r="J99" s="25">
        <v>0</v>
      </c>
      <c r="K99" s="25">
        <v>3358.7543530701751</v>
      </c>
      <c r="L99" s="25">
        <v>6237.6866557017547</v>
      </c>
      <c r="M99" s="25">
        <v>6379.240136177139</v>
      </c>
      <c r="N99" s="25">
        <v>0</v>
      </c>
      <c r="O99" s="25">
        <v>0</v>
      </c>
      <c r="P99" s="25">
        <v>6379.240136177139</v>
      </c>
      <c r="Q99" s="25">
        <v>654654.98927862477</v>
      </c>
      <c r="R99" s="25">
        <v>654654.98927862477</v>
      </c>
      <c r="S99" s="25">
        <v>9208.3333333333321</v>
      </c>
      <c r="T99" s="25">
        <v>8125</v>
      </c>
      <c r="U99" s="25">
        <v>0</v>
      </c>
      <c r="V99" s="25">
        <v>671988.32261195814</v>
      </c>
      <c r="W99" s="25">
        <v>58333.333333332899</v>
      </c>
      <c r="X99" s="25">
        <v>730321.65594529104</v>
      </c>
      <c r="Y99" s="25">
        <v>8125</v>
      </c>
      <c r="Z99" s="25">
        <v>8125</v>
      </c>
      <c r="AA99" s="25">
        <v>0</v>
      </c>
      <c r="AB99" s="25">
        <v>0</v>
      </c>
      <c r="AC99" s="25">
        <v>8125</v>
      </c>
      <c r="AD99" s="25">
        <v>20000</v>
      </c>
      <c r="AE99" s="25">
        <v>702196.65594529069</v>
      </c>
      <c r="AF99" s="25">
        <v>722196.65594529069</v>
      </c>
      <c r="AG99" s="25">
        <v>730321.65594529069</v>
      </c>
    </row>
    <row r="100" spans="2:33" x14ac:dyDescent="0.2">
      <c r="B100" s="104">
        <v>48213</v>
      </c>
      <c r="C100" s="258">
        <v>2032</v>
      </c>
      <c r="D100" s="25">
        <v>27625</v>
      </c>
      <c r="E100" s="25">
        <v>8125</v>
      </c>
      <c r="F100" s="25">
        <v>19500</v>
      </c>
      <c r="G100" s="25">
        <v>9464.9624999999996</v>
      </c>
      <c r="H100" s="25">
        <v>10035.0375</v>
      </c>
      <c r="I100" s="25">
        <v>438.59649122807019</v>
      </c>
      <c r="J100" s="25">
        <v>0</v>
      </c>
      <c r="K100" s="25">
        <v>3358.7543530701751</v>
      </c>
      <c r="L100" s="25">
        <v>6237.6866557017547</v>
      </c>
      <c r="M100" s="25">
        <v>6973.3261576825116</v>
      </c>
      <c r="N100" s="25">
        <v>0</v>
      </c>
      <c r="O100" s="25">
        <v>0</v>
      </c>
      <c r="P100" s="25">
        <v>6973.3261576825116</v>
      </c>
      <c r="Q100" s="25">
        <v>661628.31543630722</v>
      </c>
      <c r="R100" s="25">
        <v>661628.31543630722</v>
      </c>
      <c r="S100" s="25">
        <v>8911.2903225806458</v>
      </c>
      <c r="T100" s="25">
        <v>7862.9032258064517</v>
      </c>
      <c r="U100" s="25">
        <v>0</v>
      </c>
      <c r="V100" s="25">
        <v>678402.50898469426</v>
      </c>
      <c r="W100" s="25">
        <v>57894.73684210483</v>
      </c>
      <c r="X100" s="25">
        <v>736297.24582679907</v>
      </c>
      <c r="Y100" s="25">
        <v>7862.9032258064517</v>
      </c>
      <c r="Z100" s="25">
        <v>7862.9032258064517</v>
      </c>
      <c r="AA100" s="25">
        <v>0</v>
      </c>
      <c r="AB100" s="25">
        <v>0</v>
      </c>
      <c r="AC100" s="25">
        <v>7862.9032258064517</v>
      </c>
      <c r="AD100" s="25">
        <v>20000</v>
      </c>
      <c r="AE100" s="25">
        <v>708434.34260099242</v>
      </c>
      <c r="AF100" s="25">
        <v>728434.34260099242</v>
      </c>
      <c r="AG100" s="25">
        <v>736297.24582679884</v>
      </c>
    </row>
    <row r="101" spans="2:33" x14ac:dyDescent="0.2">
      <c r="B101" s="104">
        <v>48244</v>
      </c>
      <c r="C101" s="258">
        <v>2032</v>
      </c>
      <c r="D101" s="25">
        <v>27625</v>
      </c>
      <c r="E101" s="25">
        <v>8125</v>
      </c>
      <c r="F101" s="25">
        <v>19500</v>
      </c>
      <c r="G101" s="25">
        <v>9464.9624999999996</v>
      </c>
      <c r="H101" s="25">
        <v>10035.0375</v>
      </c>
      <c r="I101" s="25">
        <v>438.59649122807019</v>
      </c>
      <c r="J101" s="25">
        <v>0</v>
      </c>
      <c r="K101" s="25">
        <v>3358.7543530701751</v>
      </c>
      <c r="L101" s="25">
        <v>6237.6866557017547</v>
      </c>
      <c r="M101" s="25">
        <v>6676.2831469298253</v>
      </c>
      <c r="N101" s="25">
        <v>0</v>
      </c>
      <c r="O101" s="25">
        <v>0</v>
      </c>
      <c r="P101" s="25">
        <v>6676.2831469298253</v>
      </c>
      <c r="Q101" s="25">
        <v>668304.59858323704</v>
      </c>
      <c r="R101" s="25">
        <v>668304.59858323704</v>
      </c>
      <c r="S101" s="25">
        <v>8911.2903225806458</v>
      </c>
      <c r="T101" s="25">
        <v>7862.9032258064517</v>
      </c>
      <c r="U101" s="25">
        <v>0</v>
      </c>
      <c r="V101" s="25">
        <v>685078.79213162407</v>
      </c>
      <c r="W101" s="25">
        <v>57456.140350876762</v>
      </c>
      <c r="X101" s="25">
        <v>742534.93248250079</v>
      </c>
      <c r="Y101" s="25">
        <v>7862.9032258064517</v>
      </c>
      <c r="Z101" s="25">
        <v>7862.9032258064517</v>
      </c>
      <c r="AA101" s="25">
        <v>0</v>
      </c>
      <c r="AB101" s="25">
        <v>0</v>
      </c>
      <c r="AC101" s="25">
        <v>7862.9032258064517</v>
      </c>
      <c r="AD101" s="25">
        <v>20000</v>
      </c>
      <c r="AE101" s="25">
        <v>714672.02925669414</v>
      </c>
      <c r="AF101" s="25">
        <v>734672.02925669414</v>
      </c>
      <c r="AG101" s="25">
        <v>742534.93248250056</v>
      </c>
    </row>
    <row r="102" spans="2:33" x14ac:dyDescent="0.2">
      <c r="B102" s="104">
        <v>48273</v>
      </c>
      <c r="C102" s="258">
        <v>2032</v>
      </c>
      <c r="D102" s="25">
        <v>27625</v>
      </c>
      <c r="E102" s="25">
        <v>8125</v>
      </c>
      <c r="F102" s="25">
        <v>19500</v>
      </c>
      <c r="G102" s="25">
        <v>9464.9624999999996</v>
      </c>
      <c r="H102" s="25">
        <v>10035.0375</v>
      </c>
      <c r="I102" s="25">
        <v>438.59649122807019</v>
      </c>
      <c r="J102" s="25">
        <v>0</v>
      </c>
      <c r="K102" s="25">
        <v>3358.7543530701751</v>
      </c>
      <c r="L102" s="25">
        <v>6237.6866557017547</v>
      </c>
      <c r="M102" s="25">
        <v>6061.711400544953</v>
      </c>
      <c r="N102" s="25">
        <v>0</v>
      </c>
      <c r="O102" s="25">
        <v>0</v>
      </c>
      <c r="P102" s="25">
        <v>6061.711400544953</v>
      </c>
      <c r="Q102" s="25">
        <v>674366.309983782</v>
      </c>
      <c r="R102" s="25">
        <v>674366.309983782</v>
      </c>
      <c r="S102" s="25">
        <v>9525.8620689655181</v>
      </c>
      <c r="T102" s="25">
        <v>8405.1724137931033</v>
      </c>
      <c r="U102" s="25">
        <v>0</v>
      </c>
      <c r="V102" s="25">
        <v>692297.34446654073</v>
      </c>
      <c r="W102" s="25">
        <v>57017.543859648693</v>
      </c>
      <c r="X102" s="25">
        <v>749314.88832618948</v>
      </c>
      <c r="Y102" s="25">
        <v>8405.1724137931033</v>
      </c>
      <c r="Z102" s="25">
        <v>8405.1724137931033</v>
      </c>
      <c r="AA102" s="25">
        <v>0</v>
      </c>
      <c r="AB102" s="25">
        <v>0</v>
      </c>
      <c r="AC102" s="25">
        <v>8405.1724137931033</v>
      </c>
      <c r="AD102" s="25">
        <v>20000</v>
      </c>
      <c r="AE102" s="25">
        <v>720909.71591239586</v>
      </c>
      <c r="AF102" s="25">
        <v>740909.71591239586</v>
      </c>
      <c r="AG102" s="25">
        <v>749314.88832618902</v>
      </c>
    </row>
    <row r="103" spans="2:33" x14ac:dyDescent="0.2">
      <c r="B103" s="104">
        <v>48304</v>
      </c>
      <c r="C103" s="258">
        <v>2032</v>
      </c>
      <c r="D103" s="25">
        <v>27625</v>
      </c>
      <c r="E103" s="25">
        <v>8125</v>
      </c>
      <c r="F103" s="25">
        <v>19500</v>
      </c>
      <c r="G103" s="25">
        <v>9464.9624999999996</v>
      </c>
      <c r="H103" s="25">
        <v>10035.0375</v>
      </c>
      <c r="I103" s="25">
        <v>438.59649122807019</v>
      </c>
      <c r="J103" s="25">
        <v>0</v>
      </c>
      <c r="K103" s="25">
        <v>3358.7543530701751</v>
      </c>
      <c r="L103" s="25">
        <v>6237.6866557017547</v>
      </c>
      <c r="M103" s="25">
        <v>7290.8548933146976</v>
      </c>
      <c r="N103" s="25">
        <v>0</v>
      </c>
      <c r="O103" s="25">
        <v>0</v>
      </c>
      <c r="P103" s="25">
        <v>7290.8548933146976</v>
      </c>
      <c r="Q103" s="25">
        <v>681657.16487709666</v>
      </c>
      <c r="R103" s="25">
        <v>681657.16487709666</v>
      </c>
      <c r="S103" s="25">
        <v>8911.2903225806458</v>
      </c>
      <c r="T103" s="25">
        <v>7862.9032258064517</v>
      </c>
      <c r="U103" s="25">
        <v>0</v>
      </c>
      <c r="V103" s="25">
        <v>698431.35842548369</v>
      </c>
      <c r="W103" s="25">
        <v>56578.947368420624</v>
      </c>
      <c r="X103" s="25">
        <v>755010.30579390435</v>
      </c>
      <c r="Y103" s="25">
        <v>7862.9032258064517</v>
      </c>
      <c r="Z103" s="25">
        <v>7862.9032258064517</v>
      </c>
      <c r="AA103" s="25">
        <v>0</v>
      </c>
      <c r="AB103" s="25">
        <v>0</v>
      </c>
      <c r="AC103" s="25">
        <v>7862.9032258064517</v>
      </c>
      <c r="AD103" s="25">
        <v>20000</v>
      </c>
      <c r="AE103" s="25">
        <v>727147.40256809758</v>
      </c>
      <c r="AF103" s="25">
        <v>747147.40256809758</v>
      </c>
      <c r="AG103" s="25">
        <v>755010.305793904</v>
      </c>
    </row>
    <row r="104" spans="2:33" x14ac:dyDescent="0.2">
      <c r="B104" s="104">
        <v>48334</v>
      </c>
      <c r="C104" s="258">
        <v>2032</v>
      </c>
      <c r="D104" s="25">
        <v>27625</v>
      </c>
      <c r="E104" s="25">
        <v>8125</v>
      </c>
      <c r="F104" s="25">
        <v>19500</v>
      </c>
      <c r="G104" s="25">
        <v>9464.9624999999996</v>
      </c>
      <c r="H104" s="25">
        <v>10035.0375</v>
      </c>
      <c r="I104" s="25">
        <v>438.59649122807019</v>
      </c>
      <c r="J104" s="25">
        <v>0</v>
      </c>
      <c r="K104" s="25">
        <v>3358.7543530701751</v>
      </c>
      <c r="L104" s="25">
        <v>6237.6866557017547</v>
      </c>
      <c r="M104" s="25">
        <v>6379.240136177139</v>
      </c>
      <c r="N104" s="25">
        <v>0</v>
      </c>
      <c r="O104" s="25">
        <v>0</v>
      </c>
      <c r="P104" s="25">
        <v>6379.240136177139</v>
      </c>
      <c r="Q104" s="25">
        <v>688036.40501327382</v>
      </c>
      <c r="R104" s="25">
        <v>688036.40501327382</v>
      </c>
      <c r="S104" s="25">
        <v>9208.3333333333321</v>
      </c>
      <c r="T104" s="25">
        <v>8125</v>
      </c>
      <c r="U104" s="25">
        <v>0</v>
      </c>
      <c r="V104" s="25">
        <v>705369.73834660719</v>
      </c>
      <c r="W104" s="25">
        <v>56140.350877192555</v>
      </c>
      <c r="X104" s="25">
        <v>761510.08922379976</v>
      </c>
      <c r="Y104" s="25">
        <v>8125</v>
      </c>
      <c r="Z104" s="25">
        <v>8125</v>
      </c>
      <c r="AA104" s="25">
        <v>0</v>
      </c>
      <c r="AB104" s="25">
        <v>0</v>
      </c>
      <c r="AC104" s="25">
        <v>8125</v>
      </c>
      <c r="AD104" s="25">
        <v>20000</v>
      </c>
      <c r="AE104" s="25">
        <v>733385.0892237993</v>
      </c>
      <c r="AF104" s="25">
        <v>753385.0892237993</v>
      </c>
      <c r="AG104" s="25">
        <v>761510.0892237993</v>
      </c>
    </row>
    <row r="105" spans="2:33" x14ac:dyDescent="0.2">
      <c r="B105" s="104">
        <v>48365</v>
      </c>
      <c r="C105" s="258">
        <v>2032</v>
      </c>
      <c r="D105" s="25">
        <v>27625</v>
      </c>
      <c r="E105" s="25">
        <v>8125</v>
      </c>
      <c r="F105" s="25">
        <v>19500</v>
      </c>
      <c r="G105" s="25">
        <v>9464.9624999999996</v>
      </c>
      <c r="H105" s="25">
        <v>10035.0375</v>
      </c>
      <c r="I105" s="25">
        <v>438.59649122807019</v>
      </c>
      <c r="J105" s="25">
        <v>0</v>
      </c>
      <c r="K105" s="25">
        <v>3358.7543530701751</v>
      </c>
      <c r="L105" s="25">
        <v>6237.6866557017547</v>
      </c>
      <c r="M105" s="25">
        <v>6973.3261576825116</v>
      </c>
      <c r="N105" s="25">
        <v>0</v>
      </c>
      <c r="O105" s="25">
        <v>0</v>
      </c>
      <c r="P105" s="25">
        <v>6973.3261576825116</v>
      </c>
      <c r="Q105" s="25">
        <v>695009.73117095628</v>
      </c>
      <c r="R105" s="25">
        <v>695009.73117095628</v>
      </c>
      <c r="S105" s="25">
        <v>8911.2903225806458</v>
      </c>
      <c r="T105" s="25">
        <v>7862.9032258064517</v>
      </c>
      <c r="U105" s="25">
        <v>0</v>
      </c>
      <c r="V105" s="25">
        <v>711783.92471934331</v>
      </c>
      <c r="W105" s="25">
        <v>55701.754385964487</v>
      </c>
      <c r="X105" s="25">
        <v>767485.67910530779</v>
      </c>
      <c r="Y105" s="25">
        <v>7862.9032258064517</v>
      </c>
      <c r="Z105" s="25">
        <v>7862.9032258064517</v>
      </c>
      <c r="AA105" s="25">
        <v>0</v>
      </c>
      <c r="AB105" s="25">
        <v>0</v>
      </c>
      <c r="AC105" s="25">
        <v>7862.9032258064517</v>
      </c>
      <c r="AD105" s="25">
        <v>20000</v>
      </c>
      <c r="AE105" s="25">
        <v>739622.77587950102</v>
      </c>
      <c r="AF105" s="25">
        <v>759622.77587950102</v>
      </c>
      <c r="AG105" s="25">
        <v>767485.67910530744</v>
      </c>
    </row>
    <row r="106" spans="2:33" x14ac:dyDescent="0.2">
      <c r="B106" s="104">
        <v>48395</v>
      </c>
      <c r="C106" s="258">
        <v>2032</v>
      </c>
      <c r="D106" s="25">
        <v>27625</v>
      </c>
      <c r="E106" s="25">
        <v>8125</v>
      </c>
      <c r="F106" s="25">
        <v>19500</v>
      </c>
      <c r="G106" s="25">
        <v>9464.9624999999996</v>
      </c>
      <c r="H106" s="25">
        <v>10035.0375</v>
      </c>
      <c r="I106" s="25">
        <v>438.59649122807019</v>
      </c>
      <c r="J106" s="25">
        <v>0</v>
      </c>
      <c r="K106" s="25">
        <v>3358.7543530701751</v>
      </c>
      <c r="L106" s="25">
        <v>6237.6866557017547</v>
      </c>
      <c r="M106" s="25">
        <v>6379.240136177139</v>
      </c>
      <c r="N106" s="25">
        <v>0</v>
      </c>
      <c r="O106" s="25">
        <v>0</v>
      </c>
      <c r="P106" s="25">
        <v>6379.240136177139</v>
      </c>
      <c r="Q106" s="25">
        <v>701388.97130713344</v>
      </c>
      <c r="R106" s="25">
        <v>701388.97130713344</v>
      </c>
      <c r="S106" s="25">
        <v>9208.3333333333321</v>
      </c>
      <c r="T106" s="25">
        <v>8125</v>
      </c>
      <c r="U106" s="25">
        <v>0</v>
      </c>
      <c r="V106" s="25">
        <v>718722.30464046681</v>
      </c>
      <c r="W106" s="25">
        <v>55263.157894736418</v>
      </c>
      <c r="X106" s="25">
        <v>773985.4625352032</v>
      </c>
      <c r="Y106" s="25">
        <v>8125</v>
      </c>
      <c r="Z106" s="25">
        <v>8125</v>
      </c>
      <c r="AA106" s="25">
        <v>0</v>
      </c>
      <c r="AB106" s="25">
        <v>0</v>
      </c>
      <c r="AC106" s="25">
        <v>8125</v>
      </c>
      <c r="AD106" s="25">
        <v>20000</v>
      </c>
      <c r="AE106" s="25">
        <v>745860.46253520274</v>
      </c>
      <c r="AF106" s="25">
        <v>765860.46253520274</v>
      </c>
      <c r="AG106" s="25">
        <v>773985.46253520274</v>
      </c>
    </row>
    <row r="107" spans="2:33" x14ac:dyDescent="0.2">
      <c r="B107" s="104">
        <v>48426</v>
      </c>
      <c r="C107" s="258">
        <v>2033</v>
      </c>
      <c r="D107" s="25">
        <v>27625</v>
      </c>
      <c r="E107" s="25">
        <v>8125</v>
      </c>
      <c r="F107" s="25">
        <v>19500</v>
      </c>
      <c r="G107" s="25">
        <v>9464.9624999999996</v>
      </c>
      <c r="H107" s="25">
        <v>10035.0375</v>
      </c>
      <c r="I107" s="25">
        <v>438.59649122807019</v>
      </c>
      <c r="J107" s="25">
        <v>0</v>
      </c>
      <c r="K107" s="25">
        <v>3358.7543530701751</v>
      </c>
      <c r="L107" s="25">
        <v>6237.6866557017547</v>
      </c>
      <c r="M107" s="25">
        <v>6973.3261576825116</v>
      </c>
      <c r="N107" s="25">
        <v>0</v>
      </c>
      <c r="O107" s="25">
        <v>0</v>
      </c>
      <c r="P107" s="25">
        <v>6973.3261576825116</v>
      </c>
      <c r="Q107" s="25">
        <v>708362.2974648159</v>
      </c>
      <c r="R107" s="25">
        <v>708362.2974648159</v>
      </c>
      <c r="S107" s="25">
        <v>8911.2903225806458</v>
      </c>
      <c r="T107" s="25">
        <v>7862.9032258064517</v>
      </c>
      <c r="U107" s="25">
        <v>0</v>
      </c>
      <c r="V107" s="25">
        <v>725136.49101320293</v>
      </c>
      <c r="W107" s="25">
        <v>54824.561403508349</v>
      </c>
      <c r="X107" s="25">
        <v>779961.05241671123</v>
      </c>
      <c r="Y107" s="25">
        <v>7862.9032258064517</v>
      </c>
      <c r="Z107" s="25">
        <v>7862.9032258064517</v>
      </c>
      <c r="AA107" s="25">
        <v>0</v>
      </c>
      <c r="AB107" s="25">
        <v>0</v>
      </c>
      <c r="AC107" s="25">
        <v>7862.9032258064517</v>
      </c>
      <c r="AD107" s="25">
        <v>20000</v>
      </c>
      <c r="AE107" s="25">
        <v>752098.14919090446</v>
      </c>
      <c r="AF107" s="25">
        <v>772098.14919090446</v>
      </c>
      <c r="AG107" s="25">
        <v>779961.05241671088</v>
      </c>
    </row>
    <row r="108" spans="2:33" x14ac:dyDescent="0.2">
      <c r="B108" s="104">
        <v>48457</v>
      </c>
      <c r="C108" s="258">
        <v>2033</v>
      </c>
      <c r="D108" s="25">
        <v>27625</v>
      </c>
      <c r="E108" s="25">
        <v>8125</v>
      </c>
      <c r="F108" s="25">
        <v>19500</v>
      </c>
      <c r="G108" s="25">
        <v>9464.9624999999996</v>
      </c>
      <c r="H108" s="25">
        <v>10035.0375</v>
      </c>
      <c r="I108" s="25">
        <v>438.59649122807019</v>
      </c>
      <c r="J108" s="25">
        <v>0</v>
      </c>
      <c r="K108" s="25">
        <v>3358.7543530701751</v>
      </c>
      <c r="L108" s="25">
        <v>6237.6866557017547</v>
      </c>
      <c r="M108" s="25">
        <v>6676.2831469298253</v>
      </c>
      <c r="N108" s="25">
        <v>0</v>
      </c>
      <c r="O108" s="25">
        <v>0</v>
      </c>
      <c r="P108" s="25">
        <v>6676.2831469298253</v>
      </c>
      <c r="Q108" s="25">
        <v>715038.58061174571</v>
      </c>
      <c r="R108" s="25">
        <v>715038.58061174571</v>
      </c>
      <c r="S108" s="25">
        <v>8911.2903225806458</v>
      </c>
      <c r="T108" s="25">
        <v>7862.9032258064517</v>
      </c>
      <c r="U108" s="25">
        <v>0</v>
      </c>
      <c r="V108" s="25">
        <v>731812.77416013274</v>
      </c>
      <c r="W108" s="25">
        <v>54385.96491228028</v>
      </c>
      <c r="X108" s="25">
        <v>786198.73907241307</v>
      </c>
      <c r="Y108" s="25">
        <v>7862.9032258064517</v>
      </c>
      <c r="Z108" s="25">
        <v>7862.9032258064517</v>
      </c>
      <c r="AA108" s="25">
        <v>0</v>
      </c>
      <c r="AB108" s="25">
        <v>0</v>
      </c>
      <c r="AC108" s="25">
        <v>7862.9032258064517</v>
      </c>
      <c r="AD108" s="25">
        <v>20000</v>
      </c>
      <c r="AE108" s="25">
        <v>758335.83584660618</v>
      </c>
      <c r="AF108" s="25">
        <v>778335.83584660618</v>
      </c>
      <c r="AG108" s="25">
        <v>786198.7390724126</v>
      </c>
    </row>
    <row r="109" spans="2:33" x14ac:dyDescent="0.2">
      <c r="B109" s="104">
        <v>48487</v>
      </c>
      <c r="C109" s="258">
        <v>2033</v>
      </c>
      <c r="D109" s="25">
        <v>27625</v>
      </c>
      <c r="E109" s="25">
        <v>8125</v>
      </c>
      <c r="F109" s="25">
        <v>19500</v>
      </c>
      <c r="G109" s="25">
        <v>9464.9624999999996</v>
      </c>
      <c r="H109" s="25">
        <v>10035.0375</v>
      </c>
      <c r="I109" s="25">
        <v>438.59649122807019</v>
      </c>
      <c r="J109" s="25">
        <v>0</v>
      </c>
      <c r="K109" s="25">
        <v>3358.7543530701751</v>
      </c>
      <c r="L109" s="25">
        <v>6237.6866557017547</v>
      </c>
      <c r="M109" s="25">
        <v>6379.240136177139</v>
      </c>
      <c r="N109" s="25">
        <v>0</v>
      </c>
      <c r="O109" s="25">
        <v>0</v>
      </c>
      <c r="P109" s="25">
        <v>6379.240136177139</v>
      </c>
      <c r="Q109" s="25">
        <v>721417.82074792287</v>
      </c>
      <c r="R109" s="25">
        <v>721417.82074792287</v>
      </c>
      <c r="S109" s="25">
        <v>9208.3333333333321</v>
      </c>
      <c r="T109" s="25">
        <v>8125</v>
      </c>
      <c r="U109" s="25">
        <v>0</v>
      </c>
      <c r="V109" s="25">
        <v>738751.15408125625</v>
      </c>
      <c r="W109" s="25">
        <v>53947.368421052211</v>
      </c>
      <c r="X109" s="25">
        <v>792698.52250230848</v>
      </c>
      <c r="Y109" s="25">
        <v>8125</v>
      </c>
      <c r="Z109" s="25">
        <v>8125</v>
      </c>
      <c r="AA109" s="25">
        <v>0</v>
      </c>
      <c r="AB109" s="25">
        <v>0</v>
      </c>
      <c r="AC109" s="25">
        <v>8125</v>
      </c>
      <c r="AD109" s="25">
        <v>20000</v>
      </c>
      <c r="AE109" s="25">
        <v>764573.5225023079</v>
      </c>
      <c r="AF109" s="25">
        <v>784573.5225023079</v>
      </c>
      <c r="AG109" s="25">
        <v>792698.5225023079</v>
      </c>
    </row>
    <row r="110" spans="2:33" x14ac:dyDescent="0.2">
      <c r="B110" s="104">
        <v>48518</v>
      </c>
      <c r="C110" s="258">
        <v>2033</v>
      </c>
      <c r="D110" s="25">
        <v>27625</v>
      </c>
      <c r="E110" s="25">
        <v>8125</v>
      </c>
      <c r="F110" s="25">
        <v>19500</v>
      </c>
      <c r="G110" s="25">
        <v>9464.9624999999996</v>
      </c>
      <c r="H110" s="25">
        <v>10035.0375</v>
      </c>
      <c r="I110" s="25">
        <v>438.59649122807019</v>
      </c>
      <c r="J110" s="25">
        <v>0</v>
      </c>
      <c r="K110" s="25">
        <v>3358.7543530701751</v>
      </c>
      <c r="L110" s="25">
        <v>6237.6866557017547</v>
      </c>
      <c r="M110" s="25">
        <v>6973.3261576825116</v>
      </c>
      <c r="N110" s="25">
        <v>0</v>
      </c>
      <c r="O110" s="25">
        <v>0</v>
      </c>
      <c r="P110" s="25">
        <v>6973.3261576825116</v>
      </c>
      <c r="Q110" s="25">
        <v>728391.14690560533</v>
      </c>
      <c r="R110" s="25">
        <v>728391.14690560533</v>
      </c>
      <c r="S110" s="25">
        <v>8911.2903225806458</v>
      </c>
      <c r="T110" s="25">
        <v>7862.9032258064517</v>
      </c>
      <c r="U110" s="25">
        <v>0</v>
      </c>
      <c r="V110" s="25">
        <v>745165.34045399236</v>
      </c>
      <c r="W110" s="25">
        <v>53508.771929824143</v>
      </c>
      <c r="X110" s="25">
        <v>798674.11238381651</v>
      </c>
      <c r="Y110" s="25">
        <v>7862.9032258064517</v>
      </c>
      <c r="Z110" s="25">
        <v>7862.9032258064517</v>
      </c>
      <c r="AA110" s="25">
        <v>0</v>
      </c>
      <c r="AB110" s="25">
        <v>0</v>
      </c>
      <c r="AC110" s="25">
        <v>7862.9032258064517</v>
      </c>
      <c r="AD110" s="25">
        <v>20000</v>
      </c>
      <c r="AE110" s="25">
        <v>770811.20915800962</v>
      </c>
      <c r="AF110" s="25">
        <v>790811.20915800962</v>
      </c>
      <c r="AG110" s="25">
        <v>798674.11238381604</v>
      </c>
    </row>
    <row r="111" spans="2:33" x14ac:dyDescent="0.2">
      <c r="B111" s="104">
        <v>48548</v>
      </c>
      <c r="C111" s="258">
        <v>2033</v>
      </c>
      <c r="D111" s="25">
        <v>27625</v>
      </c>
      <c r="E111" s="25">
        <v>8125</v>
      </c>
      <c r="F111" s="25">
        <v>19500</v>
      </c>
      <c r="G111" s="25">
        <v>9464.9624999999996</v>
      </c>
      <c r="H111" s="25">
        <v>10035.0375</v>
      </c>
      <c r="I111" s="25">
        <v>438.59649122807019</v>
      </c>
      <c r="J111" s="25">
        <v>0</v>
      </c>
      <c r="K111" s="25">
        <v>3358.7543530701751</v>
      </c>
      <c r="L111" s="25">
        <v>6237.6866557017547</v>
      </c>
      <c r="M111" s="25">
        <v>6379.240136177139</v>
      </c>
      <c r="N111" s="25">
        <v>0</v>
      </c>
      <c r="O111" s="25">
        <v>0</v>
      </c>
      <c r="P111" s="25">
        <v>6379.240136177139</v>
      </c>
      <c r="Q111" s="25">
        <v>734770.38704178249</v>
      </c>
      <c r="R111" s="25">
        <v>734770.38704178249</v>
      </c>
      <c r="S111" s="25">
        <v>9208.3333333333321</v>
      </c>
      <c r="T111" s="25">
        <v>8125</v>
      </c>
      <c r="U111" s="25">
        <v>0</v>
      </c>
      <c r="V111" s="25">
        <v>752103.72037511587</v>
      </c>
      <c r="W111" s="25">
        <v>53070.175438596074</v>
      </c>
      <c r="X111" s="25">
        <v>805173.89581371192</v>
      </c>
      <c r="Y111" s="25">
        <v>8125</v>
      </c>
      <c r="Z111" s="25">
        <v>8125</v>
      </c>
      <c r="AA111" s="25">
        <v>0</v>
      </c>
      <c r="AB111" s="25">
        <v>0</v>
      </c>
      <c r="AC111" s="25">
        <v>8125</v>
      </c>
      <c r="AD111" s="25">
        <v>20000</v>
      </c>
      <c r="AE111" s="25">
        <v>777048.89581371134</v>
      </c>
      <c r="AF111" s="25">
        <v>797048.89581371134</v>
      </c>
      <c r="AG111" s="25">
        <v>805173.89581371134</v>
      </c>
    </row>
    <row r="112" spans="2:33" x14ac:dyDescent="0.2">
      <c r="B112" s="104">
        <v>48579</v>
      </c>
      <c r="C112" s="258">
        <v>2033</v>
      </c>
      <c r="D112" s="25">
        <v>27625</v>
      </c>
      <c r="E112" s="25">
        <v>8125</v>
      </c>
      <c r="F112" s="25">
        <v>19500</v>
      </c>
      <c r="G112" s="25">
        <v>9464.9624999999996</v>
      </c>
      <c r="H112" s="25">
        <v>10035.0375</v>
      </c>
      <c r="I112" s="25">
        <v>438.59649122807019</v>
      </c>
      <c r="J112" s="25">
        <v>0</v>
      </c>
      <c r="K112" s="25">
        <v>3358.7543530701751</v>
      </c>
      <c r="L112" s="25">
        <v>6237.6866557017547</v>
      </c>
      <c r="M112" s="25">
        <v>6973.3261576825116</v>
      </c>
      <c r="N112" s="25">
        <v>0</v>
      </c>
      <c r="O112" s="25">
        <v>0</v>
      </c>
      <c r="P112" s="25">
        <v>6973.3261576825116</v>
      </c>
      <c r="Q112" s="25">
        <v>741743.71319946495</v>
      </c>
      <c r="R112" s="25">
        <v>741743.71319946495</v>
      </c>
      <c r="S112" s="25">
        <v>8911.2903225806458</v>
      </c>
      <c r="T112" s="25">
        <v>7862.9032258064517</v>
      </c>
      <c r="U112" s="25">
        <v>0</v>
      </c>
      <c r="V112" s="25">
        <v>758517.90674785199</v>
      </c>
      <c r="W112" s="25">
        <v>52631.578947368005</v>
      </c>
      <c r="X112" s="25">
        <v>811149.48569521995</v>
      </c>
      <c r="Y112" s="25">
        <v>7862.9032258064517</v>
      </c>
      <c r="Z112" s="25">
        <v>7862.9032258064517</v>
      </c>
      <c r="AA112" s="25">
        <v>0</v>
      </c>
      <c r="AB112" s="25">
        <v>0</v>
      </c>
      <c r="AC112" s="25">
        <v>7862.9032258064517</v>
      </c>
      <c r="AD112" s="25">
        <v>20000</v>
      </c>
      <c r="AE112" s="25">
        <v>783286.58246941306</v>
      </c>
      <c r="AF112" s="25">
        <v>803286.58246941306</v>
      </c>
      <c r="AG112" s="25">
        <v>811149.48569521948</v>
      </c>
    </row>
    <row r="113" spans="2:33" x14ac:dyDescent="0.2">
      <c r="B113" s="104">
        <v>48610</v>
      </c>
      <c r="C113" s="258">
        <v>2033</v>
      </c>
      <c r="D113" s="25">
        <v>27625</v>
      </c>
      <c r="E113" s="25">
        <v>8125</v>
      </c>
      <c r="F113" s="25">
        <v>19500</v>
      </c>
      <c r="G113" s="25">
        <v>9464.9624999999996</v>
      </c>
      <c r="H113" s="25">
        <v>10035.0375</v>
      </c>
      <c r="I113" s="25">
        <v>438.59649122807019</v>
      </c>
      <c r="J113" s="25">
        <v>0</v>
      </c>
      <c r="K113" s="25">
        <v>3358.7543530701751</v>
      </c>
      <c r="L113" s="25">
        <v>6237.6866557017547</v>
      </c>
      <c r="M113" s="25">
        <v>6676.2831469298253</v>
      </c>
      <c r="N113" s="25">
        <v>0</v>
      </c>
      <c r="O113" s="25">
        <v>0</v>
      </c>
      <c r="P113" s="25">
        <v>6676.2831469298253</v>
      </c>
      <c r="Q113" s="25">
        <v>748419.99634639476</v>
      </c>
      <c r="R113" s="25">
        <v>748419.99634639476</v>
      </c>
      <c r="S113" s="25">
        <v>8911.2903225806458</v>
      </c>
      <c r="T113" s="25">
        <v>7862.9032258064517</v>
      </c>
      <c r="U113" s="25">
        <v>0</v>
      </c>
      <c r="V113" s="25">
        <v>765194.1898947818</v>
      </c>
      <c r="W113" s="25">
        <v>52192.982456139936</v>
      </c>
      <c r="X113" s="25">
        <v>817387.17235092178</v>
      </c>
      <c r="Y113" s="25">
        <v>7862.9032258064517</v>
      </c>
      <c r="Z113" s="25">
        <v>7862.9032258064517</v>
      </c>
      <c r="AA113" s="25">
        <v>0</v>
      </c>
      <c r="AB113" s="25">
        <v>0</v>
      </c>
      <c r="AC113" s="25">
        <v>7862.9032258064517</v>
      </c>
      <c r="AD113" s="25">
        <v>20000</v>
      </c>
      <c r="AE113" s="25">
        <v>789524.26912511478</v>
      </c>
      <c r="AF113" s="25">
        <v>809524.26912511478</v>
      </c>
      <c r="AG113" s="25">
        <v>817387.1723509212</v>
      </c>
    </row>
    <row r="114" spans="2:33" x14ac:dyDescent="0.2">
      <c r="B114" s="104">
        <v>48638</v>
      </c>
      <c r="C114" s="258">
        <v>2033</v>
      </c>
      <c r="D114" s="25">
        <v>27625</v>
      </c>
      <c r="E114" s="25">
        <v>8125</v>
      </c>
      <c r="F114" s="25">
        <v>19500</v>
      </c>
      <c r="G114" s="25">
        <v>9464.9624999999996</v>
      </c>
      <c r="H114" s="25">
        <v>10035.0375</v>
      </c>
      <c r="I114" s="25">
        <v>438.59649122807019</v>
      </c>
      <c r="J114" s="25">
        <v>0</v>
      </c>
      <c r="K114" s="25">
        <v>3358.7543530701751</v>
      </c>
      <c r="L114" s="25">
        <v>6237.6866557017547</v>
      </c>
      <c r="M114" s="25">
        <v>5721.5020409390418</v>
      </c>
      <c r="N114" s="25">
        <v>0</v>
      </c>
      <c r="O114" s="25">
        <v>0</v>
      </c>
      <c r="P114" s="25">
        <v>5721.5020409390418</v>
      </c>
      <c r="Q114" s="25">
        <v>754141.49838733382</v>
      </c>
      <c r="R114" s="25">
        <v>754141.49838733382</v>
      </c>
      <c r="S114" s="25">
        <v>9866.0714285714294</v>
      </c>
      <c r="T114" s="25">
        <v>8705.3571428571431</v>
      </c>
      <c r="U114" s="25">
        <v>0</v>
      </c>
      <c r="V114" s="25">
        <v>772712.92695876246</v>
      </c>
      <c r="W114" s="25">
        <v>51754.385964911868</v>
      </c>
      <c r="X114" s="25">
        <v>824467.31292367436</v>
      </c>
      <c r="Y114" s="25">
        <v>8705.3571428571431</v>
      </c>
      <c r="Z114" s="25">
        <v>8705.3571428571431</v>
      </c>
      <c r="AA114" s="25">
        <v>0</v>
      </c>
      <c r="AB114" s="25">
        <v>0</v>
      </c>
      <c r="AC114" s="25">
        <v>8705.3571428571431</v>
      </c>
      <c r="AD114" s="25">
        <v>20000</v>
      </c>
      <c r="AE114" s="25">
        <v>795761.9557808165</v>
      </c>
      <c r="AF114" s="25">
        <v>815761.9557808165</v>
      </c>
      <c r="AG114" s="25">
        <v>824467.31292367366</v>
      </c>
    </row>
    <row r="115" spans="2:33" x14ac:dyDescent="0.2">
      <c r="B115" s="104">
        <v>48669</v>
      </c>
      <c r="C115" s="258">
        <v>2033</v>
      </c>
      <c r="D115" s="25">
        <v>27625</v>
      </c>
      <c r="E115" s="25">
        <v>8125</v>
      </c>
      <c r="F115" s="25">
        <v>19500</v>
      </c>
      <c r="G115" s="25">
        <v>9464.9624999999996</v>
      </c>
      <c r="H115" s="25">
        <v>10035.0375</v>
      </c>
      <c r="I115" s="25">
        <v>438.59649122807019</v>
      </c>
      <c r="J115" s="25">
        <v>0</v>
      </c>
      <c r="K115" s="25">
        <v>3358.7543530701751</v>
      </c>
      <c r="L115" s="25">
        <v>6237.6866557017547</v>
      </c>
      <c r="M115" s="25">
        <v>7631.0642529206089</v>
      </c>
      <c r="N115" s="25">
        <v>0</v>
      </c>
      <c r="O115" s="25">
        <v>0</v>
      </c>
      <c r="P115" s="25">
        <v>7631.0642529206089</v>
      </c>
      <c r="Q115" s="25">
        <v>761772.56264025439</v>
      </c>
      <c r="R115" s="25">
        <v>761772.56264025439</v>
      </c>
      <c r="S115" s="25">
        <v>8911.2903225806458</v>
      </c>
      <c r="T115" s="25">
        <v>7862.9032258064517</v>
      </c>
      <c r="U115" s="25">
        <v>0</v>
      </c>
      <c r="V115" s="25">
        <v>778546.75618864142</v>
      </c>
      <c r="W115" s="25">
        <v>51315.789473683799</v>
      </c>
      <c r="X115" s="25">
        <v>829862.54566232522</v>
      </c>
      <c r="Y115" s="25">
        <v>7862.9032258064517</v>
      </c>
      <c r="Z115" s="25">
        <v>7862.9032258064517</v>
      </c>
      <c r="AA115" s="25">
        <v>0</v>
      </c>
      <c r="AB115" s="25">
        <v>0</v>
      </c>
      <c r="AC115" s="25">
        <v>7862.9032258064517</v>
      </c>
      <c r="AD115" s="25">
        <v>20000</v>
      </c>
      <c r="AE115" s="25">
        <v>801999.64243651822</v>
      </c>
      <c r="AF115" s="25">
        <v>821999.64243651822</v>
      </c>
      <c r="AG115" s="25">
        <v>829862.54566232464</v>
      </c>
    </row>
    <row r="116" spans="2:33" x14ac:dyDescent="0.2">
      <c r="B116" s="104">
        <v>48699</v>
      </c>
      <c r="C116" s="258">
        <v>2033</v>
      </c>
      <c r="D116" s="25">
        <v>27625</v>
      </c>
      <c r="E116" s="25">
        <v>8125</v>
      </c>
      <c r="F116" s="25">
        <v>19500</v>
      </c>
      <c r="G116" s="25">
        <v>9464.9624999999996</v>
      </c>
      <c r="H116" s="25">
        <v>10035.0375</v>
      </c>
      <c r="I116" s="25">
        <v>438.59649122807019</v>
      </c>
      <c r="J116" s="25">
        <v>0</v>
      </c>
      <c r="K116" s="25">
        <v>3358.7543530701751</v>
      </c>
      <c r="L116" s="25">
        <v>6237.6866557017547</v>
      </c>
      <c r="M116" s="25">
        <v>6379.240136177139</v>
      </c>
      <c r="N116" s="25">
        <v>0</v>
      </c>
      <c r="O116" s="25">
        <v>0</v>
      </c>
      <c r="P116" s="25">
        <v>6379.240136177139</v>
      </c>
      <c r="Q116" s="25">
        <v>768151.80277643155</v>
      </c>
      <c r="R116" s="25">
        <v>768151.80277643155</v>
      </c>
      <c r="S116" s="25">
        <v>9208.3333333333321</v>
      </c>
      <c r="T116" s="25">
        <v>8125</v>
      </c>
      <c r="U116" s="25">
        <v>0</v>
      </c>
      <c r="V116" s="25">
        <v>785485.13610976492</v>
      </c>
      <c r="W116" s="25">
        <v>50877.19298245573</v>
      </c>
      <c r="X116" s="25">
        <v>836362.32909222064</v>
      </c>
      <c r="Y116" s="25">
        <v>8125</v>
      </c>
      <c r="Z116" s="25">
        <v>8125</v>
      </c>
      <c r="AA116" s="25">
        <v>0</v>
      </c>
      <c r="AB116" s="25">
        <v>0</v>
      </c>
      <c r="AC116" s="25">
        <v>8125</v>
      </c>
      <c r="AD116" s="25">
        <v>20000</v>
      </c>
      <c r="AE116" s="25">
        <v>808237.32909221994</v>
      </c>
      <c r="AF116" s="25">
        <v>828237.32909221994</v>
      </c>
      <c r="AG116" s="25">
        <v>836362.32909221994</v>
      </c>
    </row>
    <row r="117" spans="2:33" x14ac:dyDescent="0.2">
      <c r="B117" s="104">
        <v>48730</v>
      </c>
      <c r="C117" s="258">
        <v>2033</v>
      </c>
      <c r="D117" s="25">
        <v>27625</v>
      </c>
      <c r="E117" s="25">
        <v>8125</v>
      </c>
      <c r="F117" s="25">
        <v>19500</v>
      </c>
      <c r="G117" s="25">
        <v>9464.9624999999996</v>
      </c>
      <c r="H117" s="25">
        <v>10035.0375</v>
      </c>
      <c r="I117" s="25">
        <v>438.59649122807019</v>
      </c>
      <c r="J117" s="25">
        <v>0</v>
      </c>
      <c r="K117" s="25">
        <v>3358.7543530701751</v>
      </c>
      <c r="L117" s="25">
        <v>6237.6866557017547</v>
      </c>
      <c r="M117" s="25">
        <v>6973.3261576825116</v>
      </c>
      <c r="N117" s="25">
        <v>0</v>
      </c>
      <c r="O117" s="25">
        <v>0</v>
      </c>
      <c r="P117" s="25">
        <v>6973.3261576825116</v>
      </c>
      <c r="Q117" s="25">
        <v>775125.12893411401</v>
      </c>
      <c r="R117" s="25">
        <v>775125.12893411401</v>
      </c>
      <c r="S117" s="25">
        <v>8911.2903225806458</v>
      </c>
      <c r="T117" s="25">
        <v>7862.9032258064517</v>
      </c>
      <c r="U117" s="25">
        <v>0</v>
      </c>
      <c r="V117" s="25">
        <v>791899.32248250104</v>
      </c>
      <c r="W117" s="25">
        <v>50438.596491227661</v>
      </c>
      <c r="X117" s="25">
        <v>842337.91897372867</v>
      </c>
      <c r="Y117" s="25">
        <v>7862.9032258064517</v>
      </c>
      <c r="Z117" s="25">
        <v>7862.9032258064517</v>
      </c>
      <c r="AA117" s="25">
        <v>0</v>
      </c>
      <c r="AB117" s="25">
        <v>0</v>
      </c>
      <c r="AC117" s="25">
        <v>7862.9032258064517</v>
      </c>
      <c r="AD117" s="25">
        <v>20000</v>
      </c>
      <c r="AE117" s="25">
        <v>814475.01574792166</v>
      </c>
      <c r="AF117" s="25">
        <v>834475.01574792166</v>
      </c>
      <c r="AG117" s="25">
        <v>842337.91897372808</v>
      </c>
    </row>
    <row r="118" spans="2:33" x14ac:dyDescent="0.2">
      <c r="B118" s="104">
        <v>48760</v>
      </c>
      <c r="C118" s="258">
        <v>2033</v>
      </c>
      <c r="D118" s="25">
        <v>27625</v>
      </c>
      <c r="E118" s="25">
        <v>8125</v>
      </c>
      <c r="F118" s="25">
        <v>19500</v>
      </c>
      <c r="G118" s="25">
        <v>9464.9624999999996</v>
      </c>
      <c r="H118" s="25">
        <v>10035.0375</v>
      </c>
      <c r="I118" s="25">
        <v>438.59649122807019</v>
      </c>
      <c r="J118" s="25">
        <v>0</v>
      </c>
      <c r="K118" s="25">
        <v>3358.7543530701751</v>
      </c>
      <c r="L118" s="25">
        <v>6237.6866557017547</v>
      </c>
      <c r="M118" s="25">
        <v>6379.240136177139</v>
      </c>
      <c r="N118" s="25">
        <v>0</v>
      </c>
      <c r="O118" s="25">
        <v>0</v>
      </c>
      <c r="P118" s="25">
        <v>6379.240136177139</v>
      </c>
      <c r="Q118" s="25">
        <v>781504.36907029117</v>
      </c>
      <c r="R118" s="25">
        <v>781504.36907029117</v>
      </c>
      <c r="S118" s="25">
        <v>9208.3333333333321</v>
      </c>
      <c r="T118" s="25">
        <v>8125</v>
      </c>
      <c r="U118" s="25">
        <v>0</v>
      </c>
      <c r="V118" s="25">
        <v>798837.70240362454</v>
      </c>
      <c r="W118" s="25">
        <v>49999.999999999593</v>
      </c>
      <c r="X118" s="25">
        <v>848837.70240362408</v>
      </c>
      <c r="Y118" s="25">
        <v>8125</v>
      </c>
      <c r="Z118" s="25">
        <v>8125</v>
      </c>
      <c r="AA118" s="25">
        <v>0</v>
      </c>
      <c r="AB118" s="25">
        <v>0</v>
      </c>
      <c r="AC118" s="25">
        <v>8125</v>
      </c>
      <c r="AD118" s="25">
        <v>20000</v>
      </c>
      <c r="AE118" s="25">
        <v>820712.70240362338</v>
      </c>
      <c r="AF118" s="25">
        <v>840712.70240362338</v>
      </c>
      <c r="AG118" s="25">
        <v>848837.70240362338</v>
      </c>
    </row>
    <row r="119" spans="2:33" x14ac:dyDescent="0.2">
      <c r="B119" s="104">
        <v>48791</v>
      </c>
      <c r="C119" s="258">
        <v>2034</v>
      </c>
      <c r="D119" s="25">
        <v>27625</v>
      </c>
      <c r="E119" s="25">
        <v>8125</v>
      </c>
      <c r="F119" s="25">
        <v>19500</v>
      </c>
      <c r="G119" s="25">
        <v>9464.9624999999996</v>
      </c>
      <c r="H119" s="25">
        <v>10035.0375</v>
      </c>
      <c r="I119" s="25">
        <v>438.59649122807019</v>
      </c>
      <c r="J119" s="25">
        <v>0</v>
      </c>
      <c r="K119" s="25">
        <v>3358.7543530701751</v>
      </c>
      <c r="L119" s="25">
        <v>6237.6866557017547</v>
      </c>
      <c r="M119" s="25">
        <v>6973.3261576825116</v>
      </c>
      <c r="N119" s="25">
        <v>0</v>
      </c>
      <c r="O119" s="25">
        <v>0</v>
      </c>
      <c r="P119" s="25">
        <v>6973.3261576825116</v>
      </c>
      <c r="Q119" s="25">
        <v>788477.69522797363</v>
      </c>
      <c r="R119" s="25">
        <v>788477.69522797363</v>
      </c>
      <c r="S119" s="25">
        <v>8911.2903225806458</v>
      </c>
      <c r="T119" s="25">
        <v>7862.9032258064517</v>
      </c>
      <c r="U119" s="25">
        <v>0</v>
      </c>
      <c r="V119" s="25">
        <v>805251.88877636066</v>
      </c>
      <c r="W119" s="25">
        <v>49561.403508771524</v>
      </c>
      <c r="X119" s="25">
        <v>854813.29228513222</v>
      </c>
      <c r="Y119" s="25">
        <v>7862.9032258064517</v>
      </c>
      <c r="Z119" s="25">
        <v>7862.9032258064517</v>
      </c>
      <c r="AA119" s="25">
        <v>0</v>
      </c>
      <c r="AB119" s="25">
        <v>0</v>
      </c>
      <c r="AC119" s="25">
        <v>7862.9032258064517</v>
      </c>
      <c r="AD119" s="25">
        <v>20000</v>
      </c>
      <c r="AE119" s="25">
        <v>826950.3890593251</v>
      </c>
      <c r="AF119" s="25">
        <v>846950.3890593251</v>
      </c>
      <c r="AG119" s="25">
        <v>854813.29228513152</v>
      </c>
    </row>
    <row r="120" spans="2:33" x14ac:dyDescent="0.2">
      <c r="B120" s="104">
        <v>48822</v>
      </c>
      <c r="C120" s="258">
        <v>2034</v>
      </c>
      <c r="D120" s="25">
        <v>27625</v>
      </c>
      <c r="E120" s="25">
        <v>8125</v>
      </c>
      <c r="F120" s="25">
        <v>19500</v>
      </c>
      <c r="G120" s="25">
        <v>9464.9624999999996</v>
      </c>
      <c r="H120" s="25">
        <v>10035.0375</v>
      </c>
      <c r="I120" s="25">
        <v>438.59649122807019</v>
      </c>
      <c r="J120" s="25">
        <v>0</v>
      </c>
      <c r="K120" s="25">
        <v>3358.7543530701751</v>
      </c>
      <c r="L120" s="25">
        <v>6237.6866557017547</v>
      </c>
      <c r="M120" s="25">
        <v>6676.2831469298253</v>
      </c>
      <c r="N120" s="25">
        <v>0</v>
      </c>
      <c r="O120" s="25">
        <v>0</v>
      </c>
      <c r="P120" s="25">
        <v>6676.2831469298253</v>
      </c>
      <c r="Q120" s="25">
        <v>795153.97837490344</v>
      </c>
      <c r="R120" s="25">
        <v>795153.97837490344</v>
      </c>
      <c r="S120" s="25">
        <v>8911.2903225806458</v>
      </c>
      <c r="T120" s="25">
        <v>7862.9032258064517</v>
      </c>
      <c r="U120" s="25">
        <v>0</v>
      </c>
      <c r="V120" s="25">
        <v>811928.17192329047</v>
      </c>
      <c r="W120" s="25">
        <v>49122.807017543455</v>
      </c>
      <c r="X120" s="25">
        <v>861050.97894083394</v>
      </c>
      <c r="Y120" s="25">
        <v>7862.9032258064517</v>
      </c>
      <c r="Z120" s="25">
        <v>7862.9032258064517</v>
      </c>
      <c r="AA120" s="25">
        <v>0</v>
      </c>
      <c r="AB120" s="25">
        <v>0</v>
      </c>
      <c r="AC120" s="25">
        <v>7862.9032258064517</v>
      </c>
      <c r="AD120" s="25">
        <v>20000</v>
      </c>
      <c r="AE120" s="25">
        <v>833188.07571502682</v>
      </c>
      <c r="AF120" s="25">
        <v>853188.07571502682</v>
      </c>
      <c r="AG120" s="25">
        <v>861050.97894083324</v>
      </c>
    </row>
    <row r="121" spans="2:33" x14ac:dyDescent="0.2">
      <c r="B121" s="104">
        <v>48852</v>
      </c>
      <c r="C121" s="258">
        <v>2034</v>
      </c>
      <c r="D121" s="25">
        <v>27625</v>
      </c>
      <c r="E121" s="25">
        <v>8125</v>
      </c>
      <c r="F121" s="25">
        <v>19500</v>
      </c>
      <c r="G121" s="25">
        <v>9464.9624999999996</v>
      </c>
      <c r="H121" s="25">
        <v>10035.0375</v>
      </c>
      <c r="I121" s="25">
        <v>438.59649122807019</v>
      </c>
      <c r="J121" s="25">
        <v>0</v>
      </c>
      <c r="K121" s="25">
        <v>3358.7543530701751</v>
      </c>
      <c r="L121" s="25">
        <v>6237.6866557017547</v>
      </c>
      <c r="M121" s="25">
        <v>6379.240136177139</v>
      </c>
      <c r="N121" s="25">
        <v>0</v>
      </c>
      <c r="O121" s="25">
        <v>0</v>
      </c>
      <c r="P121" s="25">
        <v>6379.240136177139</v>
      </c>
      <c r="Q121" s="25">
        <v>801533.2185110806</v>
      </c>
      <c r="R121" s="25">
        <v>801533.2185110806</v>
      </c>
      <c r="S121" s="25">
        <v>9208.3333333333321</v>
      </c>
      <c r="T121" s="25">
        <v>8125</v>
      </c>
      <c r="U121" s="25">
        <v>0</v>
      </c>
      <c r="V121" s="25">
        <v>818866.55184441397</v>
      </c>
      <c r="W121" s="25">
        <v>48684.210526315386</v>
      </c>
      <c r="X121" s="25">
        <v>867550.76237072935</v>
      </c>
      <c r="Y121" s="25">
        <v>8125</v>
      </c>
      <c r="Z121" s="25">
        <v>8125</v>
      </c>
      <c r="AA121" s="25">
        <v>0</v>
      </c>
      <c r="AB121" s="25">
        <v>0</v>
      </c>
      <c r="AC121" s="25">
        <v>8125</v>
      </c>
      <c r="AD121" s="25">
        <v>20000</v>
      </c>
      <c r="AE121" s="25">
        <v>839425.76237072854</v>
      </c>
      <c r="AF121" s="25">
        <v>859425.76237072854</v>
      </c>
      <c r="AG121" s="25">
        <v>867550.76237072854</v>
      </c>
    </row>
    <row r="122" spans="2:33" x14ac:dyDescent="0.2">
      <c r="B122" s="104">
        <v>48883</v>
      </c>
      <c r="C122" s="258">
        <v>2034</v>
      </c>
      <c r="D122" s="25">
        <v>27625</v>
      </c>
      <c r="E122" s="25">
        <v>8125</v>
      </c>
      <c r="F122" s="25">
        <v>19500</v>
      </c>
      <c r="G122" s="25">
        <v>9464.9624999999996</v>
      </c>
      <c r="H122" s="25">
        <v>10035.0375</v>
      </c>
      <c r="I122" s="25">
        <v>438.59649122807019</v>
      </c>
      <c r="J122" s="25">
        <v>0</v>
      </c>
      <c r="K122" s="25">
        <v>3358.7543530701751</v>
      </c>
      <c r="L122" s="25">
        <v>6237.6866557017547</v>
      </c>
      <c r="M122" s="25">
        <v>6973.3261576825116</v>
      </c>
      <c r="N122" s="25">
        <v>0</v>
      </c>
      <c r="O122" s="25">
        <v>0</v>
      </c>
      <c r="P122" s="25">
        <v>6973.3261576825116</v>
      </c>
      <c r="Q122" s="25">
        <v>808506.54466876306</v>
      </c>
      <c r="R122" s="25">
        <v>808506.54466876306</v>
      </c>
      <c r="S122" s="25">
        <v>8911.2903225806458</v>
      </c>
      <c r="T122" s="25">
        <v>7862.9032258064517</v>
      </c>
      <c r="U122" s="25">
        <v>0</v>
      </c>
      <c r="V122" s="25">
        <v>825280.73821715009</v>
      </c>
      <c r="W122" s="25">
        <v>48245.614035087317</v>
      </c>
      <c r="X122" s="25">
        <v>873526.35225223738</v>
      </c>
      <c r="Y122" s="25">
        <v>7862.9032258064517</v>
      </c>
      <c r="Z122" s="25">
        <v>7862.9032258064517</v>
      </c>
      <c r="AA122" s="25">
        <v>0</v>
      </c>
      <c r="AB122" s="25">
        <v>0</v>
      </c>
      <c r="AC122" s="25">
        <v>7862.9032258064517</v>
      </c>
      <c r="AD122" s="25">
        <v>20000</v>
      </c>
      <c r="AE122" s="25">
        <v>845663.44902643026</v>
      </c>
      <c r="AF122" s="25">
        <v>865663.44902643026</v>
      </c>
      <c r="AG122" s="25">
        <v>873526.35225223668</v>
      </c>
    </row>
    <row r="123" spans="2:33" x14ac:dyDescent="0.2">
      <c r="B123" s="104">
        <v>48913</v>
      </c>
      <c r="C123" s="258">
        <v>2034</v>
      </c>
      <c r="D123" s="25">
        <v>27625</v>
      </c>
      <c r="E123" s="25">
        <v>8125</v>
      </c>
      <c r="F123" s="25">
        <v>19500</v>
      </c>
      <c r="G123" s="25">
        <v>9464.9624999999996</v>
      </c>
      <c r="H123" s="25">
        <v>10035.0375</v>
      </c>
      <c r="I123" s="25">
        <v>438.59649122807019</v>
      </c>
      <c r="J123" s="25">
        <v>0</v>
      </c>
      <c r="K123" s="25">
        <v>3358.7543530701751</v>
      </c>
      <c r="L123" s="25">
        <v>6237.6866557017547</v>
      </c>
      <c r="M123" s="25">
        <v>6379.240136177139</v>
      </c>
      <c r="N123" s="25">
        <v>0</v>
      </c>
      <c r="O123" s="25">
        <v>0</v>
      </c>
      <c r="P123" s="25">
        <v>6379.240136177139</v>
      </c>
      <c r="Q123" s="25">
        <v>814885.78480494022</v>
      </c>
      <c r="R123" s="25">
        <v>814885.78480494022</v>
      </c>
      <c r="S123" s="25">
        <v>9208.3333333333321</v>
      </c>
      <c r="T123" s="25">
        <v>8125</v>
      </c>
      <c r="U123" s="25">
        <v>0</v>
      </c>
      <c r="V123" s="25">
        <v>832219.1181382736</v>
      </c>
      <c r="W123" s="25">
        <v>47807.017543859249</v>
      </c>
      <c r="X123" s="25">
        <v>880026.13568213279</v>
      </c>
      <c r="Y123" s="25">
        <v>8125</v>
      </c>
      <c r="Z123" s="25">
        <v>8125</v>
      </c>
      <c r="AA123" s="25">
        <v>0</v>
      </c>
      <c r="AB123" s="25">
        <v>0</v>
      </c>
      <c r="AC123" s="25">
        <v>8125</v>
      </c>
      <c r="AD123" s="25">
        <v>20000</v>
      </c>
      <c r="AE123" s="25">
        <v>851901.13568213198</v>
      </c>
      <c r="AF123" s="25">
        <v>871901.13568213198</v>
      </c>
      <c r="AG123" s="25">
        <v>880026.13568213198</v>
      </c>
    </row>
    <row r="124" spans="2:33" x14ac:dyDescent="0.2">
      <c r="B124" s="104">
        <v>48944</v>
      </c>
      <c r="C124" s="258">
        <v>2034</v>
      </c>
      <c r="D124" s="25">
        <v>27625</v>
      </c>
      <c r="E124" s="25">
        <v>8125</v>
      </c>
      <c r="F124" s="25">
        <v>19500</v>
      </c>
      <c r="G124" s="25">
        <v>9464.9624999999996</v>
      </c>
      <c r="H124" s="25">
        <v>10035.0375</v>
      </c>
      <c r="I124" s="25">
        <v>438.59649122807019</v>
      </c>
      <c r="J124" s="25">
        <v>0</v>
      </c>
      <c r="K124" s="25">
        <v>3358.7543530701751</v>
      </c>
      <c r="L124" s="25">
        <v>6237.6866557017547</v>
      </c>
      <c r="M124" s="25">
        <v>6973.3261576825116</v>
      </c>
      <c r="N124" s="25">
        <v>0</v>
      </c>
      <c r="O124" s="25">
        <v>0</v>
      </c>
      <c r="P124" s="25">
        <v>6973.3261576825116</v>
      </c>
      <c r="Q124" s="25">
        <v>821859.11096262268</v>
      </c>
      <c r="R124" s="25">
        <v>821859.11096262268</v>
      </c>
      <c r="S124" s="25">
        <v>8911.2903225806458</v>
      </c>
      <c r="T124" s="25">
        <v>7862.9032258064517</v>
      </c>
      <c r="U124" s="25">
        <v>0</v>
      </c>
      <c r="V124" s="25">
        <v>838633.30451100972</v>
      </c>
      <c r="W124" s="25">
        <v>47368.42105263118</v>
      </c>
      <c r="X124" s="25">
        <v>886001.72556364094</v>
      </c>
      <c r="Y124" s="25">
        <v>7862.9032258064517</v>
      </c>
      <c r="Z124" s="25">
        <v>7862.9032258064517</v>
      </c>
      <c r="AA124" s="25">
        <v>0</v>
      </c>
      <c r="AB124" s="25">
        <v>0</v>
      </c>
      <c r="AC124" s="25">
        <v>7862.9032258064517</v>
      </c>
      <c r="AD124" s="25">
        <v>20000</v>
      </c>
      <c r="AE124" s="25">
        <v>858138.8223378337</v>
      </c>
      <c r="AF124" s="25">
        <v>878138.8223378337</v>
      </c>
      <c r="AG124" s="25">
        <v>886001.72556364012</v>
      </c>
    </row>
    <row r="125" spans="2:33" x14ac:dyDescent="0.2">
      <c r="B125" s="104">
        <v>48975</v>
      </c>
      <c r="C125" s="258">
        <v>2034</v>
      </c>
      <c r="D125" s="25">
        <v>27625</v>
      </c>
      <c r="E125" s="25">
        <v>8125</v>
      </c>
      <c r="F125" s="25">
        <v>19500</v>
      </c>
      <c r="G125" s="25">
        <v>9464.9624999999996</v>
      </c>
      <c r="H125" s="25">
        <v>10035.0375</v>
      </c>
      <c r="I125" s="25">
        <v>438.59649122807019</v>
      </c>
      <c r="J125" s="25">
        <v>0</v>
      </c>
      <c r="K125" s="25">
        <v>3358.7543530701751</v>
      </c>
      <c r="L125" s="25">
        <v>6237.6866557017547</v>
      </c>
      <c r="M125" s="25">
        <v>6676.2831469298253</v>
      </c>
      <c r="N125" s="25">
        <v>0</v>
      </c>
      <c r="O125" s="25">
        <v>0</v>
      </c>
      <c r="P125" s="25">
        <v>6676.2831469298253</v>
      </c>
      <c r="Q125" s="25">
        <v>828535.39410955249</v>
      </c>
      <c r="R125" s="25">
        <v>828535.39410955249</v>
      </c>
      <c r="S125" s="25">
        <v>8911.2903225806458</v>
      </c>
      <c r="T125" s="25">
        <v>7862.9032258064517</v>
      </c>
      <c r="U125" s="25">
        <v>0</v>
      </c>
      <c r="V125" s="25">
        <v>845309.58765793953</v>
      </c>
      <c r="W125" s="25">
        <v>46929.824561403111</v>
      </c>
      <c r="X125" s="25">
        <v>892239.41221934266</v>
      </c>
      <c r="Y125" s="25">
        <v>7862.9032258064517</v>
      </c>
      <c r="Z125" s="25">
        <v>7862.9032258064517</v>
      </c>
      <c r="AA125" s="25">
        <v>0</v>
      </c>
      <c r="AB125" s="25">
        <v>0</v>
      </c>
      <c r="AC125" s="25">
        <v>7862.9032258064517</v>
      </c>
      <c r="AD125" s="25">
        <v>20000</v>
      </c>
      <c r="AE125" s="25">
        <v>864376.50899353542</v>
      </c>
      <c r="AF125" s="25">
        <v>884376.50899353542</v>
      </c>
      <c r="AG125" s="25">
        <v>892239.41221934184</v>
      </c>
    </row>
    <row r="126" spans="2:33" x14ac:dyDescent="0.2">
      <c r="B126" s="104">
        <v>49003</v>
      </c>
      <c r="C126" s="258">
        <v>2034</v>
      </c>
      <c r="D126" s="25">
        <v>27625</v>
      </c>
      <c r="E126" s="25">
        <v>8125</v>
      </c>
      <c r="F126" s="25">
        <v>19500</v>
      </c>
      <c r="G126" s="25">
        <v>9464.9624999999996</v>
      </c>
      <c r="H126" s="25">
        <v>10035.0375</v>
      </c>
      <c r="I126" s="25">
        <v>438.59649122807019</v>
      </c>
      <c r="J126" s="25">
        <v>0</v>
      </c>
      <c r="K126" s="25">
        <v>3358.7543530701751</v>
      </c>
      <c r="L126" s="25">
        <v>6237.6866557017547</v>
      </c>
      <c r="M126" s="25">
        <v>5721.5020409390418</v>
      </c>
      <c r="N126" s="25">
        <v>0</v>
      </c>
      <c r="O126" s="25">
        <v>0</v>
      </c>
      <c r="P126" s="25">
        <v>5721.5020409390418</v>
      </c>
      <c r="Q126" s="25">
        <v>834256.89615049155</v>
      </c>
      <c r="R126" s="25">
        <v>834256.89615049155</v>
      </c>
      <c r="S126" s="25">
        <v>9866.0714285714294</v>
      </c>
      <c r="T126" s="25">
        <v>8705.3571428571431</v>
      </c>
      <c r="U126" s="25">
        <v>0</v>
      </c>
      <c r="V126" s="25">
        <v>852828.32472192019</v>
      </c>
      <c r="W126" s="25">
        <v>46491.228070175042</v>
      </c>
      <c r="X126" s="25">
        <v>899319.55279209523</v>
      </c>
      <c r="Y126" s="25">
        <v>8705.3571428571431</v>
      </c>
      <c r="Z126" s="25">
        <v>8705.3571428571431</v>
      </c>
      <c r="AA126" s="25">
        <v>0</v>
      </c>
      <c r="AB126" s="25">
        <v>0</v>
      </c>
      <c r="AC126" s="25">
        <v>8705.3571428571431</v>
      </c>
      <c r="AD126" s="25">
        <v>20000</v>
      </c>
      <c r="AE126" s="25">
        <v>870614.19564923714</v>
      </c>
      <c r="AF126" s="25">
        <v>890614.19564923714</v>
      </c>
      <c r="AG126" s="25">
        <v>899319.5527920943</v>
      </c>
    </row>
    <row r="127" spans="2:33" x14ac:dyDescent="0.2">
      <c r="B127" s="104">
        <v>49034</v>
      </c>
      <c r="C127" s="258">
        <v>2034</v>
      </c>
      <c r="D127" s="25">
        <v>27625</v>
      </c>
      <c r="E127" s="25">
        <v>8125</v>
      </c>
      <c r="F127" s="25">
        <v>19500</v>
      </c>
      <c r="G127" s="25">
        <v>9464.9624999999996</v>
      </c>
      <c r="H127" s="25">
        <v>10035.0375</v>
      </c>
      <c r="I127" s="25">
        <v>438.59649122807019</v>
      </c>
      <c r="J127" s="25">
        <v>0</v>
      </c>
      <c r="K127" s="25">
        <v>3358.7543530701751</v>
      </c>
      <c r="L127" s="25">
        <v>6237.6866557017547</v>
      </c>
      <c r="M127" s="25">
        <v>7631.0642529206089</v>
      </c>
      <c r="N127" s="25">
        <v>0</v>
      </c>
      <c r="O127" s="25">
        <v>0</v>
      </c>
      <c r="P127" s="25">
        <v>7631.0642529206089</v>
      </c>
      <c r="Q127" s="25">
        <v>841887.96040341211</v>
      </c>
      <c r="R127" s="25">
        <v>841887.96040341211</v>
      </c>
      <c r="S127" s="25">
        <v>8911.2903225806458</v>
      </c>
      <c r="T127" s="25">
        <v>7862.9032258064517</v>
      </c>
      <c r="U127" s="25">
        <v>0</v>
      </c>
      <c r="V127" s="25">
        <v>858662.15395179915</v>
      </c>
      <c r="W127" s="25">
        <v>46052.631578946974</v>
      </c>
      <c r="X127" s="25">
        <v>904714.7855307461</v>
      </c>
      <c r="Y127" s="25">
        <v>7862.9032258064517</v>
      </c>
      <c r="Z127" s="25">
        <v>7862.9032258064517</v>
      </c>
      <c r="AA127" s="25">
        <v>0</v>
      </c>
      <c r="AB127" s="25">
        <v>0</v>
      </c>
      <c r="AC127" s="25">
        <v>7862.9032258064517</v>
      </c>
      <c r="AD127" s="25">
        <v>20000</v>
      </c>
      <c r="AE127" s="25">
        <v>876851.88230493886</v>
      </c>
      <c r="AF127" s="25">
        <v>896851.88230493886</v>
      </c>
      <c r="AG127" s="25">
        <v>904714.78553074528</v>
      </c>
    </row>
    <row r="128" spans="2:33" x14ac:dyDescent="0.2">
      <c r="B128" s="104">
        <v>49064</v>
      </c>
      <c r="C128" s="258">
        <v>2034</v>
      </c>
      <c r="D128" s="25">
        <v>27625</v>
      </c>
      <c r="E128" s="25">
        <v>8125</v>
      </c>
      <c r="F128" s="25">
        <v>19500</v>
      </c>
      <c r="G128" s="25">
        <v>9464.9624999999996</v>
      </c>
      <c r="H128" s="25">
        <v>10035.0375</v>
      </c>
      <c r="I128" s="25">
        <v>438.59649122807019</v>
      </c>
      <c r="J128" s="25">
        <v>0</v>
      </c>
      <c r="K128" s="25">
        <v>3358.7543530701751</v>
      </c>
      <c r="L128" s="25">
        <v>6237.6866557017547</v>
      </c>
      <c r="M128" s="25">
        <v>6379.240136177139</v>
      </c>
      <c r="N128" s="25">
        <v>0</v>
      </c>
      <c r="O128" s="25">
        <v>0</v>
      </c>
      <c r="P128" s="25">
        <v>6379.240136177139</v>
      </c>
      <c r="Q128" s="25">
        <v>848267.20053958928</v>
      </c>
      <c r="R128" s="25">
        <v>848267.20053958928</v>
      </c>
      <c r="S128" s="25">
        <v>9208.3333333333321</v>
      </c>
      <c r="T128" s="25">
        <v>8125</v>
      </c>
      <c r="U128" s="25">
        <v>0</v>
      </c>
      <c r="V128" s="25">
        <v>865600.53387292265</v>
      </c>
      <c r="W128" s="25">
        <v>45614.035087718905</v>
      </c>
      <c r="X128" s="25">
        <v>911214.56896064151</v>
      </c>
      <c r="Y128" s="25">
        <v>8125</v>
      </c>
      <c r="Z128" s="25">
        <v>8125</v>
      </c>
      <c r="AA128" s="25">
        <v>0</v>
      </c>
      <c r="AB128" s="25">
        <v>0</v>
      </c>
      <c r="AC128" s="25">
        <v>8125</v>
      </c>
      <c r="AD128" s="25">
        <v>20000</v>
      </c>
      <c r="AE128" s="25">
        <v>883089.56896064058</v>
      </c>
      <c r="AF128" s="25">
        <v>903089.56896064058</v>
      </c>
      <c r="AG128" s="25">
        <v>911214.56896064058</v>
      </c>
    </row>
    <row r="129" spans="2:33" x14ac:dyDescent="0.2">
      <c r="B129" s="104">
        <v>49095</v>
      </c>
      <c r="C129" s="258">
        <v>2034</v>
      </c>
      <c r="D129" s="25">
        <v>27625</v>
      </c>
      <c r="E129" s="25">
        <v>8125</v>
      </c>
      <c r="F129" s="25">
        <v>19500</v>
      </c>
      <c r="G129" s="25">
        <v>9464.9624999999996</v>
      </c>
      <c r="H129" s="25">
        <v>10035.0375</v>
      </c>
      <c r="I129" s="25">
        <v>438.59649122807019</v>
      </c>
      <c r="J129" s="25">
        <v>0</v>
      </c>
      <c r="K129" s="25">
        <v>3358.7543530701751</v>
      </c>
      <c r="L129" s="25">
        <v>6237.6866557017547</v>
      </c>
      <c r="M129" s="25">
        <v>6973.3261576825116</v>
      </c>
      <c r="N129" s="25">
        <v>0</v>
      </c>
      <c r="O129" s="25">
        <v>0</v>
      </c>
      <c r="P129" s="25">
        <v>6973.3261576825116</v>
      </c>
      <c r="Q129" s="25">
        <v>855240.52669727174</v>
      </c>
      <c r="R129" s="25">
        <v>855240.52669727174</v>
      </c>
      <c r="S129" s="25">
        <v>8911.2903225806458</v>
      </c>
      <c r="T129" s="25">
        <v>7862.9032258064517</v>
      </c>
      <c r="U129" s="25">
        <v>0</v>
      </c>
      <c r="V129" s="25">
        <v>872014.72024565877</v>
      </c>
      <c r="W129" s="25">
        <v>45175.438596490836</v>
      </c>
      <c r="X129" s="25">
        <v>917190.15884214966</v>
      </c>
      <c r="Y129" s="25">
        <v>7862.9032258064517</v>
      </c>
      <c r="Z129" s="25">
        <v>7862.9032258064517</v>
      </c>
      <c r="AA129" s="25">
        <v>0</v>
      </c>
      <c r="AB129" s="25">
        <v>0</v>
      </c>
      <c r="AC129" s="25">
        <v>7862.9032258064517</v>
      </c>
      <c r="AD129" s="25">
        <v>20000</v>
      </c>
      <c r="AE129" s="25">
        <v>889327.2556163423</v>
      </c>
      <c r="AF129" s="25">
        <v>909327.2556163423</v>
      </c>
      <c r="AG129" s="25">
        <v>917190.15884214872</v>
      </c>
    </row>
    <row r="130" spans="2:33" x14ac:dyDescent="0.2">
      <c r="B130" s="104">
        <v>49125</v>
      </c>
      <c r="C130" s="258">
        <v>2034</v>
      </c>
      <c r="D130" s="25">
        <v>27625</v>
      </c>
      <c r="E130" s="25">
        <v>8125</v>
      </c>
      <c r="F130" s="25">
        <v>19500</v>
      </c>
      <c r="G130" s="25">
        <v>9464.9624999999996</v>
      </c>
      <c r="H130" s="25">
        <v>10035.0375</v>
      </c>
      <c r="I130" s="25">
        <v>438.59649122807019</v>
      </c>
      <c r="J130" s="25">
        <v>0</v>
      </c>
      <c r="K130" s="25">
        <v>3358.7543530701751</v>
      </c>
      <c r="L130" s="25">
        <v>6237.6866557017547</v>
      </c>
      <c r="M130" s="25">
        <v>6379.240136177139</v>
      </c>
      <c r="N130" s="25">
        <v>0</v>
      </c>
      <c r="O130" s="25">
        <v>0</v>
      </c>
      <c r="P130" s="25">
        <v>6379.240136177139</v>
      </c>
      <c r="Q130" s="25">
        <v>861619.7668334489</v>
      </c>
      <c r="R130" s="25">
        <v>861619.7668334489</v>
      </c>
      <c r="S130" s="25">
        <v>9208.3333333333321</v>
      </c>
      <c r="T130" s="25">
        <v>8125</v>
      </c>
      <c r="U130" s="25">
        <v>0</v>
      </c>
      <c r="V130" s="25">
        <v>878953.10016678227</v>
      </c>
      <c r="W130" s="25">
        <v>44736.842105262767</v>
      </c>
      <c r="X130" s="25">
        <v>923689.94227204507</v>
      </c>
      <c r="Y130" s="25">
        <v>8125</v>
      </c>
      <c r="Z130" s="25">
        <v>8125</v>
      </c>
      <c r="AA130" s="25">
        <v>0</v>
      </c>
      <c r="AB130" s="25">
        <v>0</v>
      </c>
      <c r="AC130" s="25">
        <v>8125</v>
      </c>
      <c r="AD130" s="25">
        <v>20000</v>
      </c>
      <c r="AE130" s="25">
        <v>895564.94227204402</v>
      </c>
      <c r="AF130" s="25">
        <v>915564.94227204402</v>
      </c>
      <c r="AG130" s="25">
        <v>923689.94227204402</v>
      </c>
    </row>
    <row r="131" spans="2:33" x14ac:dyDescent="0.2">
      <c r="B131" s="104">
        <v>49156</v>
      </c>
      <c r="C131" s="258">
        <v>2035</v>
      </c>
      <c r="D131" s="25">
        <v>27625</v>
      </c>
      <c r="E131" s="25">
        <v>8125</v>
      </c>
      <c r="F131" s="25">
        <v>19500</v>
      </c>
      <c r="G131" s="25">
        <v>9464.9624999999996</v>
      </c>
      <c r="H131" s="25">
        <v>10035.0375</v>
      </c>
      <c r="I131" s="25">
        <v>438.59649122807019</v>
      </c>
      <c r="J131" s="25">
        <v>0</v>
      </c>
      <c r="K131" s="25">
        <v>3358.7543530701751</v>
      </c>
      <c r="L131" s="25">
        <v>6237.6866557017547</v>
      </c>
      <c r="M131" s="25">
        <v>6973.3261576825116</v>
      </c>
      <c r="N131" s="25">
        <v>0</v>
      </c>
      <c r="O131" s="25">
        <v>0</v>
      </c>
      <c r="P131" s="25">
        <v>6973.3261576825116</v>
      </c>
      <c r="Q131" s="25">
        <v>868593.09299113136</v>
      </c>
      <c r="R131" s="25">
        <v>868593.09299113136</v>
      </c>
      <c r="S131" s="25">
        <v>8911.2903225806458</v>
      </c>
      <c r="T131" s="25">
        <v>7862.9032258064517</v>
      </c>
      <c r="U131" s="25">
        <v>0</v>
      </c>
      <c r="V131" s="25">
        <v>885367.28653951839</v>
      </c>
      <c r="W131" s="25">
        <v>44298.245614034699</v>
      </c>
      <c r="X131" s="25">
        <v>929665.5321535531</v>
      </c>
      <c r="Y131" s="25">
        <v>7862.9032258064517</v>
      </c>
      <c r="Z131" s="25">
        <v>7862.9032258064517</v>
      </c>
      <c r="AA131" s="25">
        <v>0</v>
      </c>
      <c r="AB131" s="25">
        <v>0</v>
      </c>
      <c r="AC131" s="25">
        <v>7862.9032258064517</v>
      </c>
      <c r="AD131" s="25">
        <v>20000</v>
      </c>
      <c r="AE131" s="25">
        <v>901802.62892774574</v>
      </c>
      <c r="AF131" s="25">
        <v>921802.62892774574</v>
      </c>
      <c r="AG131" s="25">
        <v>929665.53215355217</v>
      </c>
    </row>
    <row r="132" spans="2:33" x14ac:dyDescent="0.2">
      <c r="B132" s="104">
        <v>49187</v>
      </c>
      <c r="C132" s="258">
        <v>2035</v>
      </c>
      <c r="D132" s="25">
        <v>27625</v>
      </c>
      <c r="E132" s="25">
        <v>8125</v>
      </c>
      <c r="F132" s="25">
        <v>19500</v>
      </c>
      <c r="G132" s="25">
        <v>9464.9624999999996</v>
      </c>
      <c r="H132" s="25">
        <v>10035.0375</v>
      </c>
      <c r="I132" s="25">
        <v>438.59649122807019</v>
      </c>
      <c r="J132" s="25">
        <v>0</v>
      </c>
      <c r="K132" s="25">
        <v>3358.7543530701751</v>
      </c>
      <c r="L132" s="25">
        <v>6237.6866557017547</v>
      </c>
      <c r="M132" s="25">
        <v>6676.2831469298253</v>
      </c>
      <c r="N132" s="25">
        <v>0</v>
      </c>
      <c r="O132" s="25">
        <v>0</v>
      </c>
      <c r="P132" s="25">
        <v>6676.2831469298253</v>
      </c>
      <c r="Q132" s="25">
        <v>875269.37613806117</v>
      </c>
      <c r="R132" s="25">
        <v>875269.37613806117</v>
      </c>
      <c r="S132" s="25">
        <v>8911.2903225806458</v>
      </c>
      <c r="T132" s="25">
        <v>7862.9032258064517</v>
      </c>
      <c r="U132" s="25">
        <v>0</v>
      </c>
      <c r="V132" s="25">
        <v>892043.5696864482</v>
      </c>
      <c r="W132" s="25">
        <v>43859.64912280663</v>
      </c>
      <c r="X132" s="25">
        <v>935903.21880925482</v>
      </c>
      <c r="Y132" s="25">
        <v>7862.9032258064517</v>
      </c>
      <c r="Z132" s="25">
        <v>7862.9032258064517</v>
      </c>
      <c r="AA132" s="25">
        <v>0</v>
      </c>
      <c r="AB132" s="25">
        <v>0</v>
      </c>
      <c r="AC132" s="25">
        <v>7862.9032258064517</v>
      </c>
      <c r="AD132" s="25">
        <v>20000</v>
      </c>
      <c r="AE132" s="25">
        <v>908040.31558344746</v>
      </c>
      <c r="AF132" s="25">
        <v>928040.31558344746</v>
      </c>
      <c r="AG132" s="25">
        <v>935903.21880925389</v>
      </c>
    </row>
    <row r="133" spans="2:33" x14ac:dyDescent="0.2">
      <c r="B133" s="104">
        <v>49217</v>
      </c>
      <c r="C133" s="258">
        <v>2035</v>
      </c>
      <c r="D133" s="25">
        <v>27625</v>
      </c>
      <c r="E133" s="25">
        <v>8125</v>
      </c>
      <c r="F133" s="25">
        <v>19500</v>
      </c>
      <c r="G133" s="25">
        <v>9464.9624999999996</v>
      </c>
      <c r="H133" s="25">
        <v>10035.0375</v>
      </c>
      <c r="I133" s="25">
        <v>438.59649122807019</v>
      </c>
      <c r="J133" s="25">
        <v>0</v>
      </c>
      <c r="K133" s="25">
        <v>3358.7543530701751</v>
      </c>
      <c r="L133" s="25">
        <v>6237.6866557017547</v>
      </c>
      <c r="M133" s="25">
        <v>6379.240136177139</v>
      </c>
      <c r="N133" s="25">
        <v>0</v>
      </c>
      <c r="O133" s="25">
        <v>0</v>
      </c>
      <c r="P133" s="25">
        <v>6379.240136177139</v>
      </c>
      <c r="Q133" s="25">
        <v>881648.61627423833</v>
      </c>
      <c r="R133" s="25">
        <v>881648.61627423833</v>
      </c>
      <c r="S133" s="25">
        <v>9208.3333333333321</v>
      </c>
      <c r="T133" s="25">
        <v>8125</v>
      </c>
      <c r="U133" s="25">
        <v>0</v>
      </c>
      <c r="V133" s="25">
        <v>898981.9496075717</v>
      </c>
      <c r="W133" s="25">
        <v>43421.052631578561</v>
      </c>
      <c r="X133" s="25">
        <v>942403.00223915023</v>
      </c>
      <c r="Y133" s="25">
        <v>8125</v>
      </c>
      <c r="Z133" s="25">
        <v>8125</v>
      </c>
      <c r="AA133" s="25">
        <v>0</v>
      </c>
      <c r="AB133" s="25">
        <v>0</v>
      </c>
      <c r="AC133" s="25">
        <v>8125</v>
      </c>
      <c r="AD133" s="25">
        <v>20000</v>
      </c>
      <c r="AE133" s="25">
        <v>914278.00223914918</v>
      </c>
      <c r="AF133" s="25">
        <v>934278.00223914918</v>
      </c>
      <c r="AG133" s="25">
        <v>942403.00223914918</v>
      </c>
    </row>
    <row r="134" spans="2:33" x14ac:dyDescent="0.2">
      <c r="B134" s="104">
        <v>49248</v>
      </c>
      <c r="C134" s="258">
        <v>2035</v>
      </c>
      <c r="D134" s="25">
        <v>27625</v>
      </c>
      <c r="E134" s="25">
        <v>8125</v>
      </c>
      <c r="F134" s="25">
        <v>19500</v>
      </c>
      <c r="G134" s="25">
        <v>9464.9624999999996</v>
      </c>
      <c r="H134" s="25">
        <v>10035.0375</v>
      </c>
      <c r="I134" s="25">
        <v>438.59649122807019</v>
      </c>
      <c r="J134" s="25">
        <v>0</v>
      </c>
      <c r="K134" s="25">
        <v>3358.7543530701751</v>
      </c>
      <c r="L134" s="25">
        <v>6237.6866557017547</v>
      </c>
      <c r="M134" s="25">
        <v>6973.3261576825116</v>
      </c>
      <c r="N134" s="25">
        <v>0</v>
      </c>
      <c r="O134" s="25">
        <v>0</v>
      </c>
      <c r="P134" s="25">
        <v>6973.3261576825116</v>
      </c>
      <c r="Q134" s="25">
        <v>888621.94243192079</v>
      </c>
      <c r="R134" s="25">
        <v>888621.94243192079</v>
      </c>
      <c r="S134" s="25">
        <v>8911.2903225806458</v>
      </c>
      <c r="T134" s="25">
        <v>7862.9032258064517</v>
      </c>
      <c r="U134" s="25">
        <v>0</v>
      </c>
      <c r="V134" s="25">
        <v>905396.13598030782</v>
      </c>
      <c r="W134" s="25">
        <v>42982.456140350492</v>
      </c>
      <c r="X134" s="25">
        <v>948378.59212065837</v>
      </c>
      <c r="Y134" s="25">
        <v>7862.9032258064517</v>
      </c>
      <c r="Z134" s="25">
        <v>7862.9032258064517</v>
      </c>
      <c r="AA134" s="25">
        <v>0</v>
      </c>
      <c r="AB134" s="25">
        <v>0</v>
      </c>
      <c r="AC134" s="25">
        <v>7862.9032258064517</v>
      </c>
      <c r="AD134" s="25">
        <v>20000</v>
      </c>
      <c r="AE134" s="25">
        <v>920515.6888948509</v>
      </c>
      <c r="AF134" s="25">
        <v>940515.6888948509</v>
      </c>
      <c r="AG134" s="25">
        <v>948378.59212065733</v>
      </c>
    </row>
    <row r="135" spans="2:33" x14ac:dyDescent="0.2">
      <c r="B135" s="104">
        <v>49278</v>
      </c>
      <c r="C135" s="258">
        <v>2035</v>
      </c>
      <c r="D135" s="25">
        <v>27625</v>
      </c>
      <c r="E135" s="25">
        <v>8125</v>
      </c>
      <c r="F135" s="25">
        <v>19500</v>
      </c>
      <c r="G135" s="25">
        <v>9464.9624999999996</v>
      </c>
      <c r="H135" s="25">
        <v>10035.0375</v>
      </c>
      <c r="I135" s="25">
        <v>438.59649122807019</v>
      </c>
      <c r="J135" s="25">
        <v>0</v>
      </c>
      <c r="K135" s="25">
        <v>3358.7543530701751</v>
      </c>
      <c r="L135" s="25">
        <v>6237.6866557017547</v>
      </c>
      <c r="M135" s="25">
        <v>6379.240136177139</v>
      </c>
      <c r="N135" s="25">
        <v>0</v>
      </c>
      <c r="O135" s="25">
        <v>0</v>
      </c>
      <c r="P135" s="25">
        <v>6379.240136177139</v>
      </c>
      <c r="Q135" s="25">
        <v>895001.18256809795</v>
      </c>
      <c r="R135" s="25">
        <v>895001.18256809795</v>
      </c>
      <c r="S135" s="25">
        <v>9208.3333333333321</v>
      </c>
      <c r="T135" s="25">
        <v>8125</v>
      </c>
      <c r="U135" s="25">
        <v>0</v>
      </c>
      <c r="V135" s="25">
        <v>912334.51590143132</v>
      </c>
      <c r="W135" s="25">
        <v>42543.859649122423</v>
      </c>
      <c r="X135" s="25">
        <v>954878.37555055378</v>
      </c>
      <c r="Y135" s="25">
        <v>8125</v>
      </c>
      <c r="Z135" s="25">
        <v>8125</v>
      </c>
      <c r="AA135" s="25">
        <v>0</v>
      </c>
      <c r="AB135" s="25">
        <v>0</v>
      </c>
      <c r="AC135" s="25">
        <v>8125</v>
      </c>
      <c r="AD135" s="25">
        <v>20000</v>
      </c>
      <c r="AE135" s="25">
        <v>926753.37555055262</v>
      </c>
      <c r="AF135" s="25">
        <v>946753.37555055262</v>
      </c>
      <c r="AG135" s="25">
        <v>954878.37555055262</v>
      </c>
    </row>
    <row r="136" spans="2:33" x14ac:dyDescent="0.2">
      <c r="B136" s="104">
        <v>49309</v>
      </c>
      <c r="C136" s="258">
        <v>2035</v>
      </c>
      <c r="D136" s="25">
        <v>27625</v>
      </c>
      <c r="E136" s="25">
        <v>8125</v>
      </c>
      <c r="F136" s="25">
        <v>19500</v>
      </c>
      <c r="G136" s="25">
        <v>9464.9624999999996</v>
      </c>
      <c r="H136" s="25">
        <v>10035.0375</v>
      </c>
      <c r="I136" s="25">
        <v>438.59649122807019</v>
      </c>
      <c r="J136" s="25">
        <v>0</v>
      </c>
      <c r="K136" s="25">
        <v>3358.7543530701751</v>
      </c>
      <c r="L136" s="25">
        <v>6237.6866557017547</v>
      </c>
      <c r="M136" s="25">
        <v>6973.3261576825116</v>
      </c>
      <c r="N136" s="25">
        <v>0</v>
      </c>
      <c r="O136" s="25">
        <v>0</v>
      </c>
      <c r="P136" s="25">
        <v>6973.3261576825116</v>
      </c>
      <c r="Q136" s="25">
        <v>901974.50872578041</v>
      </c>
      <c r="R136" s="25">
        <v>901974.50872578041</v>
      </c>
      <c r="S136" s="25">
        <v>8911.2903225806458</v>
      </c>
      <c r="T136" s="25">
        <v>7862.9032258064517</v>
      </c>
      <c r="U136" s="25">
        <v>0</v>
      </c>
      <c r="V136" s="25">
        <v>918748.70227416744</v>
      </c>
      <c r="W136" s="25">
        <v>42105.263157894355</v>
      </c>
      <c r="X136" s="25">
        <v>960853.96543206181</v>
      </c>
      <c r="Y136" s="25">
        <v>7862.9032258064517</v>
      </c>
      <c r="Z136" s="25">
        <v>7862.9032258064517</v>
      </c>
      <c r="AA136" s="25">
        <v>0</v>
      </c>
      <c r="AB136" s="25">
        <v>0</v>
      </c>
      <c r="AC136" s="25">
        <v>7862.9032258064517</v>
      </c>
      <c r="AD136" s="25">
        <v>20000</v>
      </c>
      <c r="AE136" s="25">
        <v>932991.06220625434</v>
      </c>
      <c r="AF136" s="25">
        <v>952991.06220625434</v>
      </c>
      <c r="AG136" s="25">
        <v>960853.96543206077</v>
      </c>
    </row>
    <row r="137" spans="2:33" x14ac:dyDescent="0.2">
      <c r="B137" s="104">
        <v>49340</v>
      </c>
      <c r="C137" s="258">
        <v>2035</v>
      </c>
      <c r="D137" s="25">
        <v>27625</v>
      </c>
      <c r="E137" s="25">
        <v>8125</v>
      </c>
      <c r="F137" s="25">
        <v>19500</v>
      </c>
      <c r="G137" s="25">
        <v>9464.9624999999996</v>
      </c>
      <c r="H137" s="25">
        <v>10035.0375</v>
      </c>
      <c r="I137" s="25">
        <v>438.59649122807019</v>
      </c>
      <c r="J137" s="25">
        <v>0</v>
      </c>
      <c r="K137" s="25">
        <v>3358.7543530701751</v>
      </c>
      <c r="L137" s="25">
        <v>6237.6866557017547</v>
      </c>
      <c r="M137" s="25">
        <v>6676.2831469298253</v>
      </c>
      <c r="N137" s="25">
        <v>0</v>
      </c>
      <c r="O137" s="25">
        <v>0</v>
      </c>
      <c r="P137" s="25">
        <v>6676.2831469298253</v>
      </c>
      <c r="Q137" s="25">
        <v>908650.79187271022</v>
      </c>
      <c r="R137" s="25">
        <v>908650.79187271022</v>
      </c>
      <c r="S137" s="25">
        <v>8911.2903225806458</v>
      </c>
      <c r="T137" s="25">
        <v>7862.9032258064517</v>
      </c>
      <c r="U137" s="25">
        <v>0</v>
      </c>
      <c r="V137" s="25">
        <v>925424.98542109726</v>
      </c>
      <c r="W137" s="25">
        <v>41666.666666666286</v>
      </c>
      <c r="X137" s="25">
        <v>967091.65208776353</v>
      </c>
      <c r="Y137" s="25">
        <v>7862.9032258064517</v>
      </c>
      <c r="Z137" s="25">
        <v>7862.9032258064517</v>
      </c>
      <c r="AA137" s="25">
        <v>0</v>
      </c>
      <c r="AB137" s="25">
        <v>0</v>
      </c>
      <c r="AC137" s="25">
        <v>7862.9032258064517</v>
      </c>
      <c r="AD137" s="25">
        <v>20000</v>
      </c>
      <c r="AE137" s="25">
        <v>939228.74886195606</v>
      </c>
      <c r="AF137" s="25">
        <v>959228.74886195606</v>
      </c>
      <c r="AG137" s="25">
        <v>967091.65208776249</v>
      </c>
    </row>
    <row r="138" spans="2:33" x14ac:dyDescent="0.2">
      <c r="B138" s="104">
        <v>49368</v>
      </c>
      <c r="C138" s="258">
        <v>2035</v>
      </c>
      <c r="D138" s="25">
        <v>27625</v>
      </c>
      <c r="E138" s="25">
        <v>8125</v>
      </c>
      <c r="F138" s="25">
        <v>19500</v>
      </c>
      <c r="G138" s="25">
        <v>9464.9624999999996</v>
      </c>
      <c r="H138" s="25">
        <v>10035.0375</v>
      </c>
      <c r="I138" s="25">
        <v>438.59649122807019</v>
      </c>
      <c r="J138" s="25">
        <v>0</v>
      </c>
      <c r="K138" s="25">
        <v>3358.7543530701751</v>
      </c>
      <c r="L138" s="25">
        <v>6237.6866557017547</v>
      </c>
      <c r="M138" s="25">
        <v>5721.5020409390418</v>
      </c>
      <c r="N138" s="25">
        <v>0</v>
      </c>
      <c r="O138" s="25">
        <v>0</v>
      </c>
      <c r="P138" s="25">
        <v>5721.5020409390418</v>
      </c>
      <c r="Q138" s="25">
        <v>914372.29391364928</v>
      </c>
      <c r="R138" s="25">
        <v>914372.29391364928</v>
      </c>
      <c r="S138" s="25">
        <v>9866.0714285714294</v>
      </c>
      <c r="T138" s="25">
        <v>8705.3571428571431</v>
      </c>
      <c r="U138" s="25">
        <v>0</v>
      </c>
      <c r="V138" s="25">
        <v>932943.72248507792</v>
      </c>
      <c r="W138" s="25">
        <v>41228.070175438217</v>
      </c>
      <c r="X138" s="25">
        <v>974171.7926605161</v>
      </c>
      <c r="Y138" s="25">
        <v>8705.3571428571431</v>
      </c>
      <c r="Z138" s="25">
        <v>8705.3571428571431</v>
      </c>
      <c r="AA138" s="25">
        <v>0</v>
      </c>
      <c r="AB138" s="25">
        <v>0</v>
      </c>
      <c r="AC138" s="25">
        <v>8705.3571428571431</v>
      </c>
      <c r="AD138" s="25">
        <v>20000</v>
      </c>
      <c r="AE138" s="25">
        <v>945466.43551765778</v>
      </c>
      <c r="AF138" s="25">
        <v>965466.43551765778</v>
      </c>
      <c r="AG138" s="25">
        <v>974171.79266051494</v>
      </c>
    </row>
    <row r="139" spans="2:33" x14ac:dyDescent="0.2">
      <c r="B139" s="104">
        <v>49399</v>
      </c>
      <c r="C139" s="258">
        <v>2035</v>
      </c>
      <c r="D139" s="25">
        <v>27625</v>
      </c>
      <c r="E139" s="25">
        <v>8125</v>
      </c>
      <c r="F139" s="25">
        <v>19500</v>
      </c>
      <c r="G139" s="25">
        <v>9464.9624999999996</v>
      </c>
      <c r="H139" s="25">
        <v>10035.0375</v>
      </c>
      <c r="I139" s="25">
        <v>438.59649122807019</v>
      </c>
      <c r="J139" s="25">
        <v>0</v>
      </c>
      <c r="K139" s="25">
        <v>3358.7543530701751</v>
      </c>
      <c r="L139" s="25">
        <v>6237.6866557017547</v>
      </c>
      <c r="M139" s="25">
        <v>7631.0642529206089</v>
      </c>
      <c r="N139" s="25">
        <v>0</v>
      </c>
      <c r="O139" s="25">
        <v>0</v>
      </c>
      <c r="P139" s="25">
        <v>7631.0642529206089</v>
      </c>
      <c r="Q139" s="25">
        <v>922003.35816656984</v>
      </c>
      <c r="R139" s="25">
        <v>922003.35816656984</v>
      </c>
      <c r="S139" s="25">
        <v>8911.2903225806458</v>
      </c>
      <c r="T139" s="25">
        <v>7862.9032258064517</v>
      </c>
      <c r="U139" s="25">
        <v>0</v>
      </c>
      <c r="V139" s="25">
        <v>938777.55171495688</v>
      </c>
      <c r="W139" s="25">
        <v>40789.473684210148</v>
      </c>
      <c r="X139" s="25">
        <v>979567.02539916697</v>
      </c>
      <c r="Y139" s="25">
        <v>7862.9032258064517</v>
      </c>
      <c r="Z139" s="25">
        <v>7862.9032258064517</v>
      </c>
      <c r="AA139" s="25">
        <v>0</v>
      </c>
      <c r="AB139" s="25">
        <v>0</v>
      </c>
      <c r="AC139" s="25">
        <v>7862.9032258064517</v>
      </c>
      <c r="AD139" s="25">
        <v>20000</v>
      </c>
      <c r="AE139" s="25">
        <v>951704.1221733595</v>
      </c>
      <c r="AF139" s="25">
        <v>971704.1221733595</v>
      </c>
      <c r="AG139" s="25">
        <v>979567.02539916593</v>
      </c>
    </row>
    <row r="140" spans="2:33" x14ac:dyDescent="0.2">
      <c r="B140" s="104">
        <v>49429</v>
      </c>
      <c r="C140" s="258">
        <v>2035</v>
      </c>
      <c r="D140" s="25">
        <v>27625</v>
      </c>
      <c r="E140" s="25">
        <v>8125</v>
      </c>
      <c r="F140" s="25">
        <v>19500</v>
      </c>
      <c r="G140" s="25">
        <v>9464.9624999999996</v>
      </c>
      <c r="H140" s="25">
        <v>10035.0375</v>
      </c>
      <c r="I140" s="25">
        <v>438.59649122807019</v>
      </c>
      <c r="J140" s="25">
        <v>0</v>
      </c>
      <c r="K140" s="25">
        <v>3358.7543530701751</v>
      </c>
      <c r="L140" s="25">
        <v>6237.6866557017547</v>
      </c>
      <c r="M140" s="25">
        <v>6379.240136177139</v>
      </c>
      <c r="N140" s="25">
        <v>0</v>
      </c>
      <c r="O140" s="25">
        <v>0</v>
      </c>
      <c r="P140" s="25">
        <v>6379.240136177139</v>
      </c>
      <c r="Q140" s="25">
        <v>928382.59830274701</v>
      </c>
      <c r="R140" s="25">
        <v>928382.59830274701</v>
      </c>
      <c r="S140" s="25">
        <v>9208.3333333333321</v>
      </c>
      <c r="T140" s="25">
        <v>8125</v>
      </c>
      <c r="U140" s="25">
        <v>0</v>
      </c>
      <c r="V140" s="25">
        <v>945715.93163608038</v>
      </c>
      <c r="W140" s="25">
        <v>40350.87719298208</v>
      </c>
      <c r="X140" s="25">
        <v>986066.8088290625</v>
      </c>
      <c r="Y140" s="25">
        <v>8125</v>
      </c>
      <c r="Z140" s="25">
        <v>8125</v>
      </c>
      <c r="AA140" s="25">
        <v>0</v>
      </c>
      <c r="AB140" s="25">
        <v>0</v>
      </c>
      <c r="AC140" s="25">
        <v>8125</v>
      </c>
      <c r="AD140" s="25">
        <v>20000</v>
      </c>
      <c r="AE140" s="25">
        <v>957941.80882906122</v>
      </c>
      <c r="AF140" s="25">
        <v>977941.80882906122</v>
      </c>
      <c r="AG140" s="25">
        <v>986066.80882906122</v>
      </c>
    </row>
    <row r="141" spans="2:33" x14ac:dyDescent="0.2">
      <c r="B141" s="104">
        <v>49460</v>
      </c>
      <c r="C141" s="258">
        <v>2035</v>
      </c>
      <c r="D141" s="25">
        <v>27625</v>
      </c>
      <c r="E141" s="25">
        <v>8125</v>
      </c>
      <c r="F141" s="25">
        <v>19500</v>
      </c>
      <c r="G141" s="25">
        <v>9464.9624999999996</v>
      </c>
      <c r="H141" s="25">
        <v>10035.0375</v>
      </c>
      <c r="I141" s="25">
        <v>438.59649122807019</v>
      </c>
      <c r="J141" s="25">
        <v>0</v>
      </c>
      <c r="K141" s="25">
        <v>3358.7543530701751</v>
      </c>
      <c r="L141" s="25">
        <v>6237.6866557017547</v>
      </c>
      <c r="M141" s="25">
        <v>6973.3261576825116</v>
      </c>
      <c r="N141" s="25">
        <v>0</v>
      </c>
      <c r="O141" s="25">
        <v>0</v>
      </c>
      <c r="P141" s="25">
        <v>6973.3261576825116</v>
      </c>
      <c r="Q141" s="25">
        <v>935355.92446042947</v>
      </c>
      <c r="R141" s="25">
        <v>935355.92446042947</v>
      </c>
      <c r="S141" s="25">
        <v>8911.2903225806458</v>
      </c>
      <c r="T141" s="25">
        <v>7862.9032258064517</v>
      </c>
      <c r="U141" s="25">
        <v>0</v>
      </c>
      <c r="V141" s="25">
        <v>952130.1180088165</v>
      </c>
      <c r="W141" s="25">
        <v>39912.280701754011</v>
      </c>
      <c r="X141" s="25">
        <v>992042.39871057053</v>
      </c>
      <c r="Y141" s="25">
        <v>7862.9032258064517</v>
      </c>
      <c r="Z141" s="25">
        <v>7862.9032258064517</v>
      </c>
      <c r="AA141" s="25">
        <v>0</v>
      </c>
      <c r="AB141" s="25">
        <v>0</v>
      </c>
      <c r="AC141" s="25">
        <v>7862.9032258064517</v>
      </c>
      <c r="AD141" s="25">
        <v>20000</v>
      </c>
      <c r="AE141" s="25">
        <v>964179.49548476294</v>
      </c>
      <c r="AF141" s="25">
        <v>984179.49548476294</v>
      </c>
      <c r="AG141" s="25">
        <v>992042.39871056937</v>
      </c>
    </row>
    <row r="142" spans="2:33" x14ac:dyDescent="0.2">
      <c r="B142" s="104">
        <v>49490</v>
      </c>
      <c r="C142" s="258">
        <v>2035</v>
      </c>
      <c r="D142" s="25">
        <v>27625</v>
      </c>
      <c r="E142" s="25">
        <v>8125</v>
      </c>
      <c r="F142" s="25">
        <v>19500</v>
      </c>
      <c r="G142" s="25">
        <v>9464.9624999999996</v>
      </c>
      <c r="H142" s="25">
        <v>10035.0375</v>
      </c>
      <c r="I142" s="25">
        <v>438.59649122807019</v>
      </c>
      <c r="J142" s="25">
        <v>0</v>
      </c>
      <c r="K142" s="25">
        <v>3358.7543530701751</v>
      </c>
      <c r="L142" s="25">
        <v>6237.6866557017547</v>
      </c>
      <c r="M142" s="25">
        <v>6379.240136177139</v>
      </c>
      <c r="N142" s="25">
        <v>0</v>
      </c>
      <c r="O142" s="25">
        <v>0</v>
      </c>
      <c r="P142" s="25">
        <v>6379.240136177139</v>
      </c>
      <c r="Q142" s="25">
        <v>941735.16459660663</v>
      </c>
      <c r="R142" s="25">
        <v>941735.16459660663</v>
      </c>
      <c r="S142" s="25">
        <v>9208.3333333333321</v>
      </c>
      <c r="T142" s="25">
        <v>8125</v>
      </c>
      <c r="U142" s="25">
        <v>0</v>
      </c>
      <c r="V142" s="25">
        <v>959068.49792994</v>
      </c>
      <c r="W142" s="25">
        <v>39473.684210525942</v>
      </c>
      <c r="X142" s="25">
        <v>998542.18214046594</v>
      </c>
      <c r="Y142" s="25">
        <v>8125</v>
      </c>
      <c r="Z142" s="25">
        <v>8125</v>
      </c>
      <c r="AA142" s="25">
        <v>0</v>
      </c>
      <c r="AB142" s="25">
        <v>0</v>
      </c>
      <c r="AC142" s="25">
        <v>8125</v>
      </c>
      <c r="AD142" s="25">
        <v>20000</v>
      </c>
      <c r="AE142" s="25">
        <v>970417.18214046466</v>
      </c>
      <c r="AF142" s="25">
        <v>990417.18214046466</v>
      </c>
      <c r="AG142" s="25">
        <v>998542.18214046466</v>
      </c>
    </row>
    <row r="143" spans="2:33" x14ac:dyDescent="0.2">
      <c r="B143" s="104">
        <v>49521</v>
      </c>
      <c r="C143" s="258">
        <v>2036</v>
      </c>
      <c r="D143" s="25">
        <v>27625</v>
      </c>
      <c r="E143" s="25">
        <v>8125</v>
      </c>
      <c r="F143" s="25">
        <v>19500</v>
      </c>
      <c r="G143" s="25">
        <v>9464.9624999999996</v>
      </c>
      <c r="H143" s="25">
        <v>10035.0375</v>
      </c>
      <c r="I143" s="25">
        <v>438.59649122807019</v>
      </c>
      <c r="J143" s="25">
        <v>0</v>
      </c>
      <c r="K143" s="25">
        <v>3358.7543530701751</v>
      </c>
      <c r="L143" s="25">
        <v>6237.6866557017547</v>
      </c>
      <c r="M143" s="25">
        <v>6973.3261576825116</v>
      </c>
      <c r="N143" s="25">
        <v>0</v>
      </c>
      <c r="O143" s="25">
        <v>0</v>
      </c>
      <c r="P143" s="25">
        <v>6973.3261576825116</v>
      </c>
      <c r="Q143" s="25">
        <v>948708.49075428909</v>
      </c>
      <c r="R143" s="25">
        <v>948708.49075428909</v>
      </c>
      <c r="S143" s="25">
        <v>8911.2903225806458</v>
      </c>
      <c r="T143" s="25">
        <v>7862.9032258064517</v>
      </c>
      <c r="U143" s="25">
        <v>0</v>
      </c>
      <c r="V143" s="25">
        <v>965482.68430267612</v>
      </c>
      <c r="W143" s="25">
        <v>39035.087719297873</v>
      </c>
      <c r="X143" s="25">
        <v>1004517.772021974</v>
      </c>
      <c r="Y143" s="25">
        <v>7862.9032258064517</v>
      </c>
      <c r="Z143" s="25">
        <v>7862.9032258064517</v>
      </c>
      <c r="AA143" s="25">
        <v>0</v>
      </c>
      <c r="AB143" s="25">
        <v>0</v>
      </c>
      <c r="AC143" s="25">
        <v>7862.9032258064517</v>
      </c>
      <c r="AD143" s="25">
        <v>20000</v>
      </c>
      <c r="AE143" s="25">
        <v>976654.86879616638</v>
      </c>
      <c r="AF143" s="25">
        <v>996654.86879616638</v>
      </c>
      <c r="AG143" s="25">
        <v>1004517.7720219728</v>
      </c>
    </row>
    <row r="144" spans="2:33" x14ac:dyDescent="0.2">
      <c r="B144" s="104">
        <v>49552</v>
      </c>
      <c r="C144" s="258">
        <v>2036</v>
      </c>
      <c r="D144" s="25">
        <v>27625</v>
      </c>
      <c r="E144" s="25">
        <v>8125</v>
      </c>
      <c r="F144" s="25">
        <v>19500</v>
      </c>
      <c r="G144" s="25">
        <v>9464.9624999999996</v>
      </c>
      <c r="H144" s="25">
        <v>10035.0375</v>
      </c>
      <c r="I144" s="25">
        <v>438.59649122807019</v>
      </c>
      <c r="J144" s="25">
        <v>0</v>
      </c>
      <c r="K144" s="25">
        <v>3358.7543530701751</v>
      </c>
      <c r="L144" s="25">
        <v>6237.6866557017547</v>
      </c>
      <c r="M144" s="25">
        <v>6676.2831469298253</v>
      </c>
      <c r="N144" s="25">
        <v>0</v>
      </c>
      <c r="O144" s="25">
        <v>0</v>
      </c>
      <c r="P144" s="25">
        <v>6676.2831469298253</v>
      </c>
      <c r="Q144" s="25">
        <v>955384.7739012189</v>
      </c>
      <c r="R144" s="25">
        <v>955384.7739012189</v>
      </c>
      <c r="S144" s="25">
        <v>8911.2903225806458</v>
      </c>
      <c r="T144" s="25">
        <v>7862.9032258064517</v>
      </c>
      <c r="U144" s="25">
        <v>0</v>
      </c>
      <c r="V144" s="25">
        <v>972158.96744960593</v>
      </c>
      <c r="W144" s="25">
        <v>38596.491228069804</v>
      </c>
      <c r="X144" s="25">
        <v>1010755.4586776757</v>
      </c>
      <c r="Y144" s="25">
        <v>7862.9032258064517</v>
      </c>
      <c r="Z144" s="25">
        <v>7862.9032258064517</v>
      </c>
      <c r="AA144" s="25">
        <v>0</v>
      </c>
      <c r="AB144" s="25">
        <v>0</v>
      </c>
      <c r="AC144" s="25">
        <v>7862.9032258064517</v>
      </c>
      <c r="AD144" s="25">
        <v>20000</v>
      </c>
      <c r="AE144" s="25">
        <v>982892.5554518681</v>
      </c>
      <c r="AF144" s="25">
        <v>1002892.5554518681</v>
      </c>
      <c r="AG144" s="25">
        <v>1010755.4586776745</v>
      </c>
    </row>
    <row r="145" spans="2:33" x14ac:dyDescent="0.2">
      <c r="B145" s="104">
        <v>49582</v>
      </c>
      <c r="C145" s="258">
        <v>2036</v>
      </c>
      <c r="D145" s="25">
        <v>27625</v>
      </c>
      <c r="E145" s="25">
        <v>8125</v>
      </c>
      <c r="F145" s="25">
        <v>19500</v>
      </c>
      <c r="G145" s="25">
        <v>9464.9624999999996</v>
      </c>
      <c r="H145" s="25">
        <v>10035.0375</v>
      </c>
      <c r="I145" s="25">
        <v>438.59649122807019</v>
      </c>
      <c r="J145" s="25">
        <v>0</v>
      </c>
      <c r="K145" s="25">
        <v>3358.7543530701751</v>
      </c>
      <c r="L145" s="25">
        <v>6237.6866557017547</v>
      </c>
      <c r="M145" s="25">
        <v>6379.240136177139</v>
      </c>
      <c r="N145" s="25">
        <v>0</v>
      </c>
      <c r="O145" s="25">
        <v>0</v>
      </c>
      <c r="P145" s="25">
        <v>6379.240136177139</v>
      </c>
      <c r="Q145" s="25">
        <v>961764.01403739606</v>
      </c>
      <c r="R145" s="25">
        <v>961764.01403739606</v>
      </c>
      <c r="S145" s="25">
        <v>9208.3333333333321</v>
      </c>
      <c r="T145" s="25">
        <v>8125</v>
      </c>
      <c r="U145" s="25">
        <v>0</v>
      </c>
      <c r="V145" s="25">
        <v>979097.34737072943</v>
      </c>
      <c r="W145" s="25">
        <v>38157.894736841736</v>
      </c>
      <c r="X145" s="25">
        <v>1017255.2421075712</v>
      </c>
      <c r="Y145" s="25">
        <v>8125</v>
      </c>
      <c r="Z145" s="25">
        <v>8125</v>
      </c>
      <c r="AA145" s="25">
        <v>0</v>
      </c>
      <c r="AB145" s="25">
        <v>0</v>
      </c>
      <c r="AC145" s="25">
        <v>8125</v>
      </c>
      <c r="AD145" s="25">
        <v>20000</v>
      </c>
      <c r="AE145" s="25">
        <v>989130.24210756982</v>
      </c>
      <c r="AF145" s="25">
        <v>1009130.2421075698</v>
      </c>
      <c r="AG145" s="25">
        <v>1017255.2421075698</v>
      </c>
    </row>
    <row r="146" spans="2:33" x14ac:dyDescent="0.2">
      <c r="B146" s="104">
        <v>49613</v>
      </c>
      <c r="C146" s="258">
        <v>2036</v>
      </c>
      <c r="D146" s="25">
        <v>27625</v>
      </c>
      <c r="E146" s="25">
        <v>8125</v>
      </c>
      <c r="F146" s="25">
        <v>19500</v>
      </c>
      <c r="G146" s="25">
        <v>9464.9624999999996</v>
      </c>
      <c r="H146" s="25">
        <v>10035.0375</v>
      </c>
      <c r="I146" s="25">
        <v>438.59649122807019</v>
      </c>
      <c r="J146" s="25">
        <v>0</v>
      </c>
      <c r="K146" s="25">
        <v>3358.7543530701751</v>
      </c>
      <c r="L146" s="25">
        <v>6237.6866557017547</v>
      </c>
      <c r="M146" s="25">
        <v>6973.3261576825116</v>
      </c>
      <c r="N146" s="25">
        <v>0</v>
      </c>
      <c r="O146" s="25">
        <v>0</v>
      </c>
      <c r="P146" s="25">
        <v>6973.3261576825116</v>
      </c>
      <c r="Q146" s="25">
        <v>968737.34019507852</v>
      </c>
      <c r="R146" s="25">
        <v>968737.34019507852</v>
      </c>
      <c r="S146" s="25">
        <v>8911.2903225806458</v>
      </c>
      <c r="T146" s="25">
        <v>7862.9032258064517</v>
      </c>
      <c r="U146" s="25">
        <v>0</v>
      </c>
      <c r="V146" s="25">
        <v>985511.53374346555</v>
      </c>
      <c r="W146" s="25">
        <v>37719.298245613667</v>
      </c>
      <c r="X146" s="25">
        <v>1023230.8319890792</v>
      </c>
      <c r="Y146" s="25">
        <v>7862.9032258064517</v>
      </c>
      <c r="Z146" s="25">
        <v>7862.9032258064517</v>
      </c>
      <c r="AA146" s="25">
        <v>0</v>
      </c>
      <c r="AB146" s="25">
        <v>0</v>
      </c>
      <c r="AC146" s="25">
        <v>7862.9032258064517</v>
      </c>
      <c r="AD146" s="25">
        <v>20000</v>
      </c>
      <c r="AE146" s="25">
        <v>995367.92876327154</v>
      </c>
      <c r="AF146" s="25">
        <v>1015367.9287632715</v>
      </c>
      <c r="AG146" s="25">
        <v>1023230.831989078</v>
      </c>
    </row>
    <row r="147" spans="2:33" x14ac:dyDescent="0.2">
      <c r="B147" s="104">
        <v>49643</v>
      </c>
      <c r="C147" s="258">
        <v>2036</v>
      </c>
      <c r="D147" s="25">
        <v>27625</v>
      </c>
      <c r="E147" s="25">
        <v>8125</v>
      </c>
      <c r="F147" s="25">
        <v>19500</v>
      </c>
      <c r="G147" s="25">
        <v>9464.9624999999996</v>
      </c>
      <c r="H147" s="25">
        <v>10035.0375</v>
      </c>
      <c r="I147" s="25">
        <v>438.59649122807019</v>
      </c>
      <c r="J147" s="25">
        <v>0</v>
      </c>
      <c r="K147" s="25">
        <v>3358.7543530701751</v>
      </c>
      <c r="L147" s="25">
        <v>6237.6866557017547</v>
      </c>
      <c r="M147" s="25">
        <v>6379.240136177139</v>
      </c>
      <c r="N147" s="25">
        <v>0</v>
      </c>
      <c r="O147" s="25">
        <v>0</v>
      </c>
      <c r="P147" s="25">
        <v>6379.240136177139</v>
      </c>
      <c r="Q147" s="25">
        <v>975116.58033125568</v>
      </c>
      <c r="R147" s="25">
        <v>975116.58033125568</v>
      </c>
      <c r="S147" s="25">
        <v>9208.3333333333321</v>
      </c>
      <c r="T147" s="25">
        <v>8125</v>
      </c>
      <c r="U147" s="25">
        <v>0</v>
      </c>
      <c r="V147" s="25">
        <v>992449.91366458905</v>
      </c>
      <c r="W147" s="25">
        <v>37280.701754385598</v>
      </c>
      <c r="X147" s="25">
        <v>1029730.6154189747</v>
      </c>
      <c r="Y147" s="25">
        <v>8125</v>
      </c>
      <c r="Z147" s="25">
        <v>8125</v>
      </c>
      <c r="AA147" s="25">
        <v>0</v>
      </c>
      <c r="AB147" s="25">
        <v>0</v>
      </c>
      <c r="AC147" s="25">
        <v>8125</v>
      </c>
      <c r="AD147" s="25">
        <v>20000</v>
      </c>
      <c r="AE147" s="25">
        <v>1001605.6154189733</v>
      </c>
      <c r="AF147" s="25">
        <v>1021605.6154189733</v>
      </c>
      <c r="AG147" s="25">
        <v>1029730.6154189733</v>
      </c>
    </row>
    <row r="148" spans="2:33" x14ac:dyDescent="0.2">
      <c r="B148" s="104">
        <v>49674</v>
      </c>
      <c r="C148" s="258">
        <v>2036</v>
      </c>
      <c r="D148" s="25">
        <v>27625</v>
      </c>
      <c r="E148" s="25">
        <v>8125</v>
      </c>
      <c r="F148" s="25">
        <v>19500</v>
      </c>
      <c r="G148" s="25">
        <v>9464.9624999999996</v>
      </c>
      <c r="H148" s="25">
        <v>10035.0375</v>
      </c>
      <c r="I148" s="25">
        <v>438.59649122807019</v>
      </c>
      <c r="J148" s="25">
        <v>0</v>
      </c>
      <c r="K148" s="25">
        <v>3358.7543530701751</v>
      </c>
      <c r="L148" s="25">
        <v>6237.6866557017547</v>
      </c>
      <c r="M148" s="25">
        <v>6973.3261576825116</v>
      </c>
      <c r="N148" s="25">
        <v>0</v>
      </c>
      <c r="O148" s="25">
        <v>0</v>
      </c>
      <c r="P148" s="25">
        <v>6973.3261576825116</v>
      </c>
      <c r="Q148" s="25">
        <v>982089.90648893814</v>
      </c>
      <c r="R148" s="25">
        <v>982089.90648893814</v>
      </c>
      <c r="S148" s="25">
        <v>8911.2903225806458</v>
      </c>
      <c r="T148" s="25">
        <v>7862.9032258064517</v>
      </c>
      <c r="U148" s="25">
        <v>0</v>
      </c>
      <c r="V148" s="25">
        <v>998864.10003732517</v>
      </c>
      <c r="W148" s="25">
        <v>36842.105263157529</v>
      </c>
      <c r="X148" s="25">
        <v>1035706.2053004827</v>
      </c>
      <c r="Y148" s="25">
        <v>7862.9032258064517</v>
      </c>
      <c r="Z148" s="25">
        <v>7862.9032258064517</v>
      </c>
      <c r="AA148" s="25">
        <v>0</v>
      </c>
      <c r="AB148" s="25">
        <v>0</v>
      </c>
      <c r="AC148" s="25">
        <v>7862.9032258064517</v>
      </c>
      <c r="AD148" s="25">
        <v>20000</v>
      </c>
      <c r="AE148" s="25">
        <v>1007843.302074675</v>
      </c>
      <c r="AF148" s="25">
        <v>1027843.302074675</v>
      </c>
      <c r="AG148" s="25">
        <v>1035706.2053004814</v>
      </c>
    </row>
    <row r="149" spans="2:33" x14ac:dyDescent="0.2">
      <c r="B149" s="104">
        <v>49705</v>
      </c>
      <c r="C149" s="258">
        <v>2036</v>
      </c>
      <c r="D149" s="25">
        <v>27625</v>
      </c>
      <c r="E149" s="25">
        <v>8125</v>
      </c>
      <c r="F149" s="25">
        <v>19500</v>
      </c>
      <c r="G149" s="25">
        <v>9464.9624999999996</v>
      </c>
      <c r="H149" s="25">
        <v>10035.0375</v>
      </c>
      <c r="I149" s="25">
        <v>438.59649122807019</v>
      </c>
      <c r="J149" s="25">
        <v>0</v>
      </c>
      <c r="K149" s="25">
        <v>3358.7543530701751</v>
      </c>
      <c r="L149" s="25">
        <v>6237.6866557017547</v>
      </c>
      <c r="M149" s="25">
        <v>6676.2831469298253</v>
      </c>
      <c r="N149" s="25">
        <v>0</v>
      </c>
      <c r="O149" s="25">
        <v>0</v>
      </c>
      <c r="P149" s="25">
        <v>6676.2831469298253</v>
      </c>
      <c r="Q149" s="25">
        <v>988766.18963586795</v>
      </c>
      <c r="R149" s="25">
        <v>988766.18963586795</v>
      </c>
      <c r="S149" s="25">
        <v>8911.2903225806458</v>
      </c>
      <c r="T149" s="25">
        <v>7862.9032258064517</v>
      </c>
      <c r="U149" s="25">
        <v>0</v>
      </c>
      <c r="V149" s="25">
        <v>1005540.383184255</v>
      </c>
      <c r="W149" s="25">
        <v>36403.508771929461</v>
      </c>
      <c r="X149" s="25">
        <v>1041943.8919561844</v>
      </c>
      <c r="Y149" s="25">
        <v>7862.9032258064517</v>
      </c>
      <c r="Z149" s="25">
        <v>7862.9032258064517</v>
      </c>
      <c r="AA149" s="25">
        <v>0</v>
      </c>
      <c r="AB149" s="25">
        <v>0</v>
      </c>
      <c r="AC149" s="25">
        <v>7862.9032258064517</v>
      </c>
      <c r="AD149" s="25">
        <v>20000</v>
      </c>
      <c r="AE149" s="25">
        <v>1014080.9887303767</v>
      </c>
      <c r="AF149" s="25">
        <v>1034080.9887303767</v>
      </c>
      <c r="AG149" s="25">
        <v>1041943.8919561831</v>
      </c>
    </row>
    <row r="150" spans="2:33" x14ac:dyDescent="0.2">
      <c r="B150" s="104">
        <v>49734</v>
      </c>
      <c r="C150" s="258">
        <v>2036</v>
      </c>
      <c r="D150" s="25">
        <v>27625</v>
      </c>
      <c r="E150" s="25">
        <v>8125</v>
      </c>
      <c r="F150" s="25">
        <v>19500</v>
      </c>
      <c r="G150" s="25">
        <v>9464.9624999999996</v>
      </c>
      <c r="H150" s="25">
        <v>10035.0375</v>
      </c>
      <c r="I150" s="25">
        <v>438.59649122807019</v>
      </c>
      <c r="J150" s="25">
        <v>0</v>
      </c>
      <c r="K150" s="25">
        <v>3358.7543530701751</v>
      </c>
      <c r="L150" s="25">
        <v>6237.6866557017547</v>
      </c>
      <c r="M150" s="25">
        <v>6061.711400544953</v>
      </c>
      <c r="N150" s="25">
        <v>0</v>
      </c>
      <c r="O150" s="25">
        <v>0</v>
      </c>
      <c r="P150" s="25">
        <v>6061.711400544953</v>
      </c>
      <c r="Q150" s="25">
        <v>994827.90103641292</v>
      </c>
      <c r="R150" s="25">
        <v>994827.90103641292</v>
      </c>
      <c r="S150" s="25">
        <v>9525.8620689655181</v>
      </c>
      <c r="T150" s="25">
        <v>8405.1724137931033</v>
      </c>
      <c r="U150" s="25">
        <v>0</v>
      </c>
      <c r="V150" s="25">
        <v>1012758.9355191716</v>
      </c>
      <c r="W150" s="25">
        <v>35964.912280701392</v>
      </c>
      <c r="X150" s="25">
        <v>1048723.847799873</v>
      </c>
      <c r="Y150" s="25">
        <v>8405.1724137931033</v>
      </c>
      <c r="Z150" s="25">
        <v>8405.1724137931033</v>
      </c>
      <c r="AA150" s="25">
        <v>0</v>
      </c>
      <c r="AB150" s="25">
        <v>0</v>
      </c>
      <c r="AC150" s="25">
        <v>8405.1724137931033</v>
      </c>
      <c r="AD150" s="25">
        <v>20000</v>
      </c>
      <c r="AE150" s="25">
        <v>1020318.6753860784</v>
      </c>
      <c r="AF150" s="25">
        <v>1040318.6753860784</v>
      </c>
      <c r="AG150" s="25">
        <v>1048723.8477998716</v>
      </c>
    </row>
    <row r="151" spans="2:33" x14ac:dyDescent="0.2">
      <c r="B151" s="104">
        <v>49765</v>
      </c>
      <c r="C151" s="258">
        <v>2036</v>
      </c>
      <c r="D151" s="25">
        <v>27625</v>
      </c>
      <c r="E151" s="25">
        <v>8125</v>
      </c>
      <c r="F151" s="25">
        <v>19500</v>
      </c>
      <c r="G151" s="25">
        <v>9464.9624999999996</v>
      </c>
      <c r="H151" s="25">
        <v>10035.0375</v>
      </c>
      <c r="I151" s="25">
        <v>438.59649122807019</v>
      </c>
      <c r="J151" s="25">
        <v>0</v>
      </c>
      <c r="K151" s="25">
        <v>3358.7543530701751</v>
      </c>
      <c r="L151" s="25">
        <v>6237.6866557017547</v>
      </c>
      <c r="M151" s="25">
        <v>7290.8548933146976</v>
      </c>
      <c r="N151" s="25">
        <v>0</v>
      </c>
      <c r="O151" s="25">
        <v>0</v>
      </c>
      <c r="P151" s="25">
        <v>7290.8548933146976</v>
      </c>
      <c r="Q151" s="25">
        <v>1002118.7559297276</v>
      </c>
      <c r="R151" s="25">
        <v>1002118.7559297276</v>
      </c>
      <c r="S151" s="25">
        <v>8911.2903225806458</v>
      </c>
      <c r="T151" s="25">
        <v>7862.9032258064517</v>
      </c>
      <c r="U151" s="25">
        <v>0</v>
      </c>
      <c r="V151" s="25">
        <v>1018892.9494781146</v>
      </c>
      <c r="W151" s="25">
        <v>35526.315789473323</v>
      </c>
      <c r="X151" s="25">
        <v>1054419.265267588</v>
      </c>
      <c r="Y151" s="25">
        <v>7862.9032258064517</v>
      </c>
      <c r="Z151" s="25">
        <v>7862.9032258064517</v>
      </c>
      <c r="AA151" s="25">
        <v>0</v>
      </c>
      <c r="AB151" s="25">
        <v>0</v>
      </c>
      <c r="AC151" s="25">
        <v>7862.9032258064517</v>
      </c>
      <c r="AD151" s="25">
        <v>20000</v>
      </c>
      <c r="AE151" s="25">
        <v>1026556.3620417801</v>
      </c>
      <c r="AF151" s="25">
        <v>1046556.3620417801</v>
      </c>
      <c r="AG151" s="25">
        <v>1054419.2652675866</v>
      </c>
    </row>
    <row r="152" spans="2:33" x14ac:dyDescent="0.2">
      <c r="B152" s="104">
        <v>49795</v>
      </c>
      <c r="C152" s="258">
        <v>2036</v>
      </c>
      <c r="D152" s="25">
        <v>27625</v>
      </c>
      <c r="E152" s="25">
        <v>8125</v>
      </c>
      <c r="F152" s="25">
        <v>19500</v>
      </c>
      <c r="G152" s="25">
        <v>9464.9624999999996</v>
      </c>
      <c r="H152" s="25">
        <v>10035.0375</v>
      </c>
      <c r="I152" s="25">
        <v>438.59649122807019</v>
      </c>
      <c r="J152" s="25">
        <v>0</v>
      </c>
      <c r="K152" s="25">
        <v>3358.7543530701751</v>
      </c>
      <c r="L152" s="25">
        <v>6237.6866557017547</v>
      </c>
      <c r="M152" s="25">
        <v>6379.240136177139</v>
      </c>
      <c r="N152" s="25">
        <v>0</v>
      </c>
      <c r="O152" s="25">
        <v>0</v>
      </c>
      <c r="P152" s="25">
        <v>6379.240136177139</v>
      </c>
      <c r="Q152" s="25">
        <v>1008497.9960659047</v>
      </c>
      <c r="R152" s="25">
        <v>1008497.9960659047</v>
      </c>
      <c r="S152" s="25">
        <v>9208.3333333333321</v>
      </c>
      <c r="T152" s="25">
        <v>8125</v>
      </c>
      <c r="U152" s="25">
        <v>0</v>
      </c>
      <c r="V152" s="25">
        <v>1025831.3293992381</v>
      </c>
      <c r="W152" s="25">
        <v>35087.719298245254</v>
      </c>
      <c r="X152" s="25">
        <v>1060919.0486974833</v>
      </c>
      <c r="Y152" s="25">
        <v>8125</v>
      </c>
      <c r="Z152" s="25">
        <v>8125</v>
      </c>
      <c r="AA152" s="25">
        <v>0</v>
      </c>
      <c r="AB152" s="25">
        <v>0</v>
      </c>
      <c r="AC152" s="25">
        <v>8125</v>
      </c>
      <c r="AD152" s="25">
        <v>20000</v>
      </c>
      <c r="AE152" s="25">
        <v>1032794.0486974819</v>
      </c>
      <c r="AF152" s="25">
        <v>1052794.0486974819</v>
      </c>
      <c r="AG152" s="25">
        <v>1060919.0486974819</v>
      </c>
    </row>
    <row r="153" spans="2:33" x14ac:dyDescent="0.2">
      <c r="B153" s="104">
        <v>49826</v>
      </c>
      <c r="C153" s="258">
        <v>2036</v>
      </c>
      <c r="D153" s="25">
        <v>27625</v>
      </c>
      <c r="E153" s="25">
        <v>8125</v>
      </c>
      <c r="F153" s="25">
        <v>19500</v>
      </c>
      <c r="G153" s="25">
        <v>9464.9624999999996</v>
      </c>
      <c r="H153" s="25">
        <v>10035.0375</v>
      </c>
      <c r="I153" s="25">
        <v>438.59649122807019</v>
      </c>
      <c r="J153" s="25">
        <v>0</v>
      </c>
      <c r="K153" s="25">
        <v>3358.7543530701751</v>
      </c>
      <c r="L153" s="25">
        <v>6237.6866557017547</v>
      </c>
      <c r="M153" s="25">
        <v>6973.3261576825116</v>
      </c>
      <c r="N153" s="25">
        <v>0</v>
      </c>
      <c r="O153" s="25">
        <v>0</v>
      </c>
      <c r="P153" s="25">
        <v>6973.3261576825116</v>
      </c>
      <c r="Q153" s="25">
        <v>1015471.3222235872</v>
      </c>
      <c r="R153" s="25">
        <v>1015471.3222235872</v>
      </c>
      <c r="S153" s="25">
        <v>8911.2903225806458</v>
      </c>
      <c r="T153" s="25">
        <v>7862.9032258064517</v>
      </c>
      <c r="U153" s="25">
        <v>0</v>
      </c>
      <c r="V153" s="25">
        <v>1032245.5157719742</v>
      </c>
      <c r="W153" s="25">
        <v>34649.122807017186</v>
      </c>
      <c r="X153" s="25">
        <v>1066894.6385789914</v>
      </c>
      <c r="Y153" s="25">
        <v>7862.9032258064517</v>
      </c>
      <c r="Z153" s="25">
        <v>7862.9032258064517</v>
      </c>
      <c r="AA153" s="25">
        <v>0</v>
      </c>
      <c r="AB153" s="25">
        <v>0</v>
      </c>
      <c r="AC153" s="25">
        <v>7862.9032258064517</v>
      </c>
      <c r="AD153" s="25">
        <v>20000</v>
      </c>
      <c r="AE153" s="25">
        <v>1039031.7353531836</v>
      </c>
      <c r="AF153" s="25">
        <v>1059031.7353531835</v>
      </c>
      <c r="AG153" s="25">
        <v>1066894.63857899</v>
      </c>
    </row>
    <row r="154" spans="2:33" x14ac:dyDescent="0.2">
      <c r="B154" s="104">
        <v>49856</v>
      </c>
      <c r="C154" s="258">
        <v>2036</v>
      </c>
      <c r="D154" s="25">
        <v>27625</v>
      </c>
      <c r="E154" s="25">
        <v>8125</v>
      </c>
      <c r="F154" s="25">
        <v>19500</v>
      </c>
      <c r="G154" s="25">
        <v>9464.9624999999996</v>
      </c>
      <c r="H154" s="25">
        <v>10035.0375</v>
      </c>
      <c r="I154" s="25">
        <v>438.59649122807019</v>
      </c>
      <c r="J154" s="25">
        <v>0</v>
      </c>
      <c r="K154" s="25">
        <v>3358.7543530701751</v>
      </c>
      <c r="L154" s="25">
        <v>6237.6866557017547</v>
      </c>
      <c r="M154" s="25">
        <v>6379.240136177139</v>
      </c>
      <c r="N154" s="25">
        <v>0</v>
      </c>
      <c r="O154" s="25">
        <v>0</v>
      </c>
      <c r="P154" s="25">
        <v>6379.240136177139</v>
      </c>
      <c r="Q154" s="25">
        <v>1021850.5623597644</v>
      </c>
      <c r="R154" s="25">
        <v>1021850.5623597644</v>
      </c>
      <c r="S154" s="25">
        <v>9208.3333333333321</v>
      </c>
      <c r="T154" s="25">
        <v>8125</v>
      </c>
      <c r="U154" s="25">
        <v>0</v>
      </c>
      <c r="V154" s="25">
        <v>1039183.8956930977</v>
      </c>
      <c r="W154" s="25">
        <v>34210.526315789117</v>
      </c>
      <c r="X154" s="25">
        <v>1073394.4220088869</v>
      </c>
      <c r="Y154" s="25">
        <v>8125</v>
      </c>
      <c r="Z154" s="25">
        <v>8125</v>
      </c>
      <c r="AA154" s="25">
        <v>0</v>
      </c>
      <c r="AB154" s="25">
        <v>0</v>
      </c>
      <c r="AC154" s="25">
        <v>8125</v>
      </c>
      <c r="AD154" s="25">
        <v>20000</v>
      </c>
      <c r="AE154" s="25">
        <v>1045269.4220088853</v>
      </c>
      <c r="AF154" s="25">
        <v>1065269.4220088853</v>
      </c>
      <c r="AG154" s="25">
        <v>1073394.4220088853</v>
      </c>
    </row>
    <row r="155" spans="2:33" x14ac:dyDescent="0.2">
      <c r="B155" s="104">
        <v>49887</v>
      </c>
      <c r="C155" s="258">
        <v>2037</v>
      </c>
      <c r="D155" s="25">
        <v>27625</v>
      </c>
      <c r="E155" s="25">
        <v>8125</v>
      </c>
      <c r="F155" s="25">
        <v>19500</v>
      </c>
      <c r="G155" s="25">
        <v>9464.9624999999996</v>
      </c>
      <c r="H155" s="25">
        <v>10035.0375</v>
      </c>
      <c r="I155" s="25">
        <v>438.59649122807019</v>
      </c>
      <c r="J155" s="25">
        <v>0</v>
      </c>
      <c r="K155" s="25">
        <v>3358.7543530701751</v>
      </c>
      <c r="L155" s="25">
        <v>6237.6866557017547</v>
      </c>
      <c r="M155" s="25">
        <v>6973.3261576825116</v>
      </c>
      <c r="N155" s="25">
        <v>0</v>
      </c>
      <c r="O155" s="25">
        <v>0</v>
      </c>
      <c r="P155" s="25">
        <v>6973.3261576825116</v>
      </c>
      <c r="Q155" s="25">
        <v>1028823.8885174468</v>
      </c>
      <c r="R155" s="25">
        <v>1028823.8885174468</v>
      </c>
      <c r="S155" s="25">
        <v>8911.2903225806458</v>
      </c>
      <c r="T155" s="25">
        <v>7862.9032258064517</v>
      </c>
      <c r="U155" s="25">
        <v>0</v>
      </c>
      <c r="V155" s="25">
        <v>1045598.0820658338</v>
      </c>
      <c r="W155" s="25">
        <v>33771.929824561048</v>
      </c>
      <c r="X155" s="25">
        <v>1079370.0118903948</v>
      </c>
      <c r="Y155" s="25">
        <v>7862.9032258064517</v>
      </c>
      <c r="Z155" s="25">
        <v>7862.9032258064517</v>
      </c>
      <c r="AA155" s="25">
        <v>0</v>
      </c>
      <c r="AB155" s="25">
        <v>0</v>
      </c>
      <c r="AC155" s="25">
        <v>7862.9032258064517</v>
      </c>
      <c r="AD155" s="25">
        <v>20000</v>
      </c>
      <c r="AE155" s="25">
        <v>1051507.1086645871</v>
      </c>
      <c r="AF155" s="25">
        <v>1071507.1086645871</v>
      </c>
      <c r="AG155" s="25">
        <v>1079370.0118903937</v>
      </c>
    </row>
    <row r="156" spans="2:33" x14ac:dyDescent="0.2">
      <c r="B156" s="104">
        <v>49918</v>
      </c>
      <c r="C156" s="258">
        <v>2037</v>
      </c>
      <c r="D156" s="25">
        <v>27625</v>
      </c>
      <c r="E156" s="25">
        <v>8125</v>
      </c>
      <c r="F156" s="25">
        <v>19500</v>
      </c>
      <c r="G156" s="25">
        <v>9464.9624999999996</v>
      </c>
      <c r="H156" s="25">
        <v>10035.0375</v>
      </c>
      <c r="I156" s="25">
        <v>438.59649122807019</v>
      </c>
      <c r="J156" s="25">
        <v>0</v>
      </c>
      <c r="K156" s="25">
        <v>3358.7543530701751</v>
      </c>
      <c r="L156" s="25">
        <v>6237.6866557017547</v>
      </c>
      <c r="M156" s="25">
        <v>6676.2831469298253</v>
      </c>
      <c r="N156" s="25">
        <v>0</v>
      </c>
      <c r="O156" s="25">
        <v>0</v>
      </c>
      <c r="P156" s="25">
        <v>6676.2831469298253</v>
      </c>
      <c r="Q156" s="25">
        <v>1035500.1716643766</v>
      </c>
      <c r="R156" s="25">
        <v>1035500.1716643766</v>
      </c>
      <c r="S156" s="25">
        <v>8911.2903225806458</v>
      </c>
      <c r="T156" s="25">
        <v>7862.9032258064517</v>
      </c>
      <c r="U156" s="25">
        <v>0</v>
      </c>
      <c r="V156" s="25">
        <v>1052274.3652127637</v>
      </c>
      <c r="W156" s="25">
        <v>33333.333333332979</v>
      </c>
      <c r="X156" s="25">
        <v>1085607.6985460967</v>
      </c>
      <c r="Y156" s="25">
        <v>7862.9032258064517</v>
      </c>
      <c r="Z156" s="25">
        <v>7862.9032258064517</v>
      </c>
      <c r="AA156" s="25">
        <v>0</v>
      </c>
      <c r="AB156" s="25">
        <v>0</v>
      </c>
      <c r="AC156" s="25">
        <v>7862.9032258064517</v>
      </c>
      <c r="AD156" s="25">
        <v>20000</v>
      </c>
      <c r="AE156" s="25">
        <v>1057744.795320289</v>
      </c>
      <c r="AF156" s="25">
        <v>1077744.795320289</v>
      </c>
      <c r="AG156" s="25">
        <v>1085607.6985460955</v>
      </c>
    </row>
    <row r="157" spans="2:33" x14ac:dyDescent="0.2">
      <c r="B157" s="104">
        <v>49948</v>
      </c>
      <c r="C157" s="258">
        <v>2037</v>
      </c>
      <c r="D157" s="25">
        <v>27625</v>
      </c>
      <c r="E157" s="25">
        <v>8125</v>
      </c>
      <c r="F157" s="25">
        <v>19500</v>
      </c>
      <c r="G157" s="25">
        <v>9464.9624999999996</v>
      </c>
      <c r="H157" s="25">
        <v>10035.0375</v>
      </c>
      <c r="I157" s="25">
        <v>438.59649122807019</v>
      </c>
      <c r="J157" s="25">
        <v>0</v>
      </c>
      <c r="K157" s="25">
        <v>3358.7543530701751</v>
      </c>
      <c r="L157" s="25">
        <v>6237.6866557017547</v>
      </c>
      <c r="M157" s="25">
        <v>6379.240136177139</v>
      </c>
      <c r="N157" s="25">
        <v>0</v>
      </c>
      <c r="O157" s="25">
        <v>0</v>
      </c>
      <c r="P157" s="25">
        <v>6379.240136177139</v>
      </c>
      <c r="Q157" s="25">
        <v>1041879.4118005538</v>
      </c>
      <c r="R157" s="25">
        <v>1041879.4118005538</v>
      </c>
      <c r="S157" s="25">
        <v>9208.3333333333321</v>
      </c>
      <c r="T157" s="25">
        <v>8125</v>
      </c>
      <c r="U157" s="25">
        <v>0</v>
      </c>
      <c r="V157" s="25">
        <v>1059212.745133887</v>
      </c>
      <c r="W157" s="25">
        <v>32894.73684210491</v>
      </c>
      <c r="X157" s="25">
        <v>1092107.481975992</v>
      </c>
      <c r="Y157" s="25">
        <v>8125</v>
      </c>
      <c r="Z157" s="25">
        <v>8125</v>
      </c>
      <c r="AA157" s="25">
        <v>0</v>
      </c>
      <c r="AB157" s="25">
        <v>0</v>
      </c>
      <c r="AC157" s="25">
        <v>8125</v>
      </c>
      <c r="AD157" s="25">
        <v>20000</v>
      </c>
      <c r="AE157" s="25">
        <v>1063982.4819759908</v>
      </c>
      <c r="AF157" s="25">
        <v>1083982.4819759908</v>
      </c>
      <c r="AG157" s="25">
        <v>1092107.4819759908</v>
      </c>
    </row>
    <row r="158" spans="2:33" x14ac:dyDescent="0.2">
      <c r="B158" s="104">
        <v>49979</v>
      </c>
      <c r="C158" s="258">
        <v>2037</v>
      </c>
      <c r="D158" s="25">
        <v>27625</v>
      </c>
      <c r="E158" s="25">
        <v>8125</v>
      </c>
      <c r="F158" s="25">
        <v>19500</v>
      </c>
      <c r="G158" s="25">
        <v>9464.9624999999996</v>
      </c>
      <c r="H158" s="25">
        <v>10035.0375</v>
      </c>
      <c r="I158" s="25">
        <v>438.59649122807019</v>
      </c>
      <c r="J158" s="25">
        <v>0</v>
      </c>
      <c r="K158" s="25">
        <v>3358.7543530701751</v>
      </c>
      <c r="L158" s="25">
        <v>6237.6866557017547</v>
      </c>
      <c r="M158" s="25">
        <v>6973.3261576825116</v>
      </c>
      <c r="N158" s="25">
        <v>0</v>
      </c>
      <c r="O158" s="25">
        <v>0</v>
      </c>
      <c r="P158" s="25">
        <v>6973.3261576825116</v>
      </c>
      <c r="Q158" s="25">
        <v>1048852.7379582364</v>
      </c>
      <c r="R158" s="25">
        <v>1048852.7379582364</v>
      </c>
      <c r="S158" s="25">
        <v>8911.2903225806458</v>
      </c>
      <c r="T158" s="25">
        <v>7862.9032258064517</v>
      </c>
      <c r="U158" s="25">
        <v>0</v>
      </c>
      <c r="V158" s="25">
        <v>1065626.9315066235</v>
      </c>
      <c r="W158" s="25">
        <v>32456.140350876842</v>
      </c>
      <c r="X158" s="25">
        <v>1098083.0718575004</v>
      </c>
      <c r="Y158" s="25">
        <v>7862.9032258064517</v>
      </c>
      <c r="Z158" s="25">
        <v>7862.9032258064517</v>
      </c>
      <c r="AA158" s="25">
        <v>0</v>
      </c>
      <c r="AB158" s="25">
        <v>0</v>
      </c>
      <c r="AC158" s="25">
        <v>7862.9032258064517</v>
      </c>
      <c r="AD158" s="25">
        <v>20000</v>
      </c>
      <c r="AE158" s="25">
        <v>1070220.1686316926</v>
      </c>
      <c r="AF158" s="25">
        <v>1090220.1686316926</v>
      </c>
      <c r="AG158" s="25">
        <v>1098083.0718574992</v>
      </c>
    </row>
    <row r="159" spans="2:33" x14ac:dyDescent="0.2">
      <c r="B159" s="104">
        <v>50009</v>
      </c>
      <c r="C159" s="258">
        <v>2037</v>
      </c>
      <c r="D159" s="25">
        <v>27625</v>
      </c>
      <c r="E159" s="25">
        <v>8125</v>
      </c>
      <c r="F159" s="25">
        <v>19500</v>
      </c>
      <c r="G159" s="25">
        <v>9464.9624999999996</v>
      </c>
      <c r="H159" s="25">
        <v>10035.0375</v>
      </c>
      <c r="I159" s="25">
        <v>438.59649122807019</v>
      </c>
      <c r="J159" s="25">
        <v>0</v>
      </c>
      <c r="K159" s="25">
        <v>3358.7543530701751</v>
      </c>
      <c r="L159" s="25">
        <v>6237.6866557017547</v>
      </c>
      <c r="M159" s="25">
        <v>6379.240136177139</v>
      </c>
      <c r="N159" s="25">
        <v>0</v>
      </c>
      <c r="O159" s="25">
        <v>0</v>
      </c>
      <c r="P159" s="25">
        <v>6379.240136177139</v>
      </c>
      <c r="Q159" s="25">
        <v>1055231.9780944134</v>
      </c>
      <c r="R159" s="25">
        <v>1055231.9780944134</v>
      </c>
      <c r="S159" s="25">
        <v>9208.3333333333321</v>
      </c>
      <c r="T159" s="25">
        <v>8125</v>
      </c>
      <c r="U159" s="25">
        <v>0</v>
      </c>
      <c r="V159" s="25">
        <v>1072565.3114277467</v>
      </c>
      <c r="W159" s="25">
        <v>32017.543859648773</v>
      </c>
      <c r="X159" s="25">
        <v>1104582.8552873954</v>
      </c>
      <c r="Y159" s="25">
        <v>8125</v>
      </c>
      <c r="Z159" s="25">
        <v>8125</v>
      </c>
      <c r="AA159" s="25">
        <v>0</v>
      </c>
      <c r="AB159" s="25">
        <v>0</v>
      </c>
      <c r="AC159" s="25">
        <v>8125</v>
      </c>
      <c r="AD159" s="25">
        <v>20000</v>
      </c>
      <c r="AE159" s="25">
        <v>1076457.8552873945</v>
      </c>
      <c r="AF159" s="25">
        <v>1096457.8552873945</v>
      </c>
      <c r="AG159" s="25">
        <v>1104582.8552873945</v>
      </c>
    </row>
    <row r="160" spans="2:33" x14ac:dyDescent="0.2">
      <c r="B160" s="104">
        <v>50040</v>
      </c>
      <c r="C160" s="258">
        <v>2037</v>
      </c>
      <c r="D160" s="25">
        <v>27625</v>
      </c>
      <c r="E160" s="25">
        <v>8125</v>
      </c>
      <c r="F160" s="25">
        <v>19500</v>
      </c>
      <c r="G160" s="25">
        <v>9464.9624999999996</v>
      </c>
      <c r="H160" s="25">
        <v>10035.0375</v>
      </c>
      <c r="I160" s="25">
        <v>438.59649122807019</v>
      </c>
      <c r="J160" s="25">
        <v>0</v>
      </c>
      <c r="K160" s="25">
        <v>3358.7543530701751</v>
      </c>
      <c r="L160" s="25">
        <v>6237.6866557017547</v>
      </c>
      <c r="M160" s="25">
        <v>6973.3261576825116</v>
      </c>
      <c r="N160" s="25">
        <v>0</v>
      </c>
      <c r="O160" s="25">
        <v>0</v>
      </c>
      <c r="P160" s="25">
        <v>6973.3261576825116</v>
      </c>
      <c r="Q160" s="25">
        <v>1062205.304252096</v>
      </c>
      <c r="R160" s="25">
        <v>1062205.304252096</v>
      </c>
      <c r="S160" s="25">
        <v>8911.2903225806458</v>
      </c>
      <c r="T160" s="25">
        <v>7862.9032258064517</v>
      </c>
      <c r="U160" s="25">
        <v>0</v>
      </c>
      <c r="V160" s="25">
        <v>1078979.4978004831</v>
      </c>
      <c r="W160" s="25">
        <v>31578.947368420704</v>
      </c>
      <c r="X160" s="25">
        <v>1110558.4451689038</v>
      </c>
      <c r="Y160" s="25">
        <v>7862.9032258064517</v>
      </c>
      <c r="Z160" s="25">
        <v>7862.9032258064517</v>
      </c>
      <c r="AA160" s="25">
        <v>0</v>
      </c>
      <c r="AB160" s="25">
        <v>0</v>
      </c>
      <c r="AC160" s="25">
        <v>7862.9032258064517</v>
      </c>
      <c r="AD160" s="25">
        <v>20000</v>
      </c>
      <c r="AE160" s="25">
        <v>1082695.5419430963</v>
      </c>
      <c r="AF160" s="25">
        <v>1102695.5419430963</v>
      </c>
      <c r="AG160" s="25">
        <v>1110558.4451689029</v>
      </c>
    </row>
    <row r="161" spans="2:33" x14ac:dyDescent="0.2">
      <c r="B161" s="104">
        <v>50071</v>
      </c>
      <c r="C161" s="258">
        <v>2037</v>
      </c>
      <c r="D161" s="25">
        <v>27625</v>
      </c>
      <c r="E161" s="25">
        <v>8125</v>
      </c>
      <c r="F161" s="25">
        <v>19500</v>
      </c>
      <c r="G161" s="25">
        <v>9464.9624999999996</v>
      </c>
      <c r="H161" s="25">
        <v>10035.0375</v>
      </c>
      <c r="I161" s="25">
        <v>438.59649122807019</v>
      </c>
      <c r="J161" s="25">
        <v>0</v>
      </c>
      <c r="K161" s="25">
        <v>3358.7543530701751</v>
      </c>
      <c r="L161" s="25">
        <v>6237.6866557017547</v>
      </c>
      <c r="M161" s="25">
        <v>6676.2831469298253</v>
      </c>
      <c r="N161" s="25">
        <v>0</v>
      </c>
      <c r="O161" s="25">
        <v>0</v>
      </c>
      <c r="P161" s="25">
        <v>6676.2831469298253</v>
      </c>
      <c r="Q161" s="25">
        <v>1068881.5873990259</v>
      </c>
      <c r="R161" s="25">
        <v>1068881.5873990259</v>
      </c>
      <c r="S161" s="25">
        <v>8911.2903225806458</v>
      </c>
      <c r="T161" s="25">
        <v>7862.9032258064517</v>
      </c>
      <c r="U161" s="25">
        <v>0</v>
      </c>
      <c r="V161" s="25">
        <v>1085655.7809474131</v>
      </c>
      <c r="W161" s="25">
        <v>31140.350877192635</v>
      </c>
      <c r="X161" s="25">
        <v>1116796.1318246056</v>
      </c>
      <c r="Y161" s="25">
        <v>7862.9032258064517</v>
      </c>
      <c r="Z161" s="25">
        <v>7862.9032258064517</v>
      </c>
      <c r="AA161" s="25">
        <v>0</v>
      </c>
      <c r="AB161" s="25">
        <v>0</v>
      </c>
      <c r="AC161" s="25">
        <v>7862.9032258064517</v>
      </c>
      <c r="AD161" s="25">
        <v>20000</v>
      </c>
      <c r="AE161" s="25">
        <v>1088933.2285987982</v>
      </c>
      <c r="AF161" s="25">
        <v>1108933.2285987982</v>
      </c>
      <c r="AG161" s="25">
        <v>1116796.1318246047</v>
      </c>
    </row>
    <row r="162" spans="2:33" x14ac:dyDescent="0.2">
      <c r="B162" s="104">
        <v>50099</v>
      </c>
      <c r="C162" s="258">
        <v>2037</v>
      </c>
      <c r="D162" s="25">
        <v>27625</v>
      </c>
      <c r="E162" s="25">
        <v>8125</v>
      </c>
      <c r="F162" s="25">
        <v>19500</v>
      </c>
      <c r="G162" s="25">
        <v>9464.9624999999996</v>
      </c>
      <c r="H162" s="25">
        <v>10035.0375</v>
      </c>
      <c r="I162" s="25">
        <v>438.59649122807019</v>
      </c>
      <c r="J162" s="25">
        <v>0</v>
      </c>
      <c r="K162" s="25">
        <v>3358.7543530701751</v>
      </c>
      <c r="L162" s="25">
        <v>6237.6866557017547</v>
      </c>
      <c r="M162" s="25">
        <v>5721.5020409390418</v>
      </c>
      <c r="N162" s="25">
        <v>0</v>
      </c>
      <c r="O162" s="25">
        <v>0</v>
      </c>
      <c r="P162" s="25">
        <v>5721.5020409390418</v>
      </c>
      <c r="Q162" s="25">
        <v>1074603.0894399649</v>
      </c>
      <c r="R162" s="25">
        <v>1074603.0894399649</v>
      </c>
      <c r="S162" s="25">
        <v>9866.0714285714294</v>
      </c>
      <c r="T162" s="25">
        <v>8705.3571428571431</v>
      </c>
      <c r="U162" s="25">
        <v>0</v>
      </c>
      <c r="V162" s="25">
        <v>1093174.5180113933</v>
      </c>
      <c r="W162" s="25">
        <v>30701.754385964567</v>
      </c>
      <c r="X162" s="25">
        <v>1123876.2723973577</v>
      </c>
      <c r="Y162" s="25">
        <v>8705.3571428571431</v>
      </c>
      <c r="Z162" s="25">
        <v>8705.3571428571431</v>
      </c>
      <c r="AA162" s="25">
        <v>0</v>
      </c>
      <c r="AB162" s="25">
        <v>0</v>
      </c>
      <c r="AC162" s="25">
        <v>8705.3571428571431</v>
      </c>
      <c r="AD162" s="25">
        <v>20000</v>
      </c>
      <c r="AE162" s="25">
        <v>1095170.9152545</v>
      </c>
      <c r="AF162" s="25">
        <v>1115170.9152545</v>
      </c>
      <c r="AG162" s="25">
        <v>1123876.272397357</v>
      </c>
    </row>
    <row r="163" spans="2:33" x14ac:dyDescent="0.2">
      <c r="B163" s="104">
        <v>50130</v>
      </c>
      <c r="C163" s="258">
        <v>2037</v>
      </c>
      <c r="D163" s="25">
        <v>27625</v>
      </c>
      <c r="E163" s="25">
        <v>8125</v>
      </c>
      <c r="F163" s="25">
        <v>19500</v>
      </c>
      <c r="G163" s="25">
        <v>9464.9624999999996</v>
      </c>
      <c r="H163" s="25">
        <v>10035.0375</v>
      </c>
      <c r="I163" s="25">
        <v>438.59649122807019</v>
      </c>
      <c r="J163" s="25">
        <v>0</v>
      </c>
      <c r="K163" s="25">
        <v>3358.7543530701751</v>
      </c>
      <c r="L163" s="25">
        <v>6237.6866557017547</v>
      </c>
      <c r="M163" s="25">
        <v>7631.0642529206089</v>
      </c>
      <c r="N163" s="25">
        <v>0</v>
      </c>
      <c r="O163" s="25">
        <v>0</v>
      </c>
      <c r="P163" s="25">
        <v>7631.0642529206089</v>
      </c>
      <c r="Q163" s="25">
        <v>1082234.1536928855</v>
      </c>
      <c r="R163" s="25">
        <v>1082234.1536928855</v>
      </c>
      <c r="S163" s="25">
        <v>8911.2903225806458</v>
      </c>
      <c r="T163" s="25">
        <v>7862.9032258064517</v>
      </c>
      <c r="U163" s="25">
        <v>0</v>
      </c>
      <c r="V163" s="25">
        <v>1099008.3472412727</v>
      </c>
      <c r="W163" s="25">
        <v>30263.157894736498</v>
      </c>
      <c r="X163" s="25">
        <v>1129271.5051360091</v>
      </c>
      <c r="Y163" s="25">
        <v>7862.9032258064517</v>
      </c>
      <c r="Z163" s="25">
        <v>7862.9032258064517</v>
      </c>
      <c r="AA163" s="25">
        <v>0</v>
      </c>
      <c r="AB163" s="25">
        <v>0</v>
      </c>
      <c r="AC163" s="25">
        <v>7862.9032258064517</v>
      </c>
      <c r="AD163" s="25">
        <v>20000</v>
      </c>
      <c r="AE163" s="25">
        <v>1101408.6019102018</v>
      </c>
      <c r="AF163" s="25">
        <v>1121408.6019102018</v>
      </c>
      <c r="AG163" s="25">
        <v>1129271.5051360084</v>
      </c>
    </row>
    <row r="164" spans="2:33" x14ac:dyDescent="0.2">
      <c r="B164" s="104">
        <v>50160</v>
      </c>
      <c r="C164" s="258">
        <v>2037</v>
      </c>
      <c r="D164" s="25">
        <v>27625</v>
      </c>
      <c r="E164" s="25">
        <v>8125</v>
      </c>
      <c r="F164" s="25">
        <v>19500</v>
      </c>
      <c r="G164" s="25">
        <v>9464.9624999999996</v>
      </c>
      <c r="H164" s="25">
        <v>10035.0375</v>
      </c>
      <c r="I164" s="25">
        <v>438.59649122807019</v>
      </c>
      <c r="J164" s="25">
        <v>0</v>
      </c>
      <c r="K164" s="25">
        <v>3358.7543530701751</v>
      </c>
      <c r="L164" s="25">
        <v>6237.6866557017547</v>
      </c>
      <c r="M164" s="25">
        <v>6379.240136177139</v>
      </c>
      <c r="N164" s="25">
        <v>0</v>
      </c>
      <c r="O164" s="25">
        <v>0</v>
      </c>
      <c r="P164" s="25">
        <v>6379.240136177139</v>
      </c>
      <c r="Q164" s="25">
        <v>1088613.3938290626</v>
      </c>
      <c r="R164" s="25">
        <v>1088613.3938290626</v>
      </c>
      <c r="S164" s="25">
        <v>9208.3333333333321</v>
      </c>
      <c r="T164" s="25">
        <v>8125</v>
      </c>
      <c r="U164" s="25">
        <v>0</v>
      </c>
      <c r="V164" s="25">
        <v>1105946.7271623958</v>
      </c>
      <c r="W164" s="25">
        <v>29824.561403508429</v>
      </c>
      <c r="X164" s="25">
        <v>1135771.2885659044</v>
      </c>
      <c r="Y164" s="25">
        <v>8125</v>
      </c>
      <c r="Z164" s="25">
        <v>8125</v>
      </c>
      <c r="AA164" s="25">
        <v>0</v>
      </c>
      <c r="AB164" s="25">
        <v>0</v>
      </c>
      <c r="AC164" s="25">
        <v>8125</v>
      </c>
      <c r="AD164" s="25">
        <v>20000</v>
      </c>
      <c r="AE164" s="25">
        <v>1107646.2885659037</v>
      </c>
      <c r="AF164" s="25">
        <v>1127646.2885659037</v>
      </c>
      <c r="AG164" s="25">
        <v>1135771.2885659037</v>
      </c>
    </row>
    <row r="165" spans="2:33" x14ac:dyDescent="0.2">
      <c r="B165" s="104">
        <v>50191</v>
      </c>
      <c r="C165" s="258">
        <v>2037</v>
      </c>
      <c r="D165" s="25">
        <v>27625</v>
      </c>
      <c r="E165" s="25">
        <v>8125</v>
      </c>
      <c r="F165" s="25">
        <v>19500</v>
      </c>
      <c r="G165" s="25">
        <v>9464.9624999999996</v>
      </c>
      <c r="H165" s="25">
        <v>10035.0375</v>
      </c>
      <c r="I165" s="25">
        <v>438.59649122807019</v>
      </c>
      <c r="J165" s="25">
        <v>0</v>
      </c>
      <c r="K165" s="25">
        <v>3358.7543530701751</v>
      </c>
      <c r="L165" s="25">
        <v>6237.6866557017547</v>
      </c>
      <c r="M165" s="25">
        <v>6973.3261576825116</v>
      </c>
      <c r="N165" s="25">
        <v>0</v>
      </c>
      <c r="O165" s="25">
        <v>0</v>
      </c>
      <c r="P165" s="25">
        <v>6973.3261576825116</v>
      </c>
      <c r="Q165" s="25">
        <v>1095586.7199867452</v>
      </c>
      <c r="R165" s="25">
        <v>1095586.7199867452</v>
      </c>
      <c r="S165" s="25">
        <v>8911.2903225806458</v>
      </c>
      <c r="T165" s="25">
        <v>7862.9032258064517</v>
      </c>
      <c r="U165" s="25">
        <v>0</v>
      </c>
      <c r="V165" s="25">
        <v>1112360.9135351323</v>
      </c>
      <c r="W165" s="25">
        <v>29385.96491228036</v>
      </c>
      <c r="X165" s="25">
        <v>1141746.8784474127</v>
      </c>
      <c r="Y165" s="25">
        <v>7862.9032258064517</v>
      </c>
      <c r="Z165" s="25">
        <v>7862.9032258064517</v>
      </c>
      <c r="AA165" s="25">
        <v>0</v>
      </c>
      <c r="AB165" s="25">
        <v>0</v>
      </c>
      <c r="AC165" s="25">
        <v>7862.9032258064517</v>
      </c>
      <c r="AD165" s="25">
        <v>20000</v>
      </c>
      <c r="AE165" s="25">
        <v>1113883.9752216055</v>
      </c>
      <c r="AF165" s="25">
        <v>1133883.9752216055</v>
      </c>
      <c r="AG165" s="25">
        <v>1141746.878447412</v>
      </c>
    </row>
    <row r="166" spans="2:33" x14ac:dyDescent="0.2">
      <c r="B166" s="104">
        <v>50221</v>
      </c>
      <c r="C166" s="258">
        <v>2037</v>
      </c>
      <c r="D166" s="25">
        <v>27625</v>
      </c>
      <c r="E166" s="25">
        <v>8125</v>
      </c>
      <c r="F166" s="25">
        <v>19500</v>
      </c>
      <c r="G166" s="25">
        <v>9464.9624999999996</v>
      </c>
      <c r="H166" s="25">
        <v>10035.0375</v>
      </c>
      <c r="I166" s="25">
        <v>438.59649122807019</v>
      </c>
      <c r="J166" s="25">
        <v>0</v>
      </c>
      <c r="K166" s="25">
        <v>3358.7543530701751</v>
      </c>
      <c r="L166" s="25">
        <v>6237.6866557017547</v>
      </c>
      <c r="M166" s="25">
        <v>6379.240136177139</v>
      </c>
      <c r="N166" s="25">
        <v>0</v>
      </c>
      <c r="O166" s="25">
        <v>0</v>
      </c>
      <c r="P166" s="25">
        <v>6379.240136177139</v>
      </c>
      <c r="Q166" s="25">
        <v>1101965.9601229222</v>
      </c>
      <c r="R166" s="25">
        <v>1101965.9601229222</v>
      </c>
      <c r="S166" s="25">
        <v>9208.3333333333321</v>
      </c>
      <c r="T166" s="25">
        <v>8125</v>
      </c>
      <c r="U166" s="25">
        <v>0</v>
      </c>
      <c r="V166" s="25">
        <v>1119299.2934562555</v>
      </c>
      <c r="W166" s="25">
        <v>28947.368421052292</v>
      </c>
      <c r="X166" s="25">
        <v>1148246.6618773078</v>
      </c>
      <c r="Y166" s="25">
        <v>8125</v>
      </c>
      <c r="Z166" s="25">
        <v>8125</v>
      </c>
      <c r="AA166" s="25">
        <v>0</v>
      </c>
      <c r="AB166" s="25">
        <v>0</v>
      </c>
      <c r="AC166" s="25">
        <v>8125</v>
      </c>
      <c r="AD166" s="25">
        <v>20000</v>
      </c>
      <c r="AE166" s="25">
        <v>1120121.6618773073</v>
      </c>
      <c r="AF166" s="25">
        <v>1140121.6618773073</v>
      </c>
      <c r="AG166" s="25">
        <v>1148246.6618773073</v>
      </c>
    </row>
    <row r="167" spans="2:33" x14ac:dyDescent="0.2">
      <c r="B167" s="104">
        <v>50252</v>
      </c>
      <c r="C167" s="258">
        <v>2038</v>
      </c>
      <c r="D167" s="25">
        <v>27625</v>
      </c>
      <c r="E167" s="25">
        <v>8125</v>
      </c>
      <c r="F167" s="25">
        <v>19500</v>
      </c>
      <c r="G167" s="25">
        <v>9464.9624999999996</v>
      </c>
      <c r="H167" s="25">
        <v>10035.0375</v>
      </c>
      <c r="I167" s="25">
        <v>438.59649122807019</v>
      </c>
      <c r="J167" s="25">
        <v>0</v>
      </c>
      <c r="K167" s="25">
        <v>3358.7543530701751</v>
      </c>
      <c r="L167" s="25">
        <v>6237.6866557017547</v>
      </c>
      <c r="M167" s="25">
        <v>6973.3261576825116</v>
      </c>
      <c r="N167" s="25">
        <v>0</v>
      </c>
      <c r="O167" s="25">
        <v>0</v>
      </c>
      <c r="P167" s="25">
        <v>6973.3261576825116</v>
      </c>
      <c r="Q167" s="25">
        <v>1108939.2862806048</v>
      </c>
      <c r="R167" s="25">
        <v>1108939.2862806048</v>
      </c>
      <c r="S167" s="25">
        <v>8911.2903225806458</v>
      </c>
      <c r="T167" s="25">
        <v>7862.9032258064517</v>
      </c>
      <c r="U167" s="25">
        <v>0</v>
      </c>
      <c r="V167" s="25">
        <v>1125713.4798289919</v>
      </c>
      <c r="W167" s="25">
        <v>28508.771929824223</v>
      </c>
      <c r="X167" s="25">
        <v>1154222.2517588162</v>
      </c>
      <c r="Y167" s="25">
        <v>7862.9032258064517</v>
      </c>
      <c r="Z167" s="25">
        <v>7862.9032258064517</v>
      </c>
      <c r="AA167" s="25">
        <v>0</v>
      </c>
      <c r="AB167" s="25">
        <v>0</v>
      </c>
      <c r="AC167" s="25">
        <v>7862.9032258064517</v>
      </c>
      <c r="AD167" s="25">
        <v>20000</v>
      </c>
      <c r="AE167" s="25">
        <v>1126359.3485330092</v>
      </c>
      <c r="AF167" s="25">
        <v>1146359.3485330092</v>
      </c>
      <c r="AG167" s="25">
        <v>1154222.2517588157</v>
      </c>
    </row>
    <row r="168" spans="2:33" x14ac:dyDescent="0.2">
      <c r="B168" s="104">
        <v>50283</v>
      </c>
      <c r="C168" s="258">
        <v>2038</v>
      </c>
      <c r="D168" s="25">
        <v>27625</v>
      </c>
      <c r="E168" s="25">
        <v>8125</v>
      </c>
      <c r="F168" s="25">
        <v>19500</v>
      </c>
      <c r="G168" s="25">
        <v>9464.9624999999996</v>
      </c>
      <c r="H168" s="25">
        <v>10035.0375</v>
      </c>
      <c r="I168" s="25">
        <v>438.59649122807019</v>
      </c>
      <c r="J168" s="25">
        <v>0</v>
      </c>
      <c r="K168" s="25">
        <v>3358.7543530701751</v>
      </c>
      <c r="L168" s="25">
        <v>6237.6866557017547</v>
      </c>
      <c r="M168" s="25">
        <v>6676.2831469298253</v>
      </c>
      <c r="N168" s="25">
        <v>0</v>
      </c>
      <c r="O168" s="25">
        <v>0</v>
      </c>
      <c r="P168" s="25">
        <v>6676.2831469298253</v>
      </c>
      <c r="Q168" s="25">
        <v>1115615.5694275347</v>
      </c>
      <c r="R168" s="25">
        <v>1115615.5694275347</v>
      </c>
      <c r="S168" s="25">
        <v>8911.2903225806458</v>
      </c>
      <c r="T168" s="25">
        <v>7862.9032258064517</v>
      </c>
      <c r="U168" s="25">
        <v>0</v>
      </c>
      <c r="V168" s="25">
        <v>1132389.7629759219</v>
      </c>
      <c r="W168" s="25">
        <v>28070.175438596154</v>
      </c>
      <c r="X168" s="25">
        <v>1160459.938414518</v>
      </c>
      <c r="Y168" s="25">
        <v>7862.9032258064517</v>
      </c>
      <c r="Z168" s="25">
        <v>7862.9032258064517</v>
      </c>
      <c r="AA168" s="25">
        <v>0</v>
      </c>
      <c r="AB168" s="25">
        <v>0</v>
      </c>
      <c r="AC168" s="25">
        <v>7862.9032258064517</v>
      </c>
      <c r="AD168" s="25">
        <v>20000</v>
      </c>
      <c r="AE168" s="25">
        <v>1132597.035188711</v>
      </c>
      <c r="AF168" s="25">
        <v>1152597.035188711</v>
      </c>
      <c r="AG168" s="25">
        <v>1160459.9384145176</v>
      </c>
    </row>
    <row r="169" spans="2:33" x14ac:dyDescent="0.2">
      <c r="B169" s="104">
        <v>50313</v>
      </c>
      <c r="C169" s="258">
        <v>2038</v>
      </c>
      <c r="D169" s="25">
        <v>27625</v>
      </c>
      <c r="E169" s="25">
        <v>8125</v>
      </c>
      <c r="F169" s="25">
        <v>19500</v>
      </c>
      <c r="G169" s="25">
        <v>9464.9624999999996</v>
      </c>
      <c r="H169" s="25">
        <v>10035.0375</v>
      </c>
      <c r="I169" s="25">
        <v>438.59649122807019</v>
      </c>
      <c r="J169" s="25">
        <v>0</v>
      </c>
      <c r="K169" s="25">
        <v>3358.7543530701751</v>
      </c>
      <c r="L169" s="25">
        <v>6237.6866557017547</v>
      </c>
      <c r="M169" s="25">
        <v>6379.240136177139</v>
      </c>
      <c r="N169" s="25">
        <v>0</v>
      </c>
      <c r="O169" s="25">
        <v>0</v>
      </c>
      <c r="P169" s="25">
        <v>6379.240136177139</v>
      </c>
      <c r="Q169" s="25">
        <v>1121994.8095637118</v>
      </c>
      <c r="R169" s="25">
        <v>1121994.8095637118</v>
      </c>
      <c r="S169" s="25">
        <v>9208.3333333333321</v>
      </c>
      <c r="T169" s="25">
        <v>8125</v>
      </c>
      <c r="U169" s="25">
        <v>0</v>
      </c>
      <c r="V169" s="25">
        <v>1139328.142897045</v>
      </c>
      <c r="W169" s="25">
        <v>27631.578947368085</v>
      </c>
      <c r="X169" s="25">
        <v>1166959.7218444131</v>
      </c>
      <c r="Y169" s="25">
        <v>8125</v>
      </c>
      <c r="Z169" s="25">
        <v>8125</v>
      </c>
      <c r="AA169" s="25">
        <v>0</v>
      </c>
      <c r="AB169" s="25">
        <v>0</v>
      </c>
      <c r="AC169" s="25">
        <v>8125</v>
      </c>
      <c r="AD169" s="25">
        <v>20000</v>
      </c>
      <c r="AE169" s="25">
        <v>1138834.7218444129</v>
      </c>
      <c r="AF169" s="25">
        <v>1158834.7218444129</v>
      </c>
      <c r="AG169" s="25">
        <v>1166959.7218444129</v>
      </c>
    </row>
    <row r="170" spans="2:33" x14ac:dyDescent="0.2">
      <c r="B170" s="104">
        <v>50344</v>
      </c>
      <c r="C170" s="258">
        <v>2038</v>
      </c>
      <c r="D170" s="25">
        <v>27625</v>
      </c>
      <c r="E170" s="25">
        <v>8125</v>
      </c>
      <c r="F170" s="25">
        <v>19500</v>
      </c>
      <c r="G170" s="25">
        <v>9464.9624999999996</v>
      </c>
      <c r="H170" s="25">
        <v>10035.0375</v>
      </c>
      <c r="I170" s="25">
        <v>438.59649122807019</v>
      </c>
      <c r="J170" s="25">
        <v>0</v>
      </c>
      <c r="K170" s="25">
        <v>3358.7543530701751</v>
      </c>
      <c r="L170" s="25">
        <v>6237.6866557017547</v>
      </c>
      <c r="M170" s="25">
        <v>6973.3261576825116</v>
      </c>
      <c r="N170" s="25">
        <v>0</v>
      </c>
      <c r="O170" s="25">
        <v>0</v>
      </c>
      <c r="P170" s="25">
        <v>6973.3261576825116</v>
      </c>
      <c r="Q170" s="25">
        <v>1128968.1357213943</v>
      </c>
      <c r="R170" s="25">
        <v>1128968.1357213943</v>
      </c>
      <c r="S170" s="25">
        <v>8911.2903225806458</v>
      </c>
      <c r="T170" s="25">
        <v>7862.9032258064517</v>
      </c>
      <c r="U170" s="25">
        <v>0</v>
      </c>
      <c r="V170" s="25">
        <v>1145742.3292697815</v>
      </c>
      <c r="W170" s="25">
        <v>27192.982456140016</v>
      </c>
      <c r="X170" s="25">
        <v>1172935.3117259215</v>
      </c>
      <c r="Y170" s="25">
        <v>7862.9032258064517</v>
      </c>
      <c r="Z170" s="25">
        <v>7862.9032258064517</v>
      </c>
      <c r="AA170" s="25">
        <v>0</v>
      </c>
      <c r="AB170" s="25">
        <v>0</v>
      </c>
      <c r="AC170" s="25">
        <v>7862.9032258064517</v>
      </c>
      <c r="AD170" s="25">
        <v>20000</v>
      </c>
      <c r="AE170" s="25">
        <v>1145072.4085001147</v>
      </c>
      <c r="AF170" s="25">
        <v>1165072.4085001147</v>
      </c>
      <c r="AG170" s="25">
        <v>1172935.3117259212</v>
      </c>
    </row>
    <row r="171" spans="2:33" x14ac:dyDescent="0.2">
      <c r="B171" s="104">
        <v>50374</v>
      </c>
      <c r="C171" s="258">
        <v>2038</v>
      </c>
      <c r="D171" s="25">
        <v>27625</v>
      </c>
      <c r="E171" s="25">
        <v>8125</v>
      </c>
      <c r="F171" s="25">
        <v>19500</v>
      </c>
      <c r="G171" s="25">
        <v>9464.9624999999996</v>
      </c>
      <c r="H171" s="25">
        <v>10035.0375</v>
      </c>
      <c r="I171" s="25">
        <v>438.59649122807019</v>
      </c>
      <c r="J171" s="25">
        <v>0</v>
      </c>
      <c r="K171" s="25">
        <v>3358.7543530701751</v>
      </c>
      <c r="L171" s="25">
        <v>6237.6866557017547</v>
      </c>
      <c r="M171" s="25">
        <v>6379.240136177139</v>
      </c>
      <c r="N171" s="25">
        <v>0</v>
      </c>
      <c r="O171" s="25">
        <v>0</v>
      </c>
      <c r="P171" s="25">
        <v>6379.240136177139</v>
      </c>
      <c r="Q171" s="25">
        <v>1135347.3758575714</v>
      </c>
      <c r="R171" s="25">
        <v>1135347.3758575714</v>
      </c>
      <c r="S171" s="25">
        <v>9208.3333333333321</v>
      </c>
      <c r="T171" s="25">
        <v>8125</v>
      </c>
      <c r="U171" s="25">
        <v>0</v>
      </c>
      <c r="V171" s="25">
        <v>1152680.7091909046</v>
      </c>
      <c r="W171" s="25">
        <v>26754.385964911948</v>
      </c>
      <c r="X171" s="25">
        <v>1179435.0951558165</v>
      </c>
      <c r="Y171" s="25">
        <v>8125</v>
      </c>
      <c r="Z171" s="25">
        <v>8125</v>
      </c>
      <c r="AA171" s="25">
        <v>0</v>
      </c>
      <c r="AB171" s="25">
        <v>0</v>
      </c>
      <c r="AC171" s="25">
        <v>8125</v>
      </c>
      <c r="AD171" s="25">
        <v>20000</v>
      </c>
      <c r="AE171" s="25">
        <v>1151310.0951558165</v>
      </c>
      <c r="AF171" s="25">
        <v>1171310.0951558165</v>
      </c>
      <c r="AG171" s="25">
        <v>1179435.0951558165</v>
      </c>
    </row>
    <row r="172" spans="2:33" x14ac:dyDescent="0.2">
      <c r="B172" s="104">
        <v>50405</v>
      </c>
      <c r="C172" s="258">
        <v>2038</v>
      </c>
      <c r="D172" s="25">
        <v>27625</v>
      </c>
      <c r="E172" s="25">
        <v>8125</v>
      </c>
      <c r="F172" s="25">
        <v>19500</v>
      </c>
      <c r="G172" s="25">
        <v>9464.9624999999996</v>
      </c>
      <c r="H172" s="25">
        <v>10035.0375</v>
      </c>
      <c r="I172" s="25">
        <v>438.59649122807019</v>
      </c>
      <c r="J172" s="25">
        <v>0</v>
      </c>
      <c r="K172" s="25">
        <v>3358.7543530701751</v>
      </c>
      <c r="L172" s="25">
        <v>6237.6866557017547</v>
      </c>
      <c r="M172" s="25">
        <v>6973.3261576825116</v>
      </c>
      <c r="N172" s="25">
        <v>0</v>
      </c>
      <c r="O172" s="25">
        <v>0</v>
      </c>
      <c r="P172" s="25">
        <v>6973.3261576825116</v>
      </c>
      <c r="Q172" s="25">
        <v>1142320.7020152539</v>
      </c>
      <c r="R172" s="25">
        <v>1142320.7020152539</v>
      </c>
      <c r="S172" s="25">
        <v>8911.2903225806458</v>
      </c>
      <c r="T172" s="25">
        <v>7862.9032258064517</v>
      </c>
      <c r="U172" s="25">
        <v>0</v>
      </c>
      <c r="V172" s="25">
        <v>1159094.8955636411</v>
      </c>
      <c r="W172" s="25">
        <v>26315.789473683879</v>
      </c>
      <c r="X172" s="25">
        <v>1185410.6850373249</v>
      </c>
      <c r="Y172" s="25">
        <v>7862.9032258064517</v>
      </c>
      <c r="Z172" s="25">
        <v>7862.9032258064517</v>
      </c>
      <c r="AA172" s="25">
        <v>0</v>
      </c>
      <c r="AB172" s="25">
        <v>0</v>
      </c>
      <c r="AC172" s="25">
        <v>7862.9032258064517</v>
      </c>
      <c r="AD172" s="25">
        <v>20000</v>
      </c>
      <c r="AE172" s="25">
        <v>1157547.7818115184</v>
      </c>
      <c r="AF172" s="25">
        <v>1177547.7818115184</v>
      </c>
      <c r="AG172" s="25">
        <v>1185410.6850373249</v>
      </c>
    </row>
    <row r="173" spans="2:33" x14ac:dyDescent="0.2">
      <c r="B173" s="104">
        <v>50436</v>
      </c>
      <c r="C173" s="258">
        <v>2038</v>
      </c>
      <c r="D173" s="25">
        <v>27625</v>
      </c>
      <c r="E173" s="25">
        <v>8125</v>
      </c>
      <c r="F173" s="25">
        <v>19500</v>
      </c>
      <c r="G173" s="25">
        <v>9464.9624999999996</v>
      </c>
      <c r="H173" s="25">
        <v>10035.0375</v>
      </c>
      <c r="I173" s="25">
        <v>438.59649122807019</v>
      </c>
      <c r="J173" s="25">
        <v>0</v>
      </c>
      <c r="K173" s="25">
        <v>3358.7543530701751</v>
      </c>
      <c r="L173" s="25">
        <v>6237.6866557017547</v>
      </c>
      <c r="M173" s="25">
        <v>6676.2831469298253</v>
      </c>
      <c r="N173" s="25">
        <v>0</v>
      </c>
      <c r="O173" s="25">
        <v>0</v>
      </c>
      <c r="P173" s="25">
        <v>6676.2831469298253</v>
      </c>
      <c r="Q173" s="25">
        <v>1148996.9851621839</v>
      </c>
      <c r="R173" s="25">
        <v>1148996.9851621839</v>
      </c>
      <c r="S173" s="25">
        <v>8911.2903225806458</v>
      </c>
      <c r="T173" s="25">
        <v>7862.9032258064517</v>
      </c>
      <c r="U173" s="25">
        <v>0</v>
      </c>
      <c r="V173" s="25">
        <v>1165771.178710571</v>
      </c>
      <c r="W173" s="25">
        <v>25877.19298245581</v>
      </c>
      <c r="X173" s="25">
        <v>1191648.3716930267</v>
      </c>
      <c r="Y173" s="25">
        <v>7862.9032258064517</v>
      </c>
      <c r="Z173" s="25">
        <v>7862.9032258064517</v>
      </c>
      <c r="AA173" s="25">
        <v>0</v>
      </c>
      <c r="AB173" s="25">
        <v>0</v>
      </c>
      <c r="AC173" s="25">
        <v>7862.9032258064517</v>
      </c>
      <c r="AD173" s="25">
        <v>20000</v>
      </c>
      <c r="AE173" s="25">
        <v>1163785.4684672202</v>
      </c>
      <c r="AF173" s="25">
        <v>1183785.4684672202</v>
      </c>
      <c r="AG173" s="25">
        <v>1191648.3716930267</v>
      </c>
    </row>
    <row r="174" spans="2:33" x14ac:dyDescent="0.2">
      <c r="B174" s="104">
        <v>50464</v>
      </c>
      <c r="C174" s="258">
        <v>2038</v>
      </c>
      <c r="D174" s="25">
        <v>27625</v>
      </c>
      <c r="E174" s="25">
        <v>8125</v>
      </c>
      <c r="F174" s="25">
        <v>19500</v>
      </c>
      <c r="G174" s="25">
        <v>9464.9624999999996</v>
      </c>
      <c r="H174" s="25">
        <v>10035.0375</v>
      </c>
      <c r="I174" s="25">
        <v>438.59649122807019</v>
      </c>
      <c r="J174" s="25">
        <v>0</v>
      </c>
      <c r="K174" s="25">
        <v>3358.7543530701751</v>
      </c>
      <c r="L174" s="25">
        <v>6237.6866557017547</v>
      </c>
      <c r="M174" s="25">
        <v>5721.5020409390418</v>
      </c>
      <c r="N174" s="25">
        <v>0</v>
      </c>
      <c r="O174" s="25">
        <v>0</v>
      </c>
      <c r="P174" s="25">
        <v>5721.5020409390418</v>
      </c>
      <c r="Q174" s="25">
        <v>1154718.4872031228</v>
      </c>
      <c r="R174" s="25">
        <v>1154718.4872031228</v>
      </c>
      <c r="S174" s="25">
        <v>9866.0714285714294</v>
      </c>
      <c r="T174" s="25">
        <v>8705.3571428571431</v>
      </c>
      <c r="U174" s="25">
        <v>0</v>
      </c>
      <c r="V174" s="25">
        <v>1173289.9157745512</v>
      </c>
      <c r="W174" s="25">
        <v>25438.596491227741</v>
      </c>
      <c r="X174" s="25">
        <v>1198728.5122657791</v>
      </c>
      <c r="Y174" s="25">
        <v>8705.3571428571431</v>
      </c>
      <c r="Z174" s="25">
        <v>8705.3571428571431</v>
      </c>
      <c r="AA174" s="25">
        <v>0</v>
      </c>
      <c r="AB174" s="25">
        <v>0</v>
      </c>
      <c r="AC174" s="25">
        <v>8705.3571428571431</v>
      </c>
      <c r="AD174" s="25">
        <v>20000</v>
      </c>
      <c r="AE174" s="25">
        <v>1170023.155122922</v>
      </c>
      <c r="AF174" s="25">
        <v>1190023.155122922</v>
      </c>
      <c r="AG174" s="25">
        <v>1198728.5122657791</v>
      </c>
    </row>
    <row r="175" spans="2:33" x14ac:dyDescent="0.2">
      <c r="B175" s="104">
        <v>50495</v>
      </c>
      <c r="C175" s="258">
        <v>2038</v>
      </c>
      <c r="D175" s="25">
        <v>27625</v>
      </c>
      <c r="E175" s="25">
        <v>8125</v>
      </c>
      <c r="F175" s="25">
        <v>19500</v>
      </c>
      <c r="G175" s="25">
        <v>9464.9624999999996</v>
      </c>
      <c r="H175" s="25">
        <v>10035.0375</v>
      </c>
      <c r="I175" s="25">
        <v>438.59649122807019</v>
      </c>
      <c r="J175" s="25">
        <v>0</v>
      </c>
      <c r="K175" s="25">
        <v>3358.7543530701751</v>
      </c>
      <c r="L175" s="25">
        <v>6237.6866557017547</v>
      </c>
      <c r="M175" s="25">
        <v>7631.0642529206089</v>
      </c>
      <c r="N175" s="25">
        <v>0</v>
      </c>
      <c r="O175" s="25">
        <v>0</v>
      </c>
      <c r="P175" s="25">
        <v>7631.0642529206089</v>
      </c>
      <c r="Q175" s="25">
        <v>1162349.5514560435</v>
      </c>
      <c r="R175" s="25">
        <v>1162349.5514560435</v>
      </c>
      <c r="S175" s="25">
        <v>8911.2903225806458</v>
      </c>
      <c r="T175" s="25">
        <v>7862.9032258064517</v>
      </c>
      <c r="U175" s="25">
        <v>0</v>
      </c>
      <c r="V175" s="25">
        <v>1179123.7450044306</v>
      </c>
      <c r="W175" s="25">
        <v>24999.999999999673</v>
      </c>
      <c r="X175" s="25">
        <v>1204123.7450044304</v>
      </c>
      <c r="Y175" s="25">
        <v>7862.9032258064517</v>
      </c>
      <c r="Z175" s="25">
        <v>7862.9032258064517</v>
      </c>
      <c r="AA175" s="25">
        <v>0</v>
      </c>
      <c r="AB175" s="25">
        <v>0</v>
      </c>
      <c r="AC175" s="25">
        <v>7862.9032258064517</v>
      </c>
      <c r="AD175" s="25">
        <v>20000</v>
      </c>
      <c r="AE175" s="25">
        <v>1176260.8417786239</v>
      </c>
      <c r="AF175" s="25">
        <v>1196260.8417786239</v>
      </c>
      <c r="AG175" s="25">
        <v>1204123.7450044304</v>
      </c>
    </row>
    <row r="176" spans="2:33" x14ac:dyDescent="0.2">
      <c r="B176" s="104">
        <v>50525</v>
      </c>
      <c r="C176" s="258">
        <v>2038</v>
      </c>
      <c r="D176" s="25">
        <v>27625</v>
      </c>
      <c r="E176" s="25">
        <v>8125</v>
      </c>
      <c r="F176" s="25">
        <v>19500</v>
      </c>
      <c r="G176" s="25">
        <v>9464.9624999999996</v>
      </c>
      <c r="H176" s="25">
        <v>10035.0375</v>
      </c>
      <c r="I176" s="25">
        <v>438.59649122807019</v>
      </c>
      <c r="J176" s="25">
        <v>0</v>
      </c>
      <c r="K176" s="25">
        <v>3358.7543530701751</v>
      </c>
      <c r="L176" s="25">
        <v>6237.6866557017547</v>
      </c>
      <c r="M176" s="25">
        <v>6379.240136177139</v>
      </c>
      <c r="N176" s="25">
        <v>0</v>
      </c>
      <c r="O176" s="25">
        <v>0</v>
      </c>
      <c r="P176" s="25">
        <v>6379.240136177139</v>
      </c>
      <c r="Q176" s="25">
        <v>1168728.7915922205</v>
      </c>
      <c r="R176" s="25">
        <v>1168728.7915922205</v>
      </c>
      <c r="S176" s="25">
        <v>9208.3333333333321</v>
      </c>
      <c r="T176" s="25">
        <v>8125</v>
      </c>
      <c r="U176" s="25">
        <v>0</v>
      </c>
      <c r="V176" s="25">
        <v>1186062.1249255538</v>
      </c>
      <c r="W176" s="25">
        <v>24561.403508771604</v>
      </c>
      <c r="X176" s="25">
        <v>1210623.5284343255</v>
      </c>
      <c r="Y176" s="25">
        <v>8125</v>
      </c>
      <c r="Z176" s="25">
        <v>8125</v>
      </c>
      <c r="AA176" s="25">
        <v>0</v>
      </c>
      <c r="AB176" s="25">
        <v>0</v>
      </c>
      <c r="AC176" s="25">
        <v>8125</v>
      </c>
      <c r="AD176" s="25">
        <v>20000</v>
      </c>
      <c r="AE176" s="25">
        <v>1182498.5284343257</v>
      </c>
      <c r="AF176" s="25">
        <v>1202498.5284343257</v>
      </c>
      <c r="AG176" s="25">
        <v>1210623.5284343257</v>
      </c>
    </row>
    <row r="177" spans="2:33" x14ac:dyDescent="0.2">
      <c r="B177" s="104">
        <v>50556</v>
      </c>
      <c r="C177" s="258">
        <v>2038</v>
      </c>
      <c r="D177" s="25">
        <v>27625</v>
      </c>
      <c r="E177" s="25">
        <v>8125</v>
      </c>
      <c r="F177" s="25">
        <v>19500</v>
      </c>
      <c r="G177" s="25">
        <v>9464.9624999999996</v>
      </c>
      <c r="H177" s="25">
        <v>10035.0375</v>
      </c>
      <c r="I177" s="25">
        <v>438.59649122807019</v>
      </c>
      <c r="J177" s="25">
        <v>0</v>
      </c>
      <c r="K177" s="25">
        <v>3358.7543530701751</v>
      </c>
      <c r="L177" s="25">
        <v>6237.6866557017547</v>
      </c>
      <c r="M177" s="25">
        <v>6973.3261576825116</v>
      </c>
      <c r="N177" s="25">
        <v>0</v>
      </c>
      <c r="O177" s="25">
        <v>0</v>
      </c>
      <c r="P177" s="25">
        <v>6973.3261576825116</v>
      </c>
      <c r="Q177" s="25">
        <v>1175702.1177499031</v>
      </c>
      <c r="R177" s="25">
        <v>1175702.1177499031</v>
      </c>
      <c r="S177" s="25">
        <v>8911.2903225806458</v>
      </c>
      <c r="T177" s="25">
        <v>7862.9032258064517</v>
      </c>
      <c r="U177" s="25">
        <v>0</v>
      </c>
      <c r="V177" s="25">
        <v>1192476.3112982903</v>
      </c>
      <c r="W177" s="25">
        <v>24122.807017543535</v>
      </c>
      <c r="X177" s="25">
        <v>1216599.1183158339</v>
      </c>
      <c r="Y177" s="25">
        <v>7862.9032258064517</v>
      </c>
      <c r="Z177" s="25">
        <v>7862.9032258064517</v>
      </c>
      <c r="AA177" s="25">
        <v>0</v>
      </c>
      <c r="AB177" s="25">
        <v>0</v>
      </c>
      <c r="AC177" s="25">
        <v>7862.9032258064517</v>
      </c>
      <c r="AD177" s="25">
        <v>20000</v>
      </c>
      <c r="AE177" s="25">
        <v>1188736.2150900275</v>
      </c>
      <c r="AF177" s="25">
        <v>1208736.2150900275</v>
      </c>
      <c r="AG177" s="25">
        <v>1216599.1183158341</v>
      </c>
    </row>
    <row r="178" spans="2:33" x14ac:dyDescent="0.2">
      <c r="B178" s="104">
        <v>50586</v>
      </c>
      <c r="C178" s="258">
        <v>2038</v>
      </c>
      <c r="D178" s="25">
        <v>27625</v>
      </c>
      <c r="E178" s="25">
        <v>8125</v>
      </c>
      <c r="F178" s="25">
        <v>19500</v>
      </c>
      <c r="G178" s="25">
        <v>9464.9624999999996</v>
      </c>
      <c r="H178" s="25">
        <v>10035.0375</v>
      </c>
      <c r="I178" s="25">
        <v>438.59649122807019</v>
      </c>
      <c r="J178" s="25">
        <v>0</v>
      </c>
      <c r="K178" s="25">
        <v>3358.7543530701751</v>
      </c>
      <c r="L178" s="25">
        <v>6237.6866557017547</v>
      </c>
      <c r="M178" s="25">
        <v>6379.240136177139</v>
      </c>
      <c r="N178" s="25">
        <v>0</v>
      </c>
      <c r="O178" s="25">
        <v>0</v>
      </c>
      <c r="P178" s="25">
        <v>6379.240136177139</v>
      </c>
      <c r="Q178" s="25">
        <v>1182081.3578860802</v>
      </c>
      <c r="R178" s="25">
        <v>1182081.3578860802</v>
      </c>
      <c r="S178" s="25">
        <v>9208.3333333333321</v>
      </c>
      <c r="T178" s="25">
        <v>8125</v>
      </c>
      <c r="U178" s="25">
        <v>0</v>
      </c>
      <c r="V178" s="25">
        <v>1199414.6912194134</v>
      </c>
      <c r="W178" s="25">
        <v>23684.210526315466</v>
      </c>
      <c r="X178" s="25">
        <v>1223098.9017457289</v>
      </c>
      <c r="Y178" s="25">
        <v>8125</v>
      </c>
      <c r="Z178" s="25">
        <v>8125</v>
      </c>
      <c r="AA178" s="25">
        <v>0</v>
      </c>
      <c r="AB178" s="25">
        <v>0</v>
      </c>
      <c r="AC178" s="25">
        <v>8125</v>
      </c>
      <c r="AD178" s="25">
        <v>20000</v>
      </c>
      <c r="AE178" s="25">
        <v>1194973.9017457294</v>
      </c>
      <c r="AF178" s="25">
        <v>1214973.9017457294</v>
      </c>
      <c r="AG178" s="25">
        <v>1223098.9017457294</v>
      </c>
    </row>
    <row r="179" spans="2:33" x14ac:dyDescent="0.2">
      <c r="B179" s="104">
        <v>50617</v>
      </c>
      <c r="C179" s="258">
        <v>2039</v>
      </c>
      <c r="D179" s="25">
        <v>27625</v>
      </c>
      <c r="E179" s="25">
        <v>8125</v>
      </c>
      <c r="F179" s="25">
        <v>19500</v>
      </c>
      <c r="G179" s="25">
        <v>9464.9624999999996</v>
      </c>
      <c r="H179" s="25">
        <v>10035.0375</v>
      </c>
      <c r="I179" s="25">
        <v>438.59649122807019</v>
      </c>
      <c r="J179" s="25">
        <v>0</v>
      </c>
      <c r="K179" s="25">
        <v>3358.7543530701751</v>
      </c>
      <c r="L179" s="25">
        <v>6237.6866557017547</v>
      </c>
      <c r="M179" s="25">
        <v>6973.3261576825116</v>
      </c>
      <c r="N179" s="25">
        <v>0</v>
      </c>
      <c r="O179" s="25">
        <v>0</v>
      </c>
      <c r="P179" s="25">
        <v>6973.3261576825116</v>
      </c>
      <c r="Q179" s="25">
        <v>1189054.6840437627</v>
      </c>
      <c r="R179" s="25">
        <v>1189054.6840437627</v>
      </c>
      <c r="S179" s="25">
        <v>8911.2903225806458</v>
      </c>
      <c r="T179" s="25">
        <v>7862.9032258064517</v>
      </c>
      <c r="U179" s="25">
        <v>0</v>
      </c>
      <c r="V179" s="25">
        <v>1205828.8775921499</v>
      </c>
      <c r="W179" s="25">
        <v>23245.614035087397</v>
      </c>
      <c r="X179" s="25">
        <v>1229074.4916272373</v>
      </c>
      <c r="Y179" s="25">
        <v>7862.9032258064517</v>
      </c>
      <c r="Z179" s="25">
        <v>7862.9032258064517</v>
      </c>
      <c r="AA179" s="25">
        <v>0</v>
      </c>
      <c r="AB179" s="25">
        <v>0</v>
      </c>
      <c r="AC179" s="25">
        <v>7862.9032258064517</v>
      </c>
      <c r="AD179" s="25">
        <v>20000</v>
      </c>
      <c r="AE179" s="25">
        <v>1201211.5884014312</v>
      </c>
      <c r="AF179" s="25">
        <v>1221211.5884014312</v>
      </c>
      <c r="AG179" s="25">
        <v>1229074.4916272378</v>
      </c>
    </row>
    <row r="180" spans="2:33" x14ac:dyDescent="0.2">
      <c r="B180" s="104">
        <v>50648</v>
      </c>
      <c r="C180" s="258">
        <v>2039</v>
      </c>
      <c r="D180" s="25">
        <v>27625</v>
      </c>
      <c r="E180" s="25">
        <v>8125</v>
      </c>
      <c r="F180" s="25">
        <v>19500</v>
      </c>
      <c r="G180" s="25">
        <v>9464.9624999999996</v>
      </c>
      <c r="H180" s="25">
        <v>10035.0375</v>
      </c>
      <c r="I180" s="25">
        <v>438.59649122807019</v>
      </c>
      <c r="J180" s="25">
        <v>0</v>
      </c>
      <c r="K180" s="25">
        <v>3358.7543530701751</v>
      </c>
      <c r="L180" s="25">
        <v>6237.6866557017547</v>
      </c>
      <c r="M180" s="25">
        <v>6676.2831469298253</v>
      </c>
      <c r="N180" s="25">
        <v>0</v>
      </c>
      <c r="O180" s="25">
        <v>0</v>
      </c>
      <c r="P180" s="25">
        <v>6676.2831469298253</v>
      </c>
      <c r="Q180" s="25">
        <v>1195730.9671906927</v>
      </c>
      <c r="R180" s="25">
        <v>1195730.9671906927</v>
      </c>
      <c r="S180" s="25">
        <v>8911.2903225806458</v>
      </c>
      <c r="T180" s="25">
        <v>7862.9032258064517</v>
      </c>
      <c r="U180" s="25">
        <v>0</v>
      </c>
      <c r="V180" s="25">
        <v>1212505.1607390798</v>
      </c>
      <c r="W180" s="25">
        <v>22807.017543859329</v>
      </c>
      <c r="X180" s="25">
        <v>1235312.1782829391</v>
      </c>
      <c r="Y180" s="25">
        <v>7862.9032258064517</v>
      </c>
      <c r="Z180" s="25">
        <v>7862.9032258064517</v>
      </c>
      <c r="AA180" s="25">
        <v>0</v>
      </c>
      <c r="AB180" s="25">
        <v>0</v>
      </c>
      <c r="AC180" s="25">
        <v>7862.9032258064517</v>
      </c>
      <c r="AD180" s="25">
        <v>20000</v>
      </c>
      <c r="AE180" s="25">
        <v>1207449.2750571331</v>
      </c>
      <c r="AF180" s="25">
        <v>1227449.2750571331</v>
      </c>
      <c r="AG180" s="25">
        <v>1235312.1782829396</v>
      </c>
    </row>
    <row r="181" spans="2:33" x14ac:dyDescent="0.2">
      <c r="B181" s="104">
        <v>50678</v>
      </c>
      <c r="C181" s="258">
        <v>2039</v>
      </c>
      <c r="D181" s="25">
        <v>27625</v>
      </c>
      <c r="E181" s="25">
        <v>8125</v>
      </c>
      <c r="F181" s="25">
        <v>19500</v>
      </c>
      <c r="G181" s="25">
        <v>9464.9624999999996</v>
      </c>
      <c r="H181" s="25">
        <v>10035.0375</v>
      </c>
      <c r="I181" s="25">
        <v>438.59649122807019</v>
      </c>
      <c r="J181" s="25">
        <v>0</v>
      </c>
      <c r="K181" s="25">
        <v>3358.7543530701751</v>
      </c>
      <c r="L181" s="25">
        <v>6237.6866557017547</v>
      </c>
      <c r="M181" s="25">
        <v>6379.240136177139</v>
      </c>
      <c r="N181" s="25">
        <v>0</v>
      </c>
      <c r="O181" s="25">
        <v>0</v>
      </c>
      <c r="P181" s="25">
        <v>6379.240136177139</v>
      </c>
      <c r="Q181" s="25">
        <v>1202110.2073268697</v>
      </c>
      <c r="R181" s="25">
        <v>1202110.2073268697</v>
      </c>
      <c r="S181" s="25">
        <v>9208.3333333333321</v>
      </c>
      <c r="T181" s="25">
        <v>8125</v>
      </c>
      <c r="U181" s="25">
        <v>0</v>
      </c>
      <c r="V181" s="25">
        <v>1219443.540660203</v>
      </c>
      <c r="W181" s="25">
        <v>22368.42105263126</v>
      </c>
      <c r="X181" s="25">
        <v>1241811.9617128342</v>
      </c>
      <c r="Y181" s="25">
        <v>8125</v>
      </c>
      <c r="Z181" s="25">
        <v>8125</v>
      </c>
      <c r="AA181" s="25">
        <v>0</v>
      </c>
      <c r="AB181" s="25">
        <v>0</v>
      </c>
      <c r="AC181" s="25">
        <v>8125</v>
      </c>
      <c r="AD181" s="25">
        <v>20000</v>
      </c>
      <c r="AE181" s="25">
        <v>1213686.9617128349</v>
      </c>
      <c r="AF181" s="25">
        <v>1233686.9617128349</v>
      </c>
      <c r="AG181" s="25">
        <v>1241811.9617128349</v>
      </c>
    </row>
    <row r="182" spans="2:33" x14ac:dyDescent="0.2">
      <c r="B182" s="104">
        <v>50709</v>
      </c>
      <c r="C182" s="258">
        <v>2039</v>
      </c>
      <c r="D182" s="25">
        <v>27625</v>
      </c>
      <c r="E182" s="25">
        <v>8125</v>
      </c>
      <c r="F182" s="25">
        <v>19500</v>
      </c>
      <c r="G182" s="25">
        <v>9464.9624999999996</v>
      </c>
      <c r="H182" s="25">
        <v>10035.0375</v>
      </c>
      <c r="I182" s="25">
        <v>438.59649122807019</v>
      </c>
      <c r="J182" s="25">
        <v>0</v>
      </c>
      <c r="K182" s="25">
        <v>3358.7543530701751</v>
      </c>
      <c r="L182" s="25">
        <v>6237.6866557017547</v>
      </c>
      <c r="M182" s="25">
        <v>6973.3261576825116</v>
      </c>
      <c r="N182" s="25">
        <v>0</v>
      </c>
      <c r="O182" s="25">
        <v>0</v>
      </c>
      <c r="P182" s="25">
        <v>6973.3261576825116</v>
      </c>
      <c r="Q182" s="25">
        <v>1209083.5334845523</v>
      </c>
      <c r="R182" s="25">
        <v>1209083.5334845523</v>
      </c>
      <c r="S182" s="25">
        <v>8911.2903225806458</v>
      </c>
      <c r="T182" s="25">
        <v>7862.9032258064517</v>
      </c>
      <c r="U182" s="25">
        <v>0</v>
      </c>
      <c r="V182" s="25">
        <v>1225857.7270329394</v>
      </c>
      <c r="W182" s="25">
        <v>21929.824561403191</v>
      </c>
      <c r="X182" s="25">
        <v>1247787.5515943426</v>
      </c>
      <c r="Y182" s="25">
        <v>7862.9032258064517</v>
      </c>
      <c r="Z182" s="25">
        <v>7862.9032258064517</v>
      </c>
      <c r="AA182" s="25">
        <v>0</v>
      </c>
      <c r="AB182" s="25">
        <v>0</v>
      </c>
      <c r="AC182" s="25">
        <v>7862.9032258064517</v>
      </c>
      <c r="AD182" s="25">
        <v>20000</v>
      </c>
      <c r="AE182" s="25">
        <v>1219924.6483685367</v>
      </c>
      <c r="AF182" s="25">
        <v>1239924.6483685367</v>
      </c>
      <c r="AG182" s="25">
        <v>1247787.5515943433</v>
      </c>
    </row>
    <row r="183" spans="2:33" x14ac:dyDescent="0.2">
      <c r="B183" s="104">
        <v>50739</v>
      </c>
      <c r="C183" s="258">
        <v>2039</v>
      </c>
      <c r="D183" s="25">
        <v>27625</v>
      </c>
      <c r="E183" s="25">
        <v>8125</v>
      </c>
      <c r="F183" s="25">
        <v>19500</v>
      </c>
      <c r="G183" s="25">
        <v>9464.9624999999996</v>
      </c>
      <c r="H183" s="25">
        <v>10035.0375</v>
      </c>
      <c r="I183" s="25">
        <v>438.59649122807019</v>
      </c>
      <c r="J183" s="25">
        <v>0</v>
      </c>
      <c r="K183" s="25">
        <v>3358.7543530701751</v>
      </c>
      <c r="L183" s="25">
        <v>6237.6866557017547</v>
      </c>
      <c r="M183" s="25">
        <v>6379.240136177139</v>
      </c>
      <c r="N183" s="25">
        <v>0</v>
      </c>
      <c r="O183" s="25">
        <v>0</v>
      </c>
      <c r="P183" s="25">
        <v>6379.240136177139</v>
      </c>
      <c r="Q183" s="25">
        <v>1215462.7736207293</v>
      </c>
      <c r="R183" s="25">
        <v>1215462.7736207293</v>
      </c>
      <c r="S183" s="25">
        <v>9208.3333333333321</v>
      </c>
      <c r="T183" s="25">
        <v>8125</v>
      </c>
      <c r="U183" s="25">
        <v>0</v>
      </c>
      <c r="V183" s="25">
        <v>1232796.1069540626</v>
      </c>
      <c r="W183" s="25">
        <v>21491.228070175122</v>
      </c>
      <c r="X183" s="25">
        <v>1254287.3350242376</v>
      </c>
      <c r="Y183" s="25">
        <v>8125</v>
      </c>
      <c r="Z183" s="25">
        <v>8125</v>
      </c>
      <c r="AA183" s="25">
        <v>0</v>
      </c>
      <c r="AB183" s="25">
        <v>0</v>
      </c>
      <c r="AC183" s="25">
        <v>8125</v>
      </c>
      <c r="AD183" s="25">
        <v>20000</v>
      </c>
      <c r="AE183" s="25">
        <v>1226162.3350242386</v>
      </c>
      <c r="AF183" s="25">
        <v>1246162.3350242386</v>
      </c>
      <c r="AG183" s="25">
        <v>1254287.3350242386</v>
      </c>
    </row>
    <row r="184" spans="2:33" x14ac:dyDescent="0.2">
      <c r="B184" s="104">
        <v>50770</v>
      </c>
      <c r="C184" s="258">
        <v>2039</v>
      </c>
      <c r="D184" s="25">
        <v>27625</v>
      </c>
      <c r="E184" s="25">
        <v>8125</v>
      </c>
      <c r="F184" s="25">
        <v>19500</v>
      </c>
      <c r="G184" s="25">
        <v>9464.9624999999996</v>
      </c>
      <c r="H184" s="25">
        <v>10035.0375</v>
      </c>
      <c r="I184" s="25">
        <v>438.59649122807019</v>
      </c>
      <c r="J184" s="25">
        <v>0</v>
      </c>
      <c r="K184" s="25">
        <v>3358.7543530701751</v>
      </c>
      <c r="L184" s="25">
        <v>6237.6866557017547</v>
      </c>
      <c r="M184" s="25">
        <v>6973.3261576825116</v>
      </c>
      <c r="N184" s="25">
        <v>0</v>
      </c>
      <c r="O184" s="25">
        <v>0</v>
      </c>
      <c r="P184" s="25">
        <v>6973.3261576825116</v>
      </c>
      <c r="Q184" s="25">
        <v>1222436.0997784119</v>
      </c>
      <c r="R184" s="25">
        <v>1222436.0997784119</v>
      </c>
      <c r="S184" s="25">
        <v>8911.2903225806458</v>
      </c>
      <c r="T184" s="25">
        <v>7862.9032258064517</v>
      </c>
      <c r="U184" s="25">
        <v>0</v>
      </c>
      <c r="V184" s="25">
        <v>1239210.2933267991</v>
      </c>
      <c r="W184" s="25">
        <v>21052.631578947054</v>
      </c>
      <c r="X184" s="25">
        <v>1260262.924905746</v>
      </c>
      <c r="Y184" s="25">
        <v>7862.9032258064517</v>
      </c>
      <c r="Z184" s="25">
        <v>7862.9032258064517</v>
      </c>
      <c r="AA184" s="25">
        <v>0</v>
      </c>
      <c r="AB184" s="25">
        <v>0</v>
      </c>
      <c r="AC184" s="25">
        <v>7862.9032258064517</v>
      </c>
      <c r="AD184" s="25">
        <v>20000</v>
      </c>
      <c r="AE184" s="25">
        <v>1232400.0216799404</v>
      </c>
      <c r="AF184" s="25">
        <v>1252400.0216799404</v>
      </c>
      <c r="AG184" s="25">
        <v>1260262.9249057469</v>
      </c>
    </row>
    <row r="185" spans="2:33" x14ac:dyDescent="0.2">
      <c r="B185" s="104">
        <v>50801</v>
      </c>
      <c r="C185" s="258">
        <v>2039</v>
      </c>
      <c r="D185" s="25">
        <v>27625</v>
      </c>
      <c r="E185" s="25">
        <v>8125</v>
      </c>
      <c r="F185" s="25">
        <v>19500</v>
      </c>
      <c r="G185" s="25">
        <v>9464.9624999999996</v>
      </c>
      <c r="H185" s="25">
        <v>10035.0375</v>
      </c>
      <c r="I185" s="25">
        <v>438.59649122807019</v>
      </c>
      <c r="J185" s="25">
        <v>0</v>
      </c>
      <c r="K185" s="25">
        <v>3358.7543530701751</v>
      </c>
      <c r="L185" s="25">
        <v>6237.6866557017547</v>
      </c>
      <c r="M185" s="25">
        <v>6676.2831469298253</v>
      </c>
      <c r="N185" s="25">
        <v>0</v>
      </c>
      <c r="O185" s="25">
        <v>0</v>
      </c>
      <c r="P185" s="25">
        <v>6676.2831469298253</v>
      </c>
      <c r="Q185" s="25">
        <v>1229112.3829253418</v>
      </c>
      <c r="R185" s="25">
        <v>1229112.3829253418</v>
      </c>
      <c r="S185" s="25">
        <v>8911.2903225806458</v>
      </c>
      <c r="T185" s="25">
        <v>7862.9032258064517</v>
      </c>
      <c r="U185" s="25">
        <v>0</v>
      </c>
      <c r="V185" s="25">
        <v>1245886.576473729</v>
      </c>
      <c r="W185" s="25">
        <v>20614.035087718985</v>
      </c>
      <c r="X185" s="25">
        <v>1266500.6115614481</v>
      </c>
      <c r="Y185" s="25">
        <v>7862.9032258064517</v>
      </c>
      <c r="Z185" s="25">
        <v>7862.9032258064517</v>
      </c>
      <c r="AA185" s="25">
        <v>0</v>
      </c>
      <c r="AB185" s="25">
        <v>0</v>
      </c>
      <c r="AC185" s="25">
        <v>7862.9032258064517</v>
      </c>
      <c r="AD185" s="25">
        <v>20000</v>
      </c>
      <c r="AE185" s="25">
        <v>1238637.7083356422</v>
      </c>
      <c r="AF185" s="25">
        <v>1258637.7083356422</v>
      </c>
      <c r="AG185" s="25">
        <v>1266500.6115614488</v>
      </c>
    </row>
    <row r="186" spans="2:33" x14ac:dyDescent="0.2">
      <c r="B186" s="104">
        <v>50829</v>
      </c>
      <c r="C186" s="258">
        <v>2039</v>
      </c>
      <c r="D186" s="25">
        <v>27625</v>
      </c>
      <c r="E186" s="25">
        <v>8125</v>
      </c>
      <c r="F186" s="25">
        <v>19500</v>
      </c>
      <c r="G186" s="25">
        <v>9464.9624999999996</v>
      </c>
      <c r="H186" s="25">
        <v>10035.0375</v>
      </c>
      <c r="I186" s="25">
        <v>438.59649122807019</v>
      </c>
      <c r="J186" s="25">
        <v>0</v>
      </c>
      <c r="K186" s="25">
        <v>3358.7543530701751</v>
      </c>
      <c r="L186" s="25">
        <v>6237.6866557017547</v>
      </c>
      <c r="M186" s="25">
        <v>5721.5020409390418</v>
      </c>
      <c r="N186" s="25">
        <v>0</v>
      </c>
      <c r="O186" s="25">
        <v>0</v>
      </c>
      <c r="P186" s="25">
        <v>5721.5020409390418</v>
      </c>
      <c r="Q186" s="25">
        <v>1234833.8849662808</v>
      </c>
      <c r="R186" s="25">
        <v>1234833.8849662808</v>
      </c>
      <c r="S186" s="25">
        <v>9866.0714285714294</v>
      </c>
      <c r="T186" s="25">
        <v>8705.3571428571431</v>
      </c>
      <c r="U186" s="25">
        <v>0</v>
      </c>
      <c r="V186" s="25">
        <v>1253405.3135377092</v>
      </c>
      <c r="W186" s="25">
        <v>20175.438596490916</v>
      </c>
      <c r="X186" s="25">
        <v>1273580.7521342002</v>
      </c>
      <c r="Y186" s="25">
        <v>8705.3571428571431</v>
      </c>
      <c r="Z186" s="25">
        <v>8705.3571428571431</v>
      </c>
      <c r="AA186" s="25">
        <v>0</v>
      </c>
      <c r="AB186" s="25">
        <v>0</v>
      </c>
      <c r="AC186" s="25">
        <v>8705.3571428571431</v>
      </c>
      <c r="AD186" s="25">
        <v>20000</v>
      </c>
      <c r="AE186" s="25">
        <v>1244875.3949913441</v>
      </c>
      <c r="AF186" s="25">
        <v>1264875.3949913441</v>
      </c>
      <c r="AG186" s="25">
        <v>1273580.7521342011</v>
      </c>
    </row>
    <row r="187" spans="2:33" x14ac:dyDescent="0.2">
      <c r="B187" s="104">
        <v>50860</v>
      </c>
      <c r="C187" s="258">
        <v>2039</v>
      </c>
      <c r="D187" s="25">
        <v>27625</v>
      </c>
      <c r="E187" s="25">
        <v>8125</v>
      </c>
      <c r="F187" s="25">
        <v>19500</v>
      </c>
      <c r="G187" s="25">
        <v>9464.9624999999996</v>
      </c>
      <c r="H187" s="25">
        <v>10035.0375</v>
      </c>
      <c r="I187" s="25">
        <v>438.59649122807019</v>
      </c>
      <c r="J187" s="25">
        <v>0</v>
      </c>
      <c r="K187" s="25">
        <v>3358.7543530701751</v>
      </c>
      <c r="L187" s="25">
        <v>6237.6866557017547</v>
      </c>
      <c r="M187" s="25">
        <v>7631.0642529206089</v>
      </c>
      <c r="N187" s="25">
        <v>0</v>
      </c>
      <c r="O187" s="25">
        <v>0</v>
      </c>
      <c r="P187" s="25">
        <v>7631.0642529206089</v>
      </c>
      <c r="Q187" s="25">
        <v>1242464.9492192015</v>
      </c>
      <c r="R187" s="25">
        <v>1242464.9492192015</v>
      </c>
      <c r="S187" s="25">
        <v>8911.2903225806458</v>
      </c>
      <c r="T187" s="25">
        <v>7862.9032258064517</v>
      </c>
      <c r="U187" s="25">
        <v>0</v>
      </c>
      <c r="V187" s="25">
        <v>1259239.1427675886</v>
      </c>
      <c r="W187" s="25">
        <v>19736.842105262847</v>
      </c>
      <c r="X187" s="25">
        <v>1278975.9848728515</v>
      </c>
      <c r="Y187" s="25">
        <v>7862.9032258064517</v>
      </c>
      <c r="Z187" s="25">
        <v>7862.9032258064517</v>
      </c>
      <c r="AA187" s="25">
        <v>0</v>
      </c>
      <c r="AB187" s="25">
        <v>0</v>
      </c>
      <c r="AC187" s="25">
        <v>7862.9032258064517</v>
      </c>
      <c r="AD187" s="25">
        <v>20000</v>
      </c>
      <c r="AE187" s="25">
        <v>1251113.0816470459</v>
      </c>
      <c r="AF187" s="25">
        <v>1271113.0816470459</v>
      </c>
      <c r="AG187" s="25">
        <v>1278975.9848728525</v>
      </c>
    </row>
    <row r="188" spans="2:33" x14ac:dyDescent="0.2">
      <c r="B188" s="104">
        <v>50890</v>
      </c>
      <c r="C188" s="258">
        <v>2039</v>
      </c>
      <c r="D188" s="25">
        <v>27625</v>
      </c>
      <c r="E188" s="25">
        <v>8125</v>
      </c>
      <c r="F188" s="25">
        <v>19500</v>
      </c>
      <c r="G188" s="25">
        <v>9464.9624999999996</v>
      </c>
      <c r="H188" s="25">
        <v>10035.0375</v>
      </c>
      <c r="I188" s="25">
        <v>438.59649122807019</v>
      </c>
      <c r="J188" s="25">
        <v>0</v>
      </c>
      <c r="K188" s="25">
        <v>3358.7543530701751</v>
      </c>
      <c r="L188" s="25">
        <v>6237.6866557017547</v>
      </c>
      <c r="M188" s="25">
        <v>6379.240136177139</v>
      </c>
      <c r="N188" s="25">
        <v>0</v>
      </c>
      <c r="O188" s="25">
        <v>0</v>
      </c>
      <c r="P188" s="25">
        <v>6379.240136177139</v>
      </c>
      <c r="Q188" s="25">
        <v>1248844.1893553785</v>
      </c>
      <c r="R188" s="25">
        <v>1248844.1893553785</v>
      </c>
      <c r="S188" s="25">
        <v>9208.3333333333321</v>
      </c>
      <c r="T188" s="25">
        <v>8125</v>
      </c>
      <c r="U188" s="25">
        <v>0</v>
      </c>
      <c r="V188" s="25">
        <v>1266177.5226887118</v>
      </c>
      <c r="W188" s="25">
        <v>19298.245614034779</v>
      </c>
      <c r="X188" s="25">
        <v>1285475.7683027466</v>
      </c>
      <c r="Y188" s="25">
        <v>8125</v>
      </c>
      <c r="Z188" s="25">
        <v>8125</v>
      </c>
      <c r="AA188" s="25">
        <v>0</v>
      </c>
      <c r="AB188" s="25">
        <v>0</v>
      </c>
      <c r="AC188" s="25">
        <v>8125</v>
      </c>
      <c r="AD188" s="25">
        <v>20000</v>
      </c>
      <c r="AE188" s="25">
        <v>1257350.7683027477</v>
      </c>
      <c r="AF188" s="25">
        <v>1277350.7683027477</v>
      </c>
      <c r="AG188" s="25">
        <v>1285475.7683027477</v>
      </c>
    </row>
    <row r="189" spans="2:33" x14ac:dyDescent="0.2">
      <c r="B189" s="104">
        <v>50921</v>
      </c>
      <c r="C189" s="258">
        <v>2039</v>
      </c>
      <c r="D189" s="25">
        <v>27625</v>
      </c>
      <c r="E189" s="25">
        <v>8125</v>
      </c>
      <c r="F189" s="25">
        <v>19500</v>
      </c>
      <c r="G189" s="25">
        <v>9464.9624999999996</v>
      </c>
      <c r="H189" s="25">
        <v>10035.0375</v>
      </c>
      <c r="I189" s="25">
        <v>438.59649122807019</v>
      </c>
      <c r="J189" s="25">
        <v>0</v>
      </c>
      <c r="K189" s="25">
        <v>3358.7543530701751</v>
      </c>
      <c r="L189" s="25">
        <v>6237.6866557017547</v>
      </c>
      <c r="M189" s="25">
        <v>6973.3261576825116</v>
      </c>
      <c r="N189" s="25">
        <v>0</v>
      </c>
      <c r="O189" s="25">
        <v>0</v>
      </c>
      <c r="P189" s="25">
        <v>6973.3261576825116</v>
      </c>
      <c r="Q189" s="25">
        <v>1255817.5155130611</v>
      </c>
      <c r="R189" s="25">
        <v>1255817.5155130611</v>
      </c>
      <c r="S189" s="25">
        <v>8911.2903225806458</v>
      </c>
      <c r="T189" s="25">
        <v>7862.9032258064517</v>
      </c>
      <c r="U189" s="25">
        <v>0</v>
      </c>
      <c r="V189" s="25">
        <v>1272591.7090614482</v>
      </c>
      <c r="W189" s="25">
        <v>18859.64912280671</v>
      </c>
      <c r="X189" s="25">
        <v>1291451.358184255</v>
      </c>
      <c r="Y189" s="25">
        <v>7862.9032258064517</v>
      </c>
      <c r="Z189" s="25">
        <v>7862.9032258064517</v>
      </c>
      <c r="AA189" s="25">
        <v>0</v>
      </c>
      <c r="AB189" s="25">
        <v>0</v>
      </c>
      <c r="AC189" s="25">
        <v>7862.9032258064517</v>
      </c>
      <c r="AD189" s="25">
        <v>20000</v>
      </c>
      <c r="AE189" s="25">
        <v>1263588.4549584496</v>
      </c>
      <c r="AF189" s="25">
        <v>1283588.4549584496</v>
      </c>
      <c r="AG189" s="25">
        <v>1291451.3581842561</v>
      </c>
    </row>
    <row r="190" spans="2:33" x14ac:dyDescent="0.2">
      <c r="B190" s="104">
        <v>50951</v>
      </c>
      <c r="C190" s="258">
        <v>2039</v>
      </c>
      <c r="D190" s="25">
        <v>27625</v>
      </c>
      <c r="E190" s="25">
        <v>8125</v>
      </c>
      <c r="F190" s="25">
        <v>19500</v>
      </c>
      <c r="G190" s="25">
        <v>9464.9624999999996</v>
      </c>
      <c r="H190" s="25">
        <v>10035.0375</v>
      </c>
      <c r="I190" s="25">
        <v>438.59649122807019</v>
      </c>
      <c r="J190" s="25">
        <v>0</v>
      </c>
      <c r="K190" s="25">
        <v>3358.7543530701751</v>
      </c>
      <c r="L190" s="25">
        <v>6237.6866557017547</v>
      </c>
      <c r="M190" s="25">
        <v>6379.240136177139</v>
      </c>
      <c r="N190" s="25">
        <v>0</v>
      </c>
      <c r="O190" s="25">
        <v>0</v>
      </c>
      <c r="P190" s="25">
        <v>6379.240136177139</v>
      </c>
      <c r="Q190" s="25">
        <v>1262196.7556492381</v>
      </c>
      <c r="R190" s="25">
        <v>1262196.7556492381</v>
      </c>
      <c r="S190" s="25">
        <v>9208.3333333333321</v>
      </c>
      <c r="T190" s="25">
        <v>8125</v>
      </c>
      <c r="U190" s="25">
        <v>0</v>
      </c>
      <c r="V190" s="25">
        <v>1279530.0889825714</v>
      </c>
      <c r="W190" s="25">
        <v>18421.052631578641</v>
      </c>
      <c r="X190" s="25">
        <v>1297951.14161415</v>
      </c>
      <c r="Y190" s="25">
        <v>8125</v>
      </c>
      <c r="Z190" s="25">
        <v>8125</v>
      </c>
      <c r="AA190" s="25">
        <v>0</v>
      </c>
      <c r="AB190" s="25">
        <v>0</v>
      </c>
      <c r="AC190" s="25">
        <v>8125</v>
      </c>
      <c r="AD190" s="25">
        <v>20000</v>
      </c>
      <c r="AE190" s="25">
        <v>1269826.1416141514</v>
      </c>
      <c r="AF190" s="25">
        <v>1289826.1416141514</v>
      </c>
      <c r="AG190" s="25">
        <v>1297951.1416141514</v>
      </c>
    </row>
    <row r="191" spans="2:33" x14ac:dyDescent="0.2">
      <c r="B191" s="104">
        <v>50982</v>
      </c>
      <c r="C191" s="258">
        <v>2040</v>
      </c>
      <c r="D191" s="25">
        <v>27625</v>
      </c>
      <c r="E191" s="25">
        <v>8125</v>
      </c>
      <c r="F191" s="25">
        <v>19500</v>
      </c>
      <c r="G191" s="25">
        <v>9464.9624999999996</v>
      </c>
      <c r="H191" s="25">
        <v>10035.0375</v>
      </c>
      <c r="I191" s="25">
        <v>438.59649122807019</v>
      </c>
      <c r="J191" s="25">
        <v>0</v>
      </c>
      <c r="K191" s="25">
        <v>3358.7543530701751</v>
      </c>
      <c r="L191" s="25">
        <v>6237.6866557017547</v>
      </c>
      <c r="M191" s="25">
        <v>6973.3261576825116</v>
      </c>
      <c r="N191" s="25">
        <v>0</v>
      </c>
      <c r="O191" s="25">
        <v>0</v>
      </c>
      <c r="P191" s="25">
        <v>6973.3261576825116</v>
      </c>
      <c r="Q191" s="25">
        <v>1269170.0818069207</v>
      </c>
      <c r="R191" s="25">
        <v>1269170.0818069207</v>
      </c>
      <c r="S191" s="25">
        <v>8911.2903225806458</v>
      </c>
      <c r="T191" s="25">
        <v>7862.9032258064517</v>
      </c>
      <c r="U191" s="25">
        <v>0</v>
      </c>
      <c r="V191" s="25">
        <v>1285944.2753553079</v>
      </c>
      <c r="W191" s="25">
        <v>17982.456140350572</v>
      </c>
      <c r="X191" s="25">
        <v>1303926.7314956584</v>
      </c>
      <c r="Y191" s="25">
        <v>7862.9032258064517</v>
      </c>
      <c r="Z191" s="25">
        <v>7862.9032258064517</v>
      </c>
      <c r="AA191" s="25">
        <v>0</v>
      </c>
      <c r="AB191" s="25">
        <v>0</v>
      </c>
      <c r="AC191" s="25">
        <v>7862.9032258064517</v>
      </c>
      <c r="AD191" s="25">
        <v>20000</v>
      </c>
      <c r="AE191" s="25">
        <v>1276063.8282698533</v>
      </c>
      <c r="AF191" s="25">
        <v>1296063.8282698533</v>
      </c>
      <c r="AG191" s="25">
        <v>1303926.7314956598</v>
      </c>
    </row>
    <row r="192" spans="2:33" x14ac:dyDescent="0.2">
      <c r="B192" s="104">
        <v>51013</v>
      </c>
      <c r="C192" s="258">
        <v>2040</v>
      </c>
      <c r="D192" s="25">
        <v>27625</v>
      </c>
      <c r="E192" s="25">
        <v>8125</v>
      </c>
      <c r="F192" s="25">
        <v>19500</v>
      </c>
      <c r="G192" s="25">
        <v>9464.9624999999996</v>
      </c>
      <c r="H192" s="25">
        <v>10035.0375</v>
      </c>
      <c r="I192" s="25">
        <v>438.59649122807019</v>
      </c>
      <c r="J192" s="25">
        <v>0</v>
      </c>
      <c r="K192" s="25">
        <v>3358.7543530701751</v>
      </c>
      <c r="L192" s="25">
        <v>6237.6866557017547</v>
      </c>
      <c r="M192" s="25">
        <v>6676.2831469298253</v>
      </c>
      <c r="N192" s="25">
        <v>0</v>
      </c>
      <c r="O192" s="25">
        <v>0</v>
      </c>
      <c r="P192" s="25">
        <v>6676.2831469298253</v>
      </c>
      <c r="Q192" s="25">
        <v>1275846.3649538506</v>
      </c>
      <c r="R192" s="25">
        <v>1275846.3649538506</v>
      </c>
      <c r="S192" s="25">
        <v>8911.2903225806458</v>
      </c>
      <c r="T192" s="25">
        <v>7862.9032258064517</v>
      </c>
      <c r="U192" s="25">
        <v>0</v>
      </c>
      <c r="V192" s="25">
        <v>1292620.5585022378</v>
      </c>
      <c r="W192" s="25">
        <v>17543.859649122503</v>
      </c>
      <c r="X192" s="25">
        <v>1310164.4181513602</v>
      </c>
      <c r="Y192" s="25">
        <v>7862.9032258064517</v>
      </c>
      <c r="Z192" s="25">
        <v>7862.9032258064517</v>
      </c>
      <c r="AA192" s="25">
        <v>0</v>
      </c>
      <c r="AB192" s="25">
        <v>0</v>
      </c>
      <c r="AC192" s="25">
        <v>7862.9032258064517</v>
      </c>
      <c r="AD192" s="25">
        <v>20000</v>
      </c>
      <c r="AE192" s="25">
        <v>1282301.5149255551</v>
      </c>
      <c r="AF192" s="25">
        <v>1302301.5149255551</v>
      </c>
      <c r="AG192" s="25">
        <v>1310164.4181513616</v>
      </c>
    </row>
    <row r="193" spans="2:33" x14ac:dyDescent="0.2">
      <c r="B193" s="104">
        <v>51043</v>
      </c>
      <c r="C193" s="258">
        <v>2040</v>
      </c>
      <c r="D193" s="25">
        <v>27625</v>
      </c>
      <c r="E193" s="25">
        <v>8125</v>
      </c>
      <c r="F193" s="25">
        <v>19500</v>
      </c>
      <c r="G193" s="25">
        <v>9464.9624999999996</v>
      </c>
      <c r="H193" s="25">
        <v>10035.0375</v>
      </c>
      <c r="I193" s="25">
        <v>438.59649122807019</v>
      </c>
      <c r="J193" s="25">
        <v>0</v>
      </c>
      <c r="K193" s="25">
        <v>3358.7543530701751</v>
      </c>
      <c r="L193" s="25">
        <v>6237.6866557017547</v>
      </c>
      <c r="M193" s="25">
        <v>6379.240136177139</v>
      </c>
      <c r="N193" s="25">
        <v>0</v>
      </c>
      <c r="O193" s="25">
        <v>0</v>
      </c>
      <c r="P193" s="25">
        <v>6379.240136177139</v>
      </c>
      <c r="Q193" s="25">
        <v>1282225.6050900277</v>
      </c>
      <c r="R193" s="25">
        <v>1282225.6050900277</v>
      </c>
      <c r="S193" s="25">
        <v>9208.3333333333321</v>
      </c>
      <c r="T193" s="25">
        <v>8125</v>
      </c>
      <c r="U193" s="25">
        <v>0</v>
      </c>
      <c r="V193" s="25">
        <v>1299558.9384233609</v>
      </c>
      <c r="W193" s="25">
        <v>17105.263157894435</v>
      </c>
      <c r="X193" s="25">
        <v>1316664.2015812553</v>
      </c>
      <c r="Y193" s="25">
        <v>8125</v>
      </c>
      <c r="Z193" s="25">
        <v>8125</v>
      </c>
      <c r="AA193" s="25">
        <v>0</v>
      </c>
      <c r="AB193" s="25">
        <v>0</v>
      </c>
      <c r="AC193" s="25">
        <v>8125</v>
      </c>
      <c r="AD193" s="25">
        <v>20000</v>
      </c>
      <c r="AE193" s="25">
        <v>1288539.2015812569</v>
      </c>
      <c r="AF193" s="25">
        <v>1308539.2015812569</v>
      </c>
      <c r="AG193" s="25">
        <v>1316664.2015812569</v>
      </c>
    </row>
    <row r="194" spans="2:33" x14ac:dyDescent="0.2">
      <c r="B194" s="104">
        <v>51074</v>
      </c>
      <c r="C194" s="258">
        <v>2040</v>
      </c>
      <c r="D194" s="25">
        <v>27625</v>
      </c>
      <c r="E194" s="25">
        <v>8125</v>
      </c>
      <c r="F194" s="25">
        <v>19500</v>
      </c>
      <c r="G194" s="25">
        <v>9464.9624999999996</v>
      </c>
      <c r="H194" s="25">
        <v>10035.0375</v>
      </c>
      <c r="I194" s="25">
        <v>438.59649122807019</v>
      </c>
      <c r="J194" s="25">
        <v>0</v>
      </c>
      <c r="K194" s="25">
        <v>3358.7543530701751</v>
      </c>
      <c r="L194" s="25">
        <v>6237.6866557017547</v>
      </c>
      <c r="M194" s="25">
        <v>6973.3261576825116</v>
      </c>
      <c r="N194" s="25">
        <v>0</v>
      </c>
      <c r="O194" s="25">
        <v>0</v>
      </c>
      <c r="P194" s="25">
        <v>6973.3261576825116</v>
      </c>
      <c r="Q194" s="25">
        <v>1289198.9312477103</v>
      </c>
      <c r="R194" s="25">
        <v>1289198.9312477103</v>
      </c>
      <c r="S194" s="25">
        <v>8911.2903225806458</v>
      </c>
      <c r="T194" s="25">
        <v>7862.9032258064517</v>
      </c>
      <c r="U194" s="25">
        <v>0</v>
      </c>
      <c r="V194" s="25">
        <v>1305973.1247960974</v>
      </c>
      <c r="W194" s="25">
        <v>16666.666666666366</v>
      </c>
      <c r="X194" s="25">
        <v>1322639.7914627637</v>
      </c>
      <c r="Y194" s="25">
        <v>7862.9032258064517</v>
      </c>
      <c r="Z194" s="25">
        <v>7862.9032258064517</v>
      </c>
      <c r="AA194" s="25">
        <v>0</v>
      </c>
      <c r="AB194" s="25">
        <v>0</v>
      </c>
      <c r="AC194" s="25">
        <v>7862.9032258064517</v>
      </c>
      <c r="AD194" s="25">
        <v>20000</v>
      </c>
      <c r="AE194" s="25">
        <v>1294776.8882369588</v>
      </c>
      <c r="AF194" s="25">
        <v>1314776.8882369588</v>
      </c>
      <c r="AG194" s="25">
        <v>1322639.7914627653</v>
      </c>
    </row>
    <row r="195" spans="2:33" x14ac:dyDescent="0.2">
      <c r="B195" s="104">
        <v>51104</v>
      </c>
      <c r="C195" s="258">
        <v>2040</v>
      </c>
      <c r="D195" s="25">
        <v>27625</v>
      </c>
      <c r="E195" s="25">
        <v>8125</v>
      </c>
      <c r="F195" s="25">
        <v>19500</v>
      </c>
      <c r="G195" s="25">
        <v>9464.9624999999996</v>
      </c>
      <c r="H195" s="25">
        <v>10035.0375</v>
      </c>
      <c r="I195" s="25">
        <v>438.59649122807019</v>
      </c>
      <c r="J195" s="25">
        <v>0</v>
      </c>
      <c r="K195" s="25">
        <v>3358.7543530701751</v>
      </c>
      <c r="L195" s="25">
        <v>6237.6866557017547</v>
      </c>
      <c r="M195" s="25">
        <v>6379.240136177139</v>
      </c>
      <c r="N195" s="25">
        <v>0</v>
      </c>
      <c r="O195" s="25">
        <v>0</v>
      </c>
      <c r="P195" s="25">
        <v>6379.240136177139</v>
      </c>
      <c r="Q195" s="25">
        <v>1295578.1713838873</v>
      </c>
      <c r="R195" s="25">
        <v>1295578.1713838873</v>
      </c>
      <c r="S195" s="25">
        <v>9208.3333333333321</v>
      </c>
      <c r="T195" s="25">
        <v>8125</v>
      </c>
      <c r="U195" s="25">
        <v>0</v>
      </c>
      <c r="V195" s="25">
        <v>1312911.5047172206</v>
      </c>
      <c r="W195" s="25">
        <v>16228.070175438295</v>
      </c>
      <c r="X195" s="25">
        <v>1329139.5748926587</v>
      </c>
      <c r="Y195" s="25">
        <v>8125</v>
      </c>
      <c r="Z195" s="25">
        <v>8125</v>
      </c>
      <c r="AA195" s="25">
        <v>0</v>
      </c>
      <c r="AB195" s="25">
        <v>0</v>
      </c>
      <c r="AC195" s="25">
        <v>8125</v>
      </c>
      <c r="AD195" s="25">
        <v>20000</v>
      </c>
      <c r="AE195" s="25">
        <v>1301014.5748926606</v>
      </c>
      <c r="AF195" s="25">
        <v>1321014.5748926606</v>
      </c>
      <c r="AG195" s="25">
        <v>1329139.5748926606</v>
      </c>
    </row>
    <row r="196" spans="2:33" x14ac:dyDescent="0.2">
      <c r="B196" s="104">
        <v>51135</v>
      </c>
      <c r="C196" s="258">
        <v>2040</v>
      </c>
      <c r="D196" s="25">
        <v>27625</v>
      </c>
      <c r="E196" s="25">
        <v>8125</v>
      </c>
      <c r="F196" s="25">
        <v>19500</v>
      </c>
      <c r="G196" s="25">
        <v>9464.9624999999996</v>
      </c>
      <c r="H196" s="25">
        <v>10035.0375</v>
      </c>
      <c r="I196" s="25">
        <v>438.59649122807019</v>
      </c>
      <c r="J196" s="25">
        <v>0</v>
      </c>
      <c r="K196" s="25">
        <v>3358.7543530701751</v>
      </c>
      <c r="L196" s="25">
        <v>6237.6866557017547</v>
      </c>
      <c r="M196" s="25">
        <v>6973.3261576825116</v>
      </c>
      <c r="N196" s="25">
        <v>0</v>
      </c>
      <c r="O196" s="25">
        <v>0</v>
      </c>
      <c r="P196" s="25">
        <v>6973.3261576825116</v>
      </c>
      <c r="Q196" s="25">
        <v>1302551.4975415699</v>
      </c>
      <c r="R196" s="25">
        <v>1302551.4975415699</v>
      </c>
      <c r="S196" s="25">
        <v>8911.2903225806458</v>
      </c>
      <c r="T196" s="25">
        <v>7862.9032258064517</v>
      </c>
      <c r="U196" s="25">
        <v>0</v>
      </c>
      <c r="V196" s="25">
        <v>1319325.691089957</v>
      </c>
      <c r="W196" s="25">
        <v>15789.473684210225</v>
      </c>
      <c r="X196" s="25">
        <v>1335115.1647741674</v>
      </c>
      <c r="Y196" s="25">
        <v>7862.9032258064517</v>
      </c>
      <c r="Z196" s="25">
        <v>7862.9032258064517</v>
      </c>
      <c r="AA196" s="25">
        <v>0</v>
      </c>
      <c r="AB196" s="25">
        <v>0</v>
      </c>
      <c r="AC196" s="25">
        <v>7862.9032258064517</v>
      </c>
      <c r="AD196" s="25">
        <v>20000</v>
      </c>
      <c r="AE196" s="25">
        <v>1307252.2615483624</v>
      </c>
      <c r="AF196" s="25">
        <v>1327252.2615483624</v>
      </c>
      <c r="AG196" s="25">
        <v>1335115.164774169</v>
      </c>
    </row>
    <row r="197" spans="2:33" x14ac:dyDescent="0.2">
      <c r="B197" s="104">
        <v>51166</v>
      </c>
      <c r="C197" s="258">
        <v>2040</v>
      </c>
      <c r="D197" s="25">
        <v>27625</v>
      </c>
      <c r="E197" s="25">
        <v>8125</v>
      </c>
      <c r="F197" s="25">
        <v>19500</v>
      </c>
      <c r="G197" s="25">
        <v>9464.9624999999996</v>
      </c>
      <c r="H197" s="25">
        <v>10035.0375</v>
      </c>
      <c r="I197" s="25">
        <v>438.59649122807019</v>
      </c>
      <c r="J197" s="25">
        <v>0</v>
      </c>
      <c r="K197" s="25">
        <v>3358.7543530701751</v>
      </c>
      <c r="L197" s="25">
        <v>6237.6866557017547</v>
      </c>
      <c r="M197" s="25">
        <v>6676.2831469298253</v>
      </c>
      <c r="N197" s="25">
        <v>0</v>
      </c>
      <c r="O197" s="25">
        <v>0</v>
      </c>
      <c r="P197" s="25">
        <v>6676.2831469298253</v>
      </c>
      <c r="Q197" s="25">
        <v>1309227.7806884998</v>
      </c>
      <c r="R197" s="25">
        <v>1309227.7806884998</v>
      </c>
      <c r="S197" s="25">
        <v>8911.2903225806458</v>
      </c>
      <c r="T197" s="25">
        <v>7862.9032258064517</v>
      </c>
      <c r="U197" s="25">
        <v>0</v>
      </c>
      <c r="V197" s="25">
        <v>1326001.9742368869</v>
      </c>
      <c r="W197" s="25">
        <v>15350.877192982154</v>
      </c>
      <c r="X197" s="25">
        <v>1341352.8514298692</v>
      </c>
      <c r="Y197" s="25">
        <v>7862.9032258064517</v>
      </c>
      <c r="Z197" s="25">
        <v>7862.9032258064517</v>
      </c>
      <c r="AA197" s="25">
        <v>0</v>
      </c>
      <c r="AB197" s="25">
        <v>0</v>
      </c>
      <c r="AC197" s="25">
        <v>7862.9032258064517</v>
      </c>
      <c r="AD197" s="25">
        <v>20000</v>
      </c>
      <c r="AE197" s="25">
        <v>1313489.9482040643</v>
      </c>
      <c r="AF197" s="25">
        <v>1333489.9482040643</v>
      </c>
      <c r="AG197" s="25">
        <v>1341352.8514298708</v>
      </c>
    </row>
    <row r="198" spans="2:33" x14ac:dyDescent="0.2">
      <c r="B198" s="104">
        <v>51195</v>
      </c>
      <c r="C198" s="258">
        <v>2040</v>
      </c>
      <c r="D198" s="25">
        <v>27625</v>
      </c>
      <c r="E198" s="25">
        <v>8125</v>
      </c>
      <c r="F198" s="25">
        <v>19500</v>
      </c>
      <c r="G198" s="25">
        <v>9464.9624999999996</v>
      </c>
      <c r="H198" s="25">
        <v>10035.0375</v>
      </c>
      <c r="I198" s="25">
        <v>438.59649122807019</v>
      </c>
      <c r="J198" s="25">
        <v>0</v>
      </c>
      <c r="K198" s="25">
        <v>3358.7543530701751</v>
      </c>
      <c r="L198" s="25">
        <v>6237.6866557017547</v>
      </c>
      <c r="M198" s="25">
        <v>6061.711400544953</v>
      </c>
      <c r="N198" s="25">
        <v>0</v>
      </c>
      <c r="O198" s="25">
        <v>0</v>
      </c>
      <c r="P198" s="25">
        <v>6061.711400544953</v>
      </c>
      <c r="Q198" s="25">
        <v>1315289.4920890448</v>
      </c>
      <c r="R198" s="25">
        <v>1315289.4920890448</v>
      </c>
      <c r="S198" s="25">
        <v>9525.8620689655181</v>
      </c>
      <c r="T198" s="25">
        <v>8405.1724137931033</v>
      </c>
      <c r="U198" s="25">
        <v>0</v>
      </c>
      <c r="V198" s="25">
        <v>1333220.5265718035</v>
      </c>
      <c r="W198" s="25">
        <v>14912.280701754084</v>
      </c>
      <c r="X198" s="25">
        <v>1348132.8072735576</v>
      </c>
      <c r="Y198" s="25">
        <v>8405.1724137931033</v>
      </c>
      <c r="Z198" s="25">
        <v>8405.1724137931033</v>
      </c>
      <c r="AA198" s="25">
        <v>0</v>
      </c>
      <c r="AB198" s="25">
        <v>0</v>
      </c>
      <c r="AC198" s="25">
        <v>8405.1724137931033</v>
      </c>
      <c r="AD198" s="25">
        <v>20000</v>
      </c>
      <c r="AE198" s="25">
        <v>1319727.6348597661</v>
      </c>
      <c r="AF198" s="25">
        <v>1339727.6348597661</v>
      </c>
      <c r="AG198" s="25">
        <v>1348132.8072735593</v>
      </c>
    </row>
    <row r="199" spans="2:33" x14ac:dyDescent="0.2">
      <c r="B199" s="104">
        <v>51226</v>
      </c>
      <c r="C199" s="258">
        <v>2040</v>
      </c>
      <c r="D199" s="25">
        <v>27625</v>
      </c>
      <c r="E199" s="25">
        <v>8125</v>
      </c>
      <c r="F199" s="25">
        <v>19500</v>
      </c>
      <c r="G199" s="25">
        <v>9464.9624999999996</v>
      </c>
      <c r="H199" s="25">
        <v>10035.0375</v>
      </c>
      <c r="I199" s="25">
        <v>438.59649122807019</v>
      </c>
      <c r="J199" s="25">
        <v>0</v>
      </c>
      <c r="K199" s="25">
        <v>3358.7543530701751</v>
      </c>
      <c r="L199" s="25">
        <v>6237.6866557017547</v>
      </c>
      <c r="M199" s="25">
        <v>7290.8548933146976</v>
      </c>
      <c r="N199" s="25">
        <v>0</v>
      </c>
      <c r="O199" s="25">
        <v>0</v>
      </c>
      <c r="P199" s="25">
        <v>7290.8548933146976</v>
      </c>
      <c r="Q199" s="25">
        <v>1322580.3469823594</v>
      </c>
      <c r="R199" s="25">
        <v>1322580.3469823594</v>
      </c>
      <c r="S199" s="25">
        <v>8911.2903225806458</v>
      </c>
      <c r="T199" s="25">
        <v>7862.9032258064517</v>
      </c>
      <c r="U199" s="25">
        <v>0</v>
      </c>
      <c r="V199" s="25">
        <v>1339354.5405307466</v>
      </c>
      <c r="W199" s="25">
        <v>14473.684210526013</v>
      </c>
      <c r="X199" s="25">
        <v>1353828.2247412726</v>
      </c>
      <c r="Y199" s="25">
        <v>7862.9032258064517</v>
      </c>
      <c r="Z199" s="25">
        <v>7862.9032258064517</v>
      </c>
      <c r="AA199" s="25">
        <v>0</v>
      </c>
      <c r="AB199" s="25">
        <v>0</v>
      </c>
      <c r="AC199" s="25">
        <v>7862.9032258064517</v>
      </c>
      <c r="AD199" s="25">
        <v>20000</v>
      </c>
      <c r="AE199" s="25">
        <v>1325965.3215154679</v>
      </c>
      <c r="AF199" s="25">
        <v>1345965.3215154679</v>
      </c>
      <c r="AG199" s="25">
        <v>1353828.2247412745</v>
      </c>
    </row>
    <row r="200" spans="2:33" x14ac:dyDescent="0.2">
      <c r="B200" s="104">
        <v>51256</v>
      </c>
      <c r="C200" s="258">
        <v>2040</v>
      </c>
      <c r="D200" s="25">
        <v>27625</v>
      </c>
      <c r="E200" s="25">
        <v>8125</v>
      </c>
      <c r="F200" s="25">
        <v>19500</v>
      </c>
      <c r="G200" s="25">
        <v>9464.9624999999996</v>
      </c>
      <c r="H200" s="25">
        <v>10035.0375</v>
      </c>
      <c r="I200" s="25">
        <v>438.59649122807019</v>
      </c>
      <c r="J200" s="25">
        <v>0</v>
      </c>
      <c r="K200" s="25">
        <v>3358.7543530701751</v>
      </c>
      <c r="L200" s="25">
        <v>6237.6866557017547</v>
      </c>
      <c r="M200" s="25">
        <v>6379.240136177139</v>
      </c>
      <c r="N200" s="25">
        <v>0</v>
      </c>
      <c r="O200" s="25">
        <v>0</v>
      </c>
      <c r="P200" s="25">
        <v>6379.240136177139</v>
      </c>
      <c r="Q200" s="25">
        <v>1328959.5871185365</v>
      </c>
      <c r="R200" s="25">
        <v>1328959.5871185365</v>
      </c>
      <c r="S200" s="25">
        <v>9208.3333333333321</v>
      </c>
      <c r="T200" s="25">
        <v>8125</v>
      </c>
      <c r="U200" s="25">
        <v>0</v>
      </c>
      <c r="V200" s="25">
        <v>1346292.9204518697</v>
      </c>
      <c r="W200" s="25">
        <v>14035.087719297942</v>
      </c>
      <c r="X200" s="25">
        <v>1360328.0081711677</v>
      </c>
      <c r="Y200" s="25">
        <v>8125</v>
      </c>
      <c r="Z200" s="25">
        <v>8125</v>
      </c>
      <c r="AA200" s="25">
        <v>0</v>
      </c>
      <c r="AB200" s="25">
        <v>0</v>
      </c>
      <c r="AC200" s="25">
        <v>8125</v>
      </c>
      <c r="AD200" s="25">
        <v>20000</v>
      </c>
      <c r="AE200" s="25">
        <v>1332203.0081711698</v>
      </c>
      <c r="AF200" s="25">
        <v>1352203.0081711698</v>
      </c>
      <c r="AG200" s="25">
        <v>1360328.0081711698</v>
      </c>
    </row>
    <row r="201" spans="2:33" x14ac:dyDescent="0.2">
      <c r="B201" s="104">
        <v>51287</v>
      </c>
      <c r="C201" s="258">
        <v>2040</v>
      </c>
      <c r="D201" s="25">
        <v>27625</v>
      </c>
      <c r="E201" s="25">
        <v>8125</v>
      </c>
      <c r="F201" s="25">
        <v>19500</v>
      </c>
      <c r="G201" s="25">
        <v>9464.9624999999996</v>
      </c>
      <c r="H201" s="25">
        <v>10035.0375</v>
      </c>
      <c r="I201" s="25">
        <v>438.59649122807019</v>
      </c>
      <c r="J201" s="25">
        <v>0</v>
      </c>
      <c r="K201" s="25">
        <v>3358.7543530701751</v>
      </c>
      <c r="L201" s="25">
        <v>6237.6866557017547</v>
      </c>
      <c r="M201" s="25">
        <v>6973.3261576825116</v>
      </c>
      <c r="N201" s="25">
        <v>0</v>
      </c>
      <c r="O201" s="25">
        <v>0</v>
      </c>
      <c r="P201" s="25">
        <v>6973.3261576825116</v>
      </c>
      <c r="Q201" s="25">
        <v>1335932.913276219</v>
      </c>
      <c r="R201" s="25">
        <v>1335932.913276219</v>
      </c>
      <c r="S201" s="25">
        <v>8911.2903225806458</v>
      </c>
      <c r="T201" s="25">
        <v>7862.9032258064517</v>
      </c>
      <c r="U201" s="25">
        <v>0</v>
      </c>
      <c r="V201" s="25">
        <v>1352707.1068246062</v>
      </c>
      <c r="W201" s="25">
        <v>13596.491228069872</v>
      </c>
      <c r="X201" s="25">
        <v>1366303.5980526761</v>
      </c>
      <c r="Y201" s="25">
        <v>7862.9032258064517</v>
      </c>
      <c r="Z201" s="25">
        <v>7862.9032258064517</v>
      </c>
      <c r="AA201" s="25">
        <v>0</v>
      </c>
      <c r="AB201" s="25">
        <v>0</v>
      </c>
      <c r="AC201" s="25">
        <v>7862.9032258064517</v>
      </c>
      <c r="AD201" s="25">
        <v>20000</v>
      </c>
      <c r="AE201" s="25">
        <v>1338440.6948268716</v>
      </c>
      <c r="AF201" s="25">
        <v>1358440.6948268716</v>
      </c>
      <c r="AG201" s="25">
        <v>1366303.5980526782</v>
      </c>
    </row>
    <row r="202" spans="2:33" x14ac:dyDescent="0.2">
      <c r="B202" s="104">
        <v>51317</v>
      </c>
      <c r="C202" s="258">
        <v>2040</v>
      </c>
      <c r="D202" s="25">
        <v>27625</v>
      </c>
      <c r="E202" s="25">
        <v>8125</v>
      </c>
      <c r="F202" s="25">
        <v>19500</v>
      </c>
      <c r="G202" s="25">
        <v>9464.9624999999996</v>
      </c>
      <c r="H202" s="25">
        <v>10035.0375</v>
      </c>
      <c r="I202" s="25">
        <v>438.59649122807019</v>
      </c>
      <c r="J202" s="25">
        <v>0</v>
      </c>
      <c r="K202" s="25">
        <v>3358.7543530701751</v>
      </c>
      <c r="L202" s="25">
        <v>6237.6866557017547</v>
      </c>
      <c r="M202" s="25">
        <v>6379.240136177139</v>
      </c>
      <c r="N202" s="25">
        <v>0</v>
      </c>
      <c r="O202" s="25">
        <v>0</v>
      </c>
      <c r="P202" s="25">
        <v>6379.240136177139</v>
      </c>
      <c r="Q202" s="25">
        <v>1342312.1534123961</v>
      </c>
      <c r="R202" s="25">
        <v>1342312.1534123961</v>
      </c>
      <c r="S202" s="25">
        <v>9208.3333333333321</v>
      </c>
      <c r="T202" s="25">
        <v>8125</v>
      </c>
      <c r="U202" s="25">
        <v>0</v>
      </c>
      <c r="V202" s="25">
        <v>1359645.4867457293</v>
      </c>
      <c r="W202" s="25">
        <v>13157.894736841801</v>
      </c>
      <c r="X202" s="25">
        <v>1372803.3814825711</v>
      </c>
      <c r="Y202" s="25">
        <v>8125</v>
      </c>
      <c r="Z202" s="25">
        <v>8125</v>
      </c>
      <c r="AA202" s="25">
        <v>0</v>
      </c>
      <c r="AB202" s="25">
        <v>0</v>
      </c>
      <c r="AC202" s="25">
        <v>8125</v>
      </c>
      <c r="AD202" s="25">
        <v>20000</v>
      </c>
      <c r="AE202" s="25">
        <v>1344678.3814825735</v>
      </c>
      <c r="AF202" s="25">
        <v>1364678.3814825735</v>
      </c>
      <c r="AG202" s="25">
        <v>1372803.3814825735</v>
      </c>
    </row>
    <row r="203" spans="2:33" x14ac:dyDescent="0.2">
      <c r="B203" s="104">
        <v>51348</v>
      </c>
      <c r="C203" s="258">
        <v>2041</v>
      </c>
      <c r="D203" s="25">
        <v>27625</v>
      </c>
      <c r="E203" s="25">
        <v>8125</v>
      </c>
      <c r="F203" s="25">
        <v>19500</v>
      </c>
      <c r="G203" s="25">
        <v>9464.9624999999996</v>
      </c>
      <c r="H203" s="25">
        <v>10035.0375</v>
      </c>
      <c r="I203" s="25">
        <v>438.59649122807019</v>
      </c>
      <c r="J203" s="25">
        <v>0</v>
      </c>
      <c r="K203" s="25">
        <v>3358.7543530701751</v>
      </c>
      <c r="L203" s="25">
        <v>6237.6866557017547</v>
      </c>
      <c r="M203" s="25">
        <v>6973.3261576825116</v>
      </c>
      <c r="N203" s="25">
        <v>0</v>
      </c>
      <c r="O203" s="25">
        <v>0</v>
      </c>
      <c r="P203" s="25">
        <v>6973.3261576825116</v>
      </c>
      <c r="Q203" s="25">
        <v>1349285.4795700787</v>
      </c>
      <c r="R203" s="25">
        <v>1349285.4795700787</v>
      </c>
      <c r="S203" s="25">
        <v>8911.2903225806458</v>
      </c>
      <c r="T203" s="25">
        <v>7862.9032258064517</v>
      </c>
      <c r="U203" s="25">
        <v>0</v>
      </c>
      <c r="V203" s="25">
        <v>1366059.6731184658</v>
      </c>
      <c r="W203" s="25">
        <v>12719.298245613731</v>
      </c>
      <c r="X203" s="25">
        <v>1378778.9713640795</v>
      </c>
      <c r="Y203" s="25">
        <v>7862.9032258064517</v>
      </c>
      <c r="Z203" s="25">
        <v>7862.9032258064517</v>
      </c>
      <c r="AA203" s="25">
        <v>0</v>
      </c>
      <c r="AB203" s="25">
        <v>0</v>
      </c>
      <c r="AC203" s="25">
        <v>7862.9032258064517</v>
      </c>
      <c r="AD203" s="25">
        <v>20000</v>
      </c>
      <c r="AE203" s="25">
        <v>1350916.0681382753</v>
      </c>
      <c r="AF203" s="25">
        <v>1370916.0681382753</v>
      </c>
      <c r="AG203" s="25">
        <v>1378778.9713640818</v>
      </c>
    </row>
    <row r="204" spans="2:33" x14ac:dyDescent="0.2">
      <c r="B204" s="104">
        <v>51379</v>
      </c>
      <c r="C204" s="258">
        <v>2041</v>
      </c>
      <c r="D204" s="25">
        <v>27625</v>
      </c>
      <c r="E204" s="25">
        <v>8125</v>
      </c>
      <c r="F204" s="25">
        <v>19500</v>
      </c>
      <c r="G204" s="25">
        <v>9464.9624999999996</v>
      </c>
      <c r="H204" s="25">
        <v>10035.0375</v>
      </c>
      <c r="I204" s="25">
        <v>438.59649122807019</v>
      </c>
      <c r="J204" s="25">
        <v>0</v>
      </c>
      <c r="K204" s="25">
        <v>3358.7543530701751</v>
      </c>
      <c r="L204" s="25">
        <v>6237.6866557017547</v>
      </c>
      <c r="M204" s="25">
        <v>6676.2831469298253</v>
      </c>
      <c r="N204" s="25">
        <v>0</v>
      </c>
      <c r="O204" s="25">
        <v>0</v>
      </c>
      <c r="P204" s="25">
        <v>6676.2831469298253</v>
      </c>
      <c r="Q204" s="25">
        <v>1355961.7627170086</v>
      </c>
      <c r="R204" s="25">
        <v>1355961.7627170086</v>
      </c>
      <c r="S204" s="25">
        <v>8911.2903225806458</v>
      </c>
      <c r="T204" s="25">
        <v>7862.9032258064517</v>
      </c>
      <c r="U204" s="25">
        <v>0</v>
      </c>
      <c r="V204" s="25">
        <v>1372735.9562653957</v>
      </c>
      <c r="W204" s="25">
        <v>12280.70175438566</v>
      </c>
      <c r="X204" s="25">
        <v>1385016.6580197813</v>
      </c>
      <c r="Y204" s="25">
        <v>7862.9032258064517</v>
      </c>
      <c r="Z204" s="25">
        <v>7862.9032258064517</v>
      </c>
      <c r="AA204" s="25">
        <v>0</v>
      </c>
      <c r="AB204" s="25">
        <v>0</v>
      </c>
      <c r="AC204" s="25">
        <v>7862.9032258064517</v>
      </c>
      <c r="AD204" s="25">
        <v>20000</v>
      </c>
      <c r="AE204" s="25">
        <v>1357153.7547939771</v>
      </c>
      <c r="AF204" s="25">
        <v>1377153.7547939771</v>
      </c>
      <c r="AG204" s="25">
        <v>1385016.6580197837</v>
      </c>
    </row>
    <row r="205" spans="2:33" x14ac:dyDescent="0.2">
      <c r="B205" s="104">
        <v>51409</v>
      </c>
      <c r="C205" s="258">
        <v>2041</v>
      </c>
      <c r="D205" s="25">
        <v>27625</v>
      </c>
      <c r="E205" s="25">
        <v>8125</v>
      </c>
      <c r="F205" s="25">
        <v>19500</v>
      </c>
      <c r="G205" s="25">
        <v>9464.9624999999996</v>
      </c>
      <c r="H205" s="25">
        <v>10035.0375</v>
      </c>
      <c r="I205" s="25">
        <v>438.59649122807019</v>
      </c>
      <c r="J205" s="25">
        <v>0</v>
      </c>
      <c r="K205" s="25">
        <v>3358.7543530701751</v>
      </c>
      <c r="L205" s="25">
        <v>6237.6866557017547</v>
      </c>
      <c r="M205" s="25">
        <v>6379.240136177139</v>
      </c>
      <c r="N205" s="25">
        <v>0</v>
      </c>
      <c r="O205" s="25">
        <v>0</v>
      </c>
      <c r="P205" s="25">
        <v>6379.240136177139</v>
      </c>
      <c r="Q205" s="25">
        <v>1362341.0028531856</v>
      </c>
      <c r="R205" s="25">
        <v>1362341.0028531856</v>
      </c>
      <c r="S205" s="25">
        <v>9208.3333333333321</v>
      </c>
      <c r="T205" s="25">
        <v>8125</v>
      </c>
      <c r="U205" s="25">
        <v>0</v>
      </c>
      <c r="V205" s="25">
        <v>1379674.3361865189</v>
      </c>
      <c r="W205" s="25">
        <v>11842.105263157589</v>
      </c>
      <c r="X205" s="25">
        <v>1391516.4414496764</v>
      </c>
      <c r="Y205" s="25">
        <v>8125</v>
      </c>
      <c r="Z205" s="25">
        <v>8125</v>
      </c>
      <c r="AA205" s="25">
        <v>0</v>
      </c>
      <c r="AB205" s="25">
        <v>0</v>
      </c>
      <c r="AC205" s="25">
        <v>8125</v>
      </c>
      <c r="AD205" s="25">
        <v>20000</v>
      </c>
      <c r="AE205" s="25">
        <v>1363391.441449679</v>
      </c>
      <c r="AF205" s="25">
        <v>1383391.441449679</v>
      </c>
      <c r="AG205" s="25">
        <v>1391516.441449679</v>
      </c>
    </row>
    <row r="206" spans="2:33" x14ac:dyDescent="0.2">
      <c r="B206" s="104">
        <v>51440</v>
      </c>
      <c r="C206" s="258">
        <v>2041</v>
      </c>
      <c r="D206" s="25">
        <v>27625</v>
      </c>
      <c r="E206" s="25">
        <v>8125</v>
      </c>
      <c r="F206" s="25">
        <v>19500</v>
      </c>
      <c r="G206" s="25">
        <v>9464.9624999999996</v>
      </c>
      <c r="H206" s="25">
        <v>10035.0375</v>
      </c>
      <c r="I206" s="25">
        <v>438.59649122807019</v>
      </c>
      <c r="J206" s="25">
        <v>0</v>
      </c>
      <c r="K206" s="25">
        <v>3358.7543530701751</v>
      </c>
      <c r="L206" s="25">
        <v>6237.6866557017547</v>
      </c>
      <c r="M206" s="25">
        <v>6973.3261576825116</v>
      </c>
      <c r="N206" s="25">
        <v>0</v>
      </c>
      <c r="O206" s="25">
        <v>0</v>
      </c>
      <c r="P206" s="25">
        <v>6973.3261576825116</v>
      </c>
      <c r="Q206" s="25">
        <v>1369314.3290108682</v>
      </c>
      <c r="R206" s="25">
        <v>1369314.3290108682</v>
      </c>
      <c r="S206" s="25">
        <v>8911.2903225806458</v>
      </c>
      <c r="T206" s="25">
        <v>7862.9032258064517</v>
      </c>
      <c r="U206" s="25">
        <v>0</v>
      </c>
      <c r="V206" s="25">
        <v>1386088.5225592554</v>
      </c>
      <c r="W206" s="25">
        <v>11403.508771929519</v>
      </c>
      <c r="X206" s="25">
        <v>1397492.0313311848</v>
      </c>
      <c r="Y206" s="25">
        <v>7862.9032258064517</v>
      </c>
      <c r="Z206" s="25">
        <v>7862.9032258064517</v>
      </c>
      <c r="AA206" s="25">
        <v>0</v>
      </c>
      <c r="AB206" s="25">
        <v>0</v>
      </c>
      <c r="AC206" s="25">
        <v>7862.9032258064517</v>
      </c>
      <c r="AD206" s="25">
        <v>20000</v>
      </c>
      <c r="AE206" s="25">
        <v>1369629.1281053808</v>
      </c>
      <c r="AF206" s="25">
        <v>1389629.1281053808</v>
      </c>
      <c r="AG206" s="25">
        <v>1397492.0313311873</v>
      </c>
    </row>
    <row r="207" spans="2:33" x14ac:dyDescent="0.2">
      <c r="B207" s="104">
        <v>51470</v>
      </c>
      <c r="C207" s="258">
        <v>2041</v>
      </c>
      <c r="D207" s="25">
        <v>27625</v>
      </c>
      <c r="E207" s="25">
        <v>8125</v>
      </c>
      <c r="F207" s="25">
        <v>19500</v>
      </c>
      <c r="G207" s="25">
        <v>9464.9624999999996</v>
      </c>
      <c r="H207" s="25">
        <v>10035.0375</v>
      </c>
      <c r="I207" s="25">
        <v>438.59649122807019</v>
      </c>
      <c r="J207" s="25">
        <v>0</v>
      </c>
      <c r="K207" s="25">
        <v>3358.7543530701751</v>
      </c>
      <c r="L207" s="25">
        <v>6237.6866557017547</v>
      </c>
      <c r="M207" s="25">
        <v>6379.240136177139</v>
      </c>
      <c r="N207" s="25">
        <v>0</v>
      </c>
      <c r="O207" s="25">
        <v>0</v>
      </c>
      <c r="P207" s="25">
        <v>6379.240136177139</v>
      </c>
      <c r="Q207" s="25">
        <v>1375693.5691470453</v>
      </c>
      <c r="R207" s="25">
        <v>1375693.5691470453</v>
      </c>
      <c r="S207" s="25">
        <v>9208.3333333333321</v>
      </c>
      <c r="T207" s="25">
        <v>8125</v>
      </c>
      <c r="U207" s="25">
        <v>0</v>
      </c>
      <c r="V207" s="25">
        <v>1393026.9024803785</v>
      </c>
      <c r="W207" s="25">
        <v>10964.912280701448</v>
      </c>
      <c r="X207" s="25">
        <v>1403991.8147610798</v>
      </c>
      <c r="Y207" s="25">
        <v>8125</v>
      </c>
      <c r="Z207" s="25">
        <v>8125</v>
      </c>
      <c r="AA207" s="25">
        <v>0</v>
      </c>
      <c r="AB207" s="25">
        <v>0</v>
      </c>
      <c r="AC207" s="25">
        <v>8125</v>
      </c>
      <c r="AD207" s="25">
        <v>20000</v>
      </c>
      <c r="AE207" s="25">
        <v>1375866.8147610826</v>
      </c>
      <c r="AF207" s="25">
        <v>1395866.8147610826</v>
      </c>
      <c r="AG207" s="25">
        <v>1403991.8147610826</v>
      </c>
    </row>
    <row r="208" spans="2:33" x14ac:dyDescent="0.2">
      <c r="B208" s="104">
        <v>51501</v>
      </c>
      <c r="C208" s="258">
        <v>2041</v>
      </c>
      <c r="D208" s="25">
        <v>27625</v>
      </c>
      <c r="E208" s="25">
        <v>8125</v>
      </c>
      <c r="F208" s="25">
        <v>19500</v>
      </c>
      <c r="G208" s="25">
        <v>9464.9624999999996</v>
      </c>
      <c r="H208" s="25">
        <v>10035.0375</v>
      </c>
      <c r="I208" s="25">
        <v>438.59649122807019</v>
      </c>
      <c r="J208" s="25">
        <v>0</v>
      </c>
      <c r="K208" s="25">
        <v>3358.7543530701751</v>
      </c>
      <c r="L208" s="25">
        <v>6237.6866557017547</v>
      </c>
      <c r="M208" s="25">
        <v>6973.3261576825116</v>
      </c>
      <c r="N208" s="25">
        <v>0</v>
      </c>
      <c r="O208" s="25">
        <v>0</v>
      </c>
      <c r="P208" s="25">
        <v>6973.3261576825116</v>
      </c>
      <c r="Q208" s="25">
        <v>1382666.8953047278</v>
      </c>
      <c r="R208" s="25">
        <v>1382666.8953047278</v>
      </c>
      <c r="S208" s="25">
        <v>8911.2903225806458</v>
      </c>
      <c r="T208" s="25">
        <v>7862.9032258064517</v>
      </c>
      <c r="U208" s="25">
        <v>0</v>
      </c>
      <c r="V208" s="25">
        <v>1399441.088853115</v>
      </c>
      <c r="W208" s="25">
        <v>10526.315789473378</v>
      </c>
      <c r="X208" s="25">
        <v>1409967.4046425885</v>
      </c>
      <c r="Y208" s="25">
        <v>7862.9032258064517</v>
      </c>
      <c r="Z208" s="25">
        <v>7862.9032258064517</v>
      </c>
      <c r="AA208" s="25">
        <v>0</v>
      </c>
      <c r="AB208" s="25">
        <v>0</v>
      </c>
      <c r="AC208" s="25">
        <v>7862.9032258064517</v>
      </c>
      <c r="AD208" s="25">
        <v>20000</v>
      </c>
      <c r="AE208" s="25">
        <v>1382104.5014167845</v>
      </c>
      <c r="AF208" s="25">
        <v>1402104.5014167845</v>
      </c>
      <c r="AG208" s="25">
        <v>1409967.404642591</v>
      </c>
    </row>
    <row r="209" spans="2:33" x14ac:dyDescent="0.2">
      <c r="B209" s="104">
        <v>51532</v>
      </c>
      <c r="C209" s="258">
        <v>2041</v>
      </c>
      <c r="D209" s="25">
        <v>27625</v>
      </c>
      <c r="E209" s="25">
        <v>8125</v>
      </c>
      <c r="F209" s="25">
        <v>19500</v>
      </c>
      <c r="G209" s="25">
        <v>9464.9624999999996</v>
      </c>
      <c r="H209" s="25">
        <v>10035.0375</v>
      </c>
      <c r="I209" s="25">
        <v>438.59649122807019</v>
      </c>
      <c r="J209" s="25">
        <v>0</v>
      </c>
      <c r="K209" s="25">
        <v>3358.7543530701751</v>
      </c>
      <c r="L209" s="25">
        <v>6237.6866557017547</v>
      </c>
      <c r="M209" s="25">
        <v>6676.2831469298253</v>
      </c>
      <c r="N209" s="25">
        <v>0</v>
      </c>
      <c r="O209" s="25">
        <v>0</v>
      </c>
      <c r="P209" s="25">
        <v>6676.2831469298253</v>
      </c>
      <c r="Q209" s="25">
        <v>1389343.1784516578</v>
      </c>
      <c r="R209" s="25">
        <v>1389343.1784516578</v>
      </c>
      <c r="S209" s="25">
        <v>8911.2903225806458</v>
      </c>
      <c r="T209" s="25">
        <v>7862.9032258064517</v>
      </c>
      <c r="U209" s="25">
        <v>0</v>
      </c>
      <c r="V209" s="25">
        <v>1406117.3720000449</v>
      </c>
      <c r="W209" s="25">
        <v>10087.719298245307</v>
      </c>
      <c r="X209" s="25">
        <v>1416205.0912982903</v>
      </c>
      <c r="Y209" s="25">
        <v>7862.9032258064517</v>
      </c>
      <c r="Z209" s="25">
        <v>7862.9032258064517</v>
      </c>
      <c r="AA209" s="25">
        <v>0</v>
      </c>
      <c r="AB209" s="25">
        <v>0</v>
      </c>
      <c r="AC209" s="25">
        <v>7862.9032258064517</v>
      </c>
      <c r="AD209" s="25">
        <v>20000</v>
      </c>
      <c r="AE209" s="25">
        <v>1388342.1880724863</v>
      </c>
      <c r="AF209" s="25">
        <v>1408342.1880724863</v>
      </c>
      <c r="AG209" s="25">
        <v>1416205.0912982929</v>
      </c>
    </row>
    <row r="210" spans="2:33" x14ac:dyDescent="0.2">
      <c r="B210" s="104">
        <v>51560</v>
      </c>
      <c r="C210" s="258">
        <v>2041</v>
      </c>
      <c r="D210" s="25">
        <v>27625</v>
      </c>
      <c r="E210" s="25">
        <v>8125</v>
      </c>
      <c r="F210" s="25">
        <v>19500</v>
      </c>
      <c r="G210" s="25">
        <v>9464.9624999999996</v>
      </c>
      <c r="H210" s="25">
        <v>10035.0375</v>
      </c>
      <c r="I210" s="25">
        <v>438.59649122807019</v>
      </c>
      <c r="J210" s="25">
        <v>0</v>
      </c>
      <c r="K210" s="25">
        <v>3358.7543530701751</v>
      </c>
      <c r="L210" s="25">
        <v>6237.6866557017547</v>
      </c>
      <c r="M210" s="25">
        <v>5721.5020409390418</v>
      </c>
      <c r="N210" s="25">
        <v>0</v>
      </c>
      <c r="O210" s="25">
        <v>0</v>
      </c>
      <c r="P210" s="25">
        <v>5721.5020409390418</v>
      </c>
      <c r="Q210" s="25">
        <v>1395064.6804925967</v>
      </c>
      <c r="R210" s="25">
        <v>1395064.6804925967</v>
      </c>
      <c r="S210" s="25">
        <v>9866.0714285714294</v>
      </c>
      <c r="T210" s="25">
        <v>8705.3571428571431</v>
      </c>
      <c r="U210" s="25">
        <v>0</v>
      </c>
      <c r="V210" s="25">
        <v>1413636.1090640251</v>
      </c>
      <c r="W210" s="25">
        <v>9649.1228070172365</v>
      </c>
      <c r="X210" s="25">
        <v>1423285.2318710424</v>
      </c>
      <c r="Y210" s="25">
        <v>8705.3571428571431</v>
      </c>
      <c r="Z210" s="25">
        <v>8705.3571428571431</v>
      </c>
      <c r="AA210" s="25">
        <v>0</v>
      </c>
      <c r="AB210" s="25">
        <v>0</v>
      </c>
      <c r="AC210" s="25">
        <v>8705.3571428571431</v>
      </c>
      <c r="AD210" s="25">
        <v>20000</v>
      </c>
      <c r="AE210" s="25">
        <v>1394579.8747281882</v>
      </c>
      <c r="AF210" s="25">
        <v>1414579.8747281882</v>
      </c>
      <c r="AG210" s="25">
        <v>1423285.2318710452</v>
      </c>
    </row>
    <row r="211" spans="2:33" x14ac:dyDescent="0.2">
      <c r="B211" s="104">
        <v>51591</v>
      </c>
      <c r="C211" s="258">
        <v>2041</v>
      </c>
      <c r="D211" s="25">
        <v>27625</v>
      </c>
      <c r="E211" s="25">
        <v>8125</v>
      </c>
      <c r="F211" s="25">
        <v>19500</v>
      </c>
      <c r="G211" s="25">
        <v>9464.9624999999996</v>
      </c>
      <c r="H211" s="25">
        <v>10035.0375</v>
      </c>
      <c r="I211" s="25">
        <v>438.59649122807019</v>
      </c>
      <c r="J211" s="25">
        <v>0</v>
      </c>
      <c r="K211" s="25">
        <v>3358.7543530701751</v>
      </c>
      <c r="L211" s="25">
        <v>6237.6866557017547</v>
      </c>
      <c r="M211" s="25">
        <v>7631.0642529206089</v>
      </c>
      <c r="N211" s="25">
        <v>0</v>
      </c>
      <c r="O211" s="25">
        <v>0</v>
      </c>
      <c r="P211" s="25">
        <v>7631.0642529206089</v>
      </c>
      <c r="Q211" s="25">
        <v>1402695.7447455174</v>
      </c>
      <c r="R211" s="25">
        <v>1402695.7447455174</v>
      </c>
      <c r="S211" s="25">
        <v>8911.2903225806458</v>
      </c>
      <c r="T211" s="25">
        <v>7862.9032258064517</v>
      </c>
      <c r="U211" s="25">
        <v>0</v>
      </c>
      <c r="V211" s="25">
        <v>1419469.9382939045</v>
      </c>
      <c r="W211" s="25">
        <v>9210.5263157891659</v>
      </c>
      <c r="X211" s="25">
        <v>1428680.4646096937</v>
      </c>
      <c r="Y211" s="25">
        <v>7862.9032258064517</v>
      </c>
      <c r="Z211" s="25">
        <v>7862.9032258064517</v>
      </c>
      <c r="AA211" s="25">
        <v>0</v>
      </c>
      <c r="AB211" s="25">
        <v>0</v>
      </c>
      <c r="AC211" s="25">
        <v>7862.9032258064517</v>
      </c>
      <c r="AD211" s="25">
        <v>20000</v>
      </c>
      <c r="AE211" s="25">
        <v>1400817.56138389</v>
      </c>
      <c r="AF211" s="25">
        <v>1420817.56138389</v>
      </c>
      <c r="AG211" s="25">
        <v>1428680.4646096965</v>
      </c>
    </row>
    <row r="212" spans="2:33" x14ac:dyDescent="0.2">
      <c r="B212" s="104">
        <v>51621</v>
      </c>
      <c r="C212" s="258">
        <v>2041</v>
      </c>
      <c r="D212" s="25">
        <v>27625</v>
      </c>
      <c r="E212" s="25">
        <v>8125</v>
      </c>
      <c r="F212" s="25">
        <v>19500</v>
      </c>
      <c r="G212" s="25">
        <v>9464.9624999999996</v>
      </c>
      <c r="H212" s="25">
        <v>10035.0375</v>
      </c>
      <c r="I212" s="25">
        <v>438.59649122807019</v>
      </c>
      <c r="J212" s="25">
        <v>0</v>
      </c>
      <c r="K212" s="25">
        <v>3358.7543530701751</v>
      </c>
      <c r="L212" s="25">
        <v>6237.6866557017547</v>
      </c>
      <c r="M212" s="25">
        <v>6379.240136177139</v>
      </c>
      <c r="N212" s="25">
        <v>0</v>
      </c>
      <c r="O212" s="25">
        <v>0</v>
      </c>
      <c r="P212" s="25">
        <v>6379.240136177139</v>
      </c>
      <c r="Q212" s="25">
        <v>1409074.9848816944</v>
      </c>
      <c r="R212" s="25">
        <v>1409074.9848816944</v>
      </c>
      <c r="S212" s="25">
        <v>9208.3333333333321</v>
      </c>
      <c r="T212" s="25">
        <v>8125</v>
      </c>
      <c r="U212" s="25">
        <v>0</v>
      </c>
      <c r="V212" s="25">
        <v>1426408.3182150277</v>
      </c>
      <c r="W212" s="25">
        <v>8771.9298245610953</v>
      </c>
      <c r="X212" s="25">
        <v>1435180.2480395888</v>
      </c>
      <c r="Y212" s="25">
        <v>8125</v>
      </c>
      <c r="Z212" s="25">
        <v>8125</v>
      </c>
      <c r="AA212" s="25">
        <v>0</v>
      </c>
      <c r="AB212" s="25">
        <v>0</v>
      </c>
      <c r="AC212" s="25">
        <v>8125</v>
      </c>
      <c r="AD212" s="25">
        <v>20000</v>
      </c>
      <c r="AE212" s="25">
        <v>1407055.2480395918</v>
      </c>
      <c r="AF212" s="25">
        <v>1427055.2480395918</v>
      </c>
      <c r="AG212" s="25">
        <v>1435180.2480395918</v>
      </c>
    </row>
    <row r="213" spans="2:33" x14ac:dyDescent="0.2">
      <c r="B213" s="104">
        <v>51652</v>
      </c>
      <c r="C213" s="258">
        <v>2041</v>
      </c>
      <c r="D213" s="25">
        <v>27625</v>
      </c>
      <c r="E213" s="25">
        <v>8125</v>
      </c>
      <c r="F213" s="25">
        <v>19500</v>
      </c>
      <c r="G213" s="25">
        <v>9464.9624999999996</v>
      </c>
      <c r="H213" s="25">
        <v>10035.0375</v>
      </c>
      <c r="I213" s="25">
        <v>438.59649122807019</v>
      </c>
      <c r="J213" s="25">
        <v>0</v>
      </c>
      <c r="K213" s="25">
        <v>3358.7543530701751</v>
      </c>
      <c r="L213" s="25">
        <v>6237.6866557017547</v>
      </c>
      <c r="M213" s="25">
        <v>6973.3261576825116</v>
      </c>
      <c r="N213" s="25">
        <v>0</v>
      </c>
      <c r="O213" s="25">
        <v>0</v>
      </c>
      <c r="P213" s="25">
        <v>6973.3261576825116</v>
      </c>
      <c r="Q213" s="25">
        <v>1416048.311039377</v>
      </c>
      <c r="R213" s="25">
        <v>1416048.311039377</v>
      </c>
      <c r="S213" s="25">
        <v>8911.2903225806458</v>
      </c>
      <c r="T213" s="25">
        <v>7862.9032258064517</v>
      </c>
      <c r="U213" s="25">
        <v>0</v>
      </c>
      <c r="V213" s="25">
        <v>1432822.5045877642</v>
      </c>
      <c r="W213" s="25">
        <v>8333.3333333330247</v>
      </c>
      <c r="X213" s="25">
        <v>1441155.8379210972</v>
      </c>
      <c r="Y213" s="25">
        <v>7862.9032258064517</v>
      </c>
      <c r="Z213" s="25">
        <v>7862.9032258064517</v>
      </c>
      <c r="AA213" s="25">
        <v>0</v>
      </c>
      <c r="AB213" s="25">
        <v>0</v>
      </c>
      <c r="AC213" s="25">
        <v>7862.9032258064517</v>
      </c>
      <c r="AD213" s="25">
        <v>20000</v>
      </c>
      <c r="AE213" s="25">
        <v>1413292.9346952937</v>
      </c>
      <c r="AF213" s="25">
        <v>1433292.9346952937</v>
      </c>
      <c r="AG213" s="25">
        <v>1441155.8379211002</v>
      </c>
    </row>
    <row r="214" spans="2:33" x14ac:dyDescent="0.2">
      <c r="B214" s="104">
        <v>51682</v>
      </c>
      <c r="C214" s="258">
        <v>2041</v>
      </c>
      <c r="D214" s="25">
        <v>27625</v>
      </c>
      <c r="E214" s="25">
        <v>8125</v>
      </c>
      <c r="F214" s="25">
        <v>19500</v>
      </c>
      <c r="G214" s="25">
        <v>9464.9624999999996</v>
      </c>
      <c r="H214" s="25">
        <v>10035.0375</v>
      </c>
      <c r="I214" s="25">
        <v>438.59649122807019</v>
      </c>
      <c r="J214" s="25">
        <v>0</v>
      </c>
      <c r="K214" s="25">
        <v>3358.7543530701751</v>
      </c>
      <c r="L214" s="25">
        <v>6237.6866557017547</v>
      </c>
      <c r="M214" s="25">
        <v>6379.240136177139</v>
      </c>
      <c r="N214" s="25">
        <v>0</v>
      </c>
      <c r="O214" s="25">
        <v>0</v>
      </c>
      <c r="P214" s="25">
        <v>6379.240136177139</v>
      </c>
      <c r="Q214" s="25">
        <v>1422427.5511755541</v>
      </c>
      <c r="R214" s="25">
        <v>1422427.5511755541</v>
      </c>
      <c r="S214" s="25">
        <v>9208.3333333333321</v>
      </c>
      <c r="T214" s="25">
        <v>8125</v>
      </c>
      <c r="U214" s="25">
        <v>0</v>
      </c>
      <c r="V214" s="25">
        <v>1439760.8845088873</v>
      </c>
      <c r="W214" s="25">
        <v>7894.7368421049541</v>
      </c>
      <c r="X214" s="25">
        <v>1447655.6213509922</v>
      </c>
      <c r="Y214" s="25">
        <v>8125</v>
      </c>
      <c r="Z214" s="25">
        <v>8125</v>
      </c>
      <c r="AA214" s="25">
        <v>0</v>
      </c>
      <c r="AB214" s="25">
        <v>0</v>
      </c>
      <c r="AC214" s="25">
        <v>8125</v>
      </c>
      <c r="AD214" s="25">
        <v>20000</v>
      </c>
      <c r="AE214" s="25">
        <v>1419530.6213509955</v>
      </c>
      <c r="AF214" s="25">
        <v>1439530.6213509955</v>
      </c>
      <c r="AG214" s="25">
        <v>1447655.6213509955</v>
      </c>
    </row>
    <row r="215" spans="2:33" x14ac:dyDescent="0.2">
      <c r="B215" s="104">
        <v>51713</v>
      </c>
      <c r="C215" s="258">
        <v>2042</v>
      </c>
      <c r="D215" s="25">
        <v>27625</v>
      </c>
      <c r="E215" s="25">
        <v>8125</v>
      </c>
      <c r="F215" s="25">
        <v>19500</v>
      </c>
      <c r="G215" s="25">
        <v>9464.9624999999996</v>
      </c>
      <c r="H215" s="25">
        <v>10035.0375</v>
      </c>
      <c r="I215" s="25">
        <v>438.59649122807019</v>
      </c>
      <c r="J215" s="25">
        <v>0</v>
      </c>
      <c r="K215" s="25">
        <v>3358.7543530701751</v>
      </c>
      <c r="L215" s="25">
        <v>6237.6866557017547</v>
      </c>
      <c r="M215" s="25">
        <v>6973.3261576825116</v>
      </c>
      <c r="N215" s="25">
        <v>0</v>
      </c>
      <c r="O215" s="25">
        <v>0</v>
      </c>
      <c r="P215" s="25">
        <v>6973.3261576825116</v>
      </c>
      <c r="Q215" s="25">
        <v>1429400.8773332366</v>
      </c>
      <c r="R215" s="25">
        <v>1429400.8773332366</v>
      </c>
      <c r="S215" s="25">
        <v>8911.2903225806458</v>
      </c>
      <c r="T215" s="25">
        <v>7862.9032258064517</v>
      </c>
      <c r="U215" s="25">
        <v>0</v>
      </c>
      <c r="V215" s="25">
        <v>1446175.0708816238</v>
      </c>
      <c r="W215" s="25">
        <v>7456.1403508768835</v>
      </c>
      <c r="X215" s="25">
        <v>1453631.2112325006</v>
      </c>
      <c r="Y215" s="25">
        <v>7862.9032258064517</v>
      </c>
      <c r="Z215" s="25">
        <v>7862.9032258064517</v>
      </c>
      <c r="AA215" s="25">
        <v>0</v>
      </c>
      <c r="AB215" s="25">
        <v>0</v>
      </c>
      <c r="AC215" s="25">
        <v>7862.9032258064517</v>
      </c>
      <c r="AD215" s="25">
        <v>20000</v>
      </c>
      <c r="AE215" s="25">
        <v>1425768.3080066973</v>
      </c>
      <c r="AF215" s="25">
        <v>1445768.3080066973</v>
      </c>
      <c r="AG215" s="25">
        <v>1453631.2112325039</v>
      </c>
    </row>
    <row r="216" spans="2:33" x14ac:dyDescent="0.2">
      <c r="B216" s="104">
        <v>51744</v>
      </c>
      <c r="C216" s="258">
        <v>2042</v>
      </c>
      <c r="D216" s="25">
        <v>27625</v>
      </c>
      <c r="E216" s="25">
        <v>8125</v>
      </c>
      <c r="F216" s="25">
        <v>19500</v>
      </c>
      <c r="G216" s="25">
        <v>9464.9624999999996</v>
      </c>
      <c r="H216" s="25">
        <v>10035.0375</v>
      </c>
      <c r="I216" s="25">
        <v>438.59649122807019</v>
      </c>
      <c r="J216" s="25">
        <v>0</v>
      </c>
      <c r="K216" s="25">
        <v>3358.7543530701751</v>
      </c>
      <c r="L216" s="25">
        <v>6237.6866557017547</v>
      </c>
      <c r="M216" s="25">
        <v>6676.2831469298253</v>
      </c>
      <c r="N216" s="25">
        <v>0</v>
      </c>
      <c r="O216" s="25">
        <v>0</v>
      </c>
      <c r="P216" s="25">
        <v>6676.2831469298253</v>
      </c>
      <c r="Q216" s="25">
        <v>1436077.1604801666</v>
      </c>
      <c r="R216" s="25">
        <v>1436077.1604801666</v>
      </c>
      <c r="S216" s="25">
        <v>8911.2903225806458</v>
      </c>
      <c r="T216" s="25">
        <v>7862.9032258064517</v>
      </c>
      <c r="U216" s="25">
        <v>0</v>
      </c>
      <c r="V216" s="25">
        <v>1452851.3540285537</v>
      </c>
      <c r="W216" s="25">
        <v>7017.5438596488129</v>
      </c>
      <c r="X216" s="25">
        <v>1459868.8978882025</v>
      </c>
      <c r="Y216" s="25">
        <v>7862.9032258064517</v>
      </c>
      <c r="Z216" s="25">
        <v>7862.9032258064517</v>
      </c>
      <c r="AA216" s="25">
        <v>0</v>
      </c>
      <c r="AB216" s="25">
        <v>0</v>
      </c>
      <c r="AC216" s="25">
        <v>7862.9032258064517</v>
      </c>
      <c r="AD216" s="25">
        <v>20000</v>
      </c>
      <c r="AE216" s="25">
        <v>1432005.9946623992</v>
      </c>
      <c r="AF216" s="25">
        <v>1452005.9946623992</v>
      </c>
      <c r="AG216" s="25">
        <v>1459868.8978882057</v>
      </c>
    </row>
    <row r="217" spans="2:33" x14ac:dyDescent="0.2">
      <c r="B217" s="104">
        <v>51774</v>
      </c>
      <c r="C217" s="258">
        <v>2042</v>
      </c>
      <c r="D217" s="25">
        <v>27625</v>
      </c>
      <c r="E217" s="25">
        <v>8125</v>
      </c>
      <c r="F217" s="25">
        <v>19500</v>
      </c>
      <c r="G217" s="25">
        <v>9464.9624999999996</v>
      </c>
      <c r="H217" s="25">
        <v>10035.0375</v>
      </c>
      <c r="I217" s="25">
        <v>438.59649122807019</v>
      </c>
      <c r="J217" s="25">
        <v>0</v>
      </c>
      <c r="K217" s="25">
        <v>3358.7543530701751</v>
      </c>
      <c r="L217" s="25">
        <v>6237.6866557017547</v>
      </c>
      <c r="M217" s="25">
        <v>6379.240136177139</v>
      </c>
      <c r="N217" s="25">
        <v>0</v>
      </c>
      <c r="O217" s="25">
        <v>0</v>
      </c>
      <c r="P217" s="25">
        <v>6379.240136177139</v>
      </c>
      <c r="Q217" s="25">
        <v>1442456.4006163436</v>
      </c>
      <c r="R217" s="25">
        <v>1442456.4006163436</v>
      </c>
      <c r="S217" s="25">
        <v>9208.3333333333321</v>
      </c>
      <c r="T217" s="25">
        <v>8125</v>
      </c>
      <c r="U217" s="25">
        <v>0</v>
      </c>
      <c r="V217" s="25">
        <v>1459789.7339496769</v>
      </c>
      <c r="W217" s="25">
        <v>6578.9473684207424</v>
      </c>
      <c r="X217" s="25">
        <v>1466368.6813180975</v>
      </c>
      <c r="Y217" s="25">
        <v>8125</v>
      </c>
      <c r="Z217" s="25">
        <v>8125</v>
      </c>
      <c r="AA217" s="25">
        <v>0</v>
      </c>
      <c r="AB217" s="25">
        <v>0</v>
      </c>
      <c r="AC217" s="25">
        <v>8125</v>
      </c>
      <c r="AD217" s="25">
        <v>20000</v>
      </c>
      <c r="AE217" s="25">
        <v>1438243.681318101</v>
      </c>
      <c r="AF217" s="25">
        <v>1458243.681318101</v>
      </c>
      <c r="AG217" s="25">
        <v>1466368.681318101</v>
      </c>
    </row>
    <row r="218" spans="2:33" x14ac:dyDescent="0.2">
      <c r="B218" s="104">
        <v>51805</v>
      </c>
      <c r="C218" s="258">
        <v>2042</v>
      </c>
      <c r="D218" s="25">
        <v>27625</v>
      </c>
      <c r="E218" s="25">
        <v>8125</v>
      </c>
      <c r="F218" s="25">
        <v>19500</v>
      </c>
      <c r="G218" s="25">
        <v>9464.9624999999996</v>
      </c>
      <c r="H218" s="25">
        <v>10035.0375</v>
      </c>
      <c r="I218" s="25">
        <v>438.59649122807019</v>
      </c>
      <c r="J218" s="25">
        <v>0</v>
      </c>
      <c r="K218" s="25">
        <v>3358.7543530701751</v>
      </c>
      <c r="L218" s="25">
        <v>6237.6866557017547</v>
      </c>
      <c r="M218" s="25">
        <v>6973.3261576825116</v>
      </c>
      <c r="N218" s="25">
        <v>0</v>
      </c>
      <c r="O218" s="25">
        <v>0</v>
      </c>
      <c r="P218" s="25">
        <v>6973.3261576825116</v>
      </c>
      <c r="Q218" s="25">
        <v>1449429.7267740262</v>
      </c>
      <c r="R218" s="25">
        <v>1449429.7267740262</v>
      </c>
      <c r="S218" s="25">
        <v>8911.2903225806458</v>
      </c>
      <c r="T218" s="25">
        <v>7862.9032258064517</v>
      </c>
      <c r="U218" s="25">
        <v>0</v>
      </c>
      <c r="V218" s="25">
        <v>1466203.9203224133</v>
      </c>
      <c r="W218" s="25">
        <v>6140.3508771926718</v>
      </c>
      <c r="X218" s="25">
        <v>1472344.2711996059</v>
      </c>
      <c r="Y218" s="25">
        <v>7862.9032258064517</v>
      </c>
      <c r="Z218" s="25">
        <v>7862.9032258064517</v>
      </c>
      <c r="AA218" s="25">
        <v>0</v>
      </c>
      <c r="AB218" s="25">
        <v>0</v>
      </c>
      <c r="AC218" s="25">
        <v>7862.9032258064517</v>
      </c>
      <c r="AD218" s="25">
        <v>20000</v>
      </c>
      <c r="AE218" s="25">
        <v>1444481.3679738028</v>
      </c>
      <c r="AF218" s="25">
        <v>1464481.3679738028</v>
      </c>
      <c r="AG218" s="25">
        <v>1472344.2711996094</v>
      </c>
    </row>
    <row r="219" spans="2:33" x14ac:dyDescent="0.2">
      <c r="B219" s="104">
        <v>51835</v>
      </c>
      <c r="C219" s="258">
        <v>2042</v>
      </c>
      <c r="D219" s="25">
        <v>27625</v>
      </c>
      <c r="E219" s="25">
        <v>8125</v>
      </c>
      <c r="F219" s="25">
        <v>19500</v>
      </c>
      <c r="G219" s="25">
        <v>9464.9624999999996</v>
      </c>
      <c r="H219" s="25">
        <v>10035.0375</v>
      </c>
      <c r="I219" s="25">
        <v>438.59649122807019</v>
      </c>
      <c r="J219" s="25">
        <v>0</v>
      </c>
      <c r="K219" s="25">
        <v>3358.7543530701751</v>
      </c>
      <c r="L219" s="25">
        <v>6237.6866557017547</v>
      </c>
      <c r="M219" s="25">
        <v>6379.240136177139</v>
      </c>
      <c r="N219" s="25">
        <v>0</v>
      </c>
      <c r="O219" s="25">
        <v>0</v>
      </c>
      <c r="P219" s="25">
        <v>6379.240136177139</v>
      </c>
      <c r="Q219" s="25">
        <v>1455808.9669102032</v>
      </c>
      <c r="R219" s="25">
        <v>1455808.9669102032</v>
      </c>
      <c r="S219" s="25">
        <v>9208.3333333333321</v>
      </c>
      <c r="T219" s="25">
        <v>8125</v>
      </c>
      <c r="U219" s="25">
        <v>0</v>
      </c>
      <c r="V219" s="25">
        <v>1473142.3002435365</v>
      </c>
      <c r="W219" s="25">
        <v>5701.7543859646012</v>
      </c>
      <c r="X219" s="25">
        <v>1478844.0546295012</v>
      </c>
      <c r="Y219" s="25">
        <v>8125</v>
      </c>
      <c r="Z219" s="25">
        <v>8125</v>
      </c>
      <c r="AA219" s="25">
        <v>0</v>
      </c>
      <c r="AB219" s="25">
        <v>0</v>
      </c>
      <c r="AC219" s="25">
        <v>8125</v>
      </c>
      <c r="AD219" s="25">
        <v>20000</v>
      </c>
      <c r="AE219" s="25">
        <v>1450719.0546295047</v>
      </c>
      <c r="AF219" s="25">
        <v>1470719.0546295047</v>
      </c>
      <c r="AG219" s="25">
        <v>1478844.0546295047</v>
      </c>
    </row>
    <row r="220" spans="2:33" x14ac:dyDescent="0.2">
      <c r="B220" s="104">
        <v>51866</v>
      </c>
      <c r="C220" s="258">
        <v>2042</v>
      </c>
      <c r="D220" s="25">
        <v>27625</v>
      </c>
      <c r="E220" s="25">
        <v>8125</v>
      </c>
      <c r="F220" s="25">
        <v>19500</v>
      </c>
      <c r="G220" s="25">
        <v>9464.9624999999996</v>
      </c>
      <c r="H220" s="25">
        <v>10035.0375</v>
      </c>
      <c r="I220" s="25">
        <v>438.59649122807019</v>
      </c>
      <c r="J220" s="25">
        <v>0</v>
      </c>
      <c r="K220" s="25">
        <v>3358.7543530701751</v>
      </c>
      <c r="L220" s="25">
        <v>6237.6866557017547</v>
      </c>
      <c r="M220" s="25">
        <v>6973.3261576825116</v>
      </c>
      <c r="N220" s="25">
        <v>0</v>
      </c>
      <c r="O220" s="25">
        <v>0</v>
      </c>
      <c r="P220" s="25">
        <v>6973.3261576825116</v>
      </c>
      <c r="Q220" s="25">
        <v>1462782.2930678858</v>
      </c>
      <c r="R220" s="25">
        <v>1462782.2930678858</v>
      </c>
      <c r="S220" s="25">
        <v>8911.2903225806458</v>
      </c>
      <c r="T220" s="25">
        <v>7862.9032258064517</v>
      </c>
      <c r="U220" s="25">
        <v>0</v>
      </c>
      <c r="V220" s="25">
        <v>1479556.4866162729</v>
      </c>
      <c r="W220" s="25">
        <v>5263.1578947365306</v>
      </c>
      <c r="X220" s="25">
        <v>1484819.6445110096</v>
      </c>
      <c r="Y220" s="25">
        <v>7862.9032258064517</v>
      </c>
      <c r="Z220" s="25">
        <v>7862.9032258064517</v>
      </c>
      <c r="AA220" s="25">
        <v>0</v>
      </c>
      <c r="AB220" s="25">
        <v>0</v>
      </c>
      <c r="AC220" s="25">
        <v>7862.9032258064517</v>
      </c>
      <c r="AD220" s="25">
        <v>20000</v>
      </c>
      <c r="AE220" s="25">
        <v>1456956.7412852065</v>
      </c>
      <c r="AF220" s="25">
        <v>1476956.7412852065</v>
      </c>
      <c r="AG220" s="25">
        <v>1484819.6445110131</v>
      </c>
    </row>
    <row r="221" spans="2:33" x14ac:dyDescent="0.2">
      <c r="B221" s="104">
        <v>51897</v>
      </c>
      <c r="C221" s="258">
        <v>2042</v>
      </c>
      <c r="D221" s="25">
        <v>27625</v>
      </c>
      <c r="E221" s="25">
        <v>8125</v>
      </c>
      <c r="F221" s="25">
        <v>19500</v>
      </c>
      <c r="G221" s="25">
        <v>9464.9624999999996</v>
      </c>
      <c r="H221" s="25">
        <v>10035.0375</v>
      </c>
      <c r="I221" s="25">
        <v>438.59649122807019</v>
      </c>
      <c r="J221" s="25">
        <v>0</v>
      </c>
      <c r="K221" s="25">
        <v>3358.7543530701751</v>
      </c>
      <c r="L221" s="25">
        <v>6237.6866557017547</v>
      </c>
      <c r="M221" s="25">
        <v>6676.2831469298253</v>
      </c>
      <c r="N221" s="25">
        <v>0</v>
      </c>
      <c r="O221" s="25">
        <v>0</v>
      </c>
      <c r="P221" s="25">
        <v>6676.2831469298253</v>
      </c>
      <c r="Q221" s="25">
        <v>1469458.5762148157</v>
      </c>
      <c r="R221" s="25">
        <v>1469458.5762148157</v>
      </c>
      <c r="S221" s="25">
        <v>8911.2903225806458</v>
      </c>
      <c r="T221" s="25">
        <v>7862.9032258064517</v>
      </c>
      <c r="U221" s="25">
        <v>0</v>
      </c>
      <c r="V221" s="25">
        <v>1486232.7697632029</v>
      </c>
      <c r="W221" s="25">
        <v>4824.56140350846</v>
      </c>
      <c r="X221" s="25">
        <v>1491057.3311667114</v>
      </c>
      <c r="Y221" s="25">
        <v>7862.9032258064517</v>
      </c>
      <c r="Z221" s="25">
        <v>7862.9032258064517</v>
      </c>
      <c r="AA221" s="25">
        <v>0</v>
      </c>
      <c r="AB221" s="25">
        <v>0</v>
      </c>
      <c r="AC221" s="25">
        <v>7862.9032258064517</v>
      </c>
      <c r="AD221" s="25">
        <v>20000</v>
      </c>
      <c r="AE221" s="25">
        <v>1463194.4279409084</v>
      </c>
      <c r="AF221" s="25">
        <v>1483194.4279409084</v>
      </c>
      <c r="AG221" s="25">
        <v>1491057.3311667149</v>
      </c>
    </row>
    <row r="222" spans="2:33" x14ac:dyDescent="0.2">
      <c r="B222" s="104">
        <v>51925</v>
      </c>
      <c r="C222" s="258">
        <v>2042</v>
      </c>
      <c r="D222" s="25">
        <v>27625</v>
      </c>
      <c r="E222" s="25">
        <v>8125</v>
      </c>
      <c r="F222" s="25">
        <v>19500</v>
      </c>
      <c r="G222" s="25">
        <v>9464.9624999999996</v>
      </c>
      <c r="H222" s="25">
        <v>10035.0375</v>
      </c>
      <c r="I222" s="25">
        <v>438.59649122807019</v>
      </c>
      <c r="J222" s="25">
        <v>0</v>
      </c>
      <c r="K222" s="25">
        <v>3358.7543530701751</v>
      </c>
      <c r="L222" s="25">
        <v>6237.6866557017547</v>
      </c>
      <c r="M222" s="25">
        <v>5721.5020409390418</v>
      </c>
      <c r="N222" s="25">
        <v>0</v>
      </c>
      <c r="O222" s="25">
        <v>0</v>
      </c>
      <c r="P222" s="25">
        <v>5721.5020409390418</v>
      </c>
      <c r="Q222" s="25">
        <v>1475180.0782557547</v>
      </c>
      <c r="R222" s="25">
        <v>1475180.0782557547</v>
      </c>
      <c r="S222" s="25">
        <v>9866.0714285714294</v>
      </c>
      <c r="T222" s="25">
        <v>8705.3571428571431</v>
      </c>
      <c r="U222" s="25">
        <v>0</v>
      </c>
      <c r="V222" s="25">
        <v>1493751.5068271831</v>
      </c>
      <c r="W222" s="25">
        <v>4385.9649122803894</v>
      </c>
      <c r="X222" s="25">
        <v>1498137.4717394635</v>
      </c>
      <c r="Y222" s="25">
        <v>8705.3571428571431</v>
      </c>
      <c r="Z222" s="25">
        <v>8705.3571428571431</v>
      </c>
      <c r="AA222" s="25">
        <v>0</v>
      </c>
      <c r="AB222" s="25">
        <v>0</v>
      </c>
      <c r="AC222" s="25">
        <v>8705.3571428571431</v>
      </c>
      <c r="AD222" s="25">
        <v>20000</v>
      </c>
      <c r="AE222" s="25">
        <v>1469432.1145966102</v>
      </c>
      <c r="AF222" s="25">
        <v>1489432.1145966102</v>
      </c>
      <c r="AG222" s="25">
        <v>1498137.4717394672</v>
      </c>
    </row>
    <row r="223" spans="2:33" x14ac:dyDescent="0.2">
      <c r="B223" s="104">
        <v>51956</v>
      </c>
      <c r="C223" s="258">
        <v>2042</v>
      </c>
      <c r="D223" s="25">
        <v>27625</v>
      </c>
      <c r="E223" s="25">
        <v>8125</v>
      </c>
      <c r="F223" s="25">
        <v>19500</v>
      </c>
      <c r="G223" s="25">
        <v>9464.9624999999996</v>
      </c>
      <c r="H223" s="25">
        <v>10035.0375</v>
      </c>
      <c r="I223" s="25">
        <v>438.59649122807019</v>
      </c>
      <c r="J223" s="25">
        <v>0</v>
      </c>
      <c r="K223" s="25">
        <v>3358.7543530701751</v>
      </c>
      <c r="L223" s="25">
        <v>6237.6866557017547</v>
      </c>
      <c r="M223" s="25">
        <v>7631.0642529206089</v>
      </c>
      <c r="N223" s="25">
        <v>0</v>
      </c>
      <c r="O223" s="25">
        <v>0</v>
      </c>
      <c r="P223" s="25">
        <v>7631.0642529206089</v>
      </c>
      <c r="Q223" s="25">
        <v>1482811.1425086753</v>
      </c>
      <c r="R223" s="25">
        <v>1482811.1425086753</v>
      </c>
      <c r="S223" s="25">
        <v>8911.2903225806458</v>
      </c>
      <c r="T223" s="25">
        <v>7862.9032258064517</v>
      </c>
      <c r="U223" s="25">
        <v>0</v>
      </c>
      <c r="V223" s="25">
        <v>1499585.3360570625</v>
      </c>
      <c r="W223" s="25">
        <v>3947.3684210523193</v>
      </c>
      <c r="X223" s="25">
        <v>1503532.7044781148</v>
      </c>
      <c r="Y223" s="25">
        <v>7862.9032258064517</v>
      </c>
      <c r="Z223" s="25">
        <v>7862.9032258064517</v>
      </c>
      <c r="AA223" s="25">
        <v>0</v>
      </c>
      <c r="AB223" s="25">
        <v>0</v>
      </c>
      <c r="AC223" s="25">
        <v>7862.9032258064517</v>
      </c>
      <c r="AD223" s="25">
        <v>20000</v>
      </c>
      <c r="AE223" s="25">
        <v>1475669.801252312</v>
      </c>
      <c r="AF223" s="25">
        <v>1495669.801252312</v>
      </c>
      <c r="AG223" s="25">
        <v>1503532.7044781186</v>
      </c>
    </row>
    <row r="224" spans="2:33" x14ac:dyDescent="0.2">
      <c r="B224" s="104">
        <v>51986</v>
      </c>
      <c r="C224" s="258">
        <v>2042</v>
      </c>
      <c r="D224" s="25">
        <v>27625</v>
      </c>
      <c r="E224" s="25">
        <v>8125</v>
      </c>
      <c r="F224" s="25">
        <v>19500</v>
      </c>
      <c r="G224" s="25">
        <v>9464.9624999999996</v>
      </c>
      <c r="H224" s="25">
        <v>10035.0375</v>
      </c>
      <c r="I224" s="25">
        <v>438.59649122807019</v>
      </c>
      <c r="J224" s="25">
        <v>0</v>
      </c>
      <c r="K224" s="25">
        <v>3358.7543530701751</v>
      </c>
      <c r="L224" s="25">
        <v>6237.6866557017547</v>
      </c>
      <c r="M224" s="25">
        <v>6379.240136177139</v>
      </c>
      <c r="N224" s="25">
        <v>0</v>
      </c>
      <c r="O224" s="25">
        <v>0</v>
      </c>
      <c r="P224" s="25">
        <v>6379.240136177139</v>
      </c>
      <c r="Q224" s="25">
        <v>1489190.3826448524</v>
      </c>
      <c r="R224" s="25">
        <v>1489190.3826448524</v>
      </c>
      <c r="S224" s="25">
        <v>9208.3333333333321</v>
      </c>
      <c r="T224" s="25">
        <v>8125</v>
      </c>
      <c r="U224" s="25">
        <v>0</v>
      </c>
      <c r="V224" s="25">
        <v>1506523.7159781856</v>
      </c>
      <c r="W224" s="25">
        <v>3508.7719298242491</v>
      </c>
      <c r="X224" s="25">
        <v>1510032.4879080099</v>
      </c>
      <c r="Y224" s="25">
        <v>8125</v>
      </c>
      <c r="Z224" s="25">
        <v>8125</v>
      </c>
      <c r="AA224" s="25">
        <v>0</v>
      </c>
      <c r="AB224" s="25">
        <v>0</v>
      </c>
      <c r="AC224" s="25">
        <v>8125</v>
      </c>
      <c r="AD224" s="25">
        <v>20000</v>
      </c>
      <c r="AE224" s="25">
        <v>1481907.4879080139</v>
      </c>
      <c r="AF224" s="25">
        <v>1501907.4879080139</v>
      </c>
      <c r="AG224" s="25">
        <v>1510032.4879080139</v>
      </c>
    </row>
    <row r="225" spans="2:33" x14ac:dyDescent="0.2">
      <c r="B225" s="104">
        <v>52017</v>
      </c>
      <c r="C225" s="258">
        <v>2042</v>
      </c>
      <c r="D225" s="25">
        <v>27625</v>
      </c>
      <c r="E225" s="25">
        <v>8125</v>
      </c>
      <c r="F225" s="25">
        <v>19500</v>
      </c>
      <c r="G225" s="25">
        <v>9464.9624999999996</v>
      </c>
      <c r="H225" s="25">
        <v>10035.0375</v>
      </c>
      <c r="I225" s="25">
        <v>438.59649122807019</v>
      </c>
      <c r="J225" s="25">
        <v>0</v>
      </c>
      <c r="K225" s="25">
        <v>3358.7543530701751</v>
      </c>
      <c r="L225" s="25">
        <v>6237.6866557017547</v>
      </c>
      <c r="M225" s="25">
        <v>6973.3261576825116</v>
      </c>
      <c r="N225" s="25">
        <v>0</v>
      </c>
      <c r="O225" s="25">
        <v>0</v>
      </c>
      <c r="P225" s="25">
        <v>6973.3261576825116</v>
      </c>
      <c r="Q225" s="25">
        <v>1496163.708802535</v>
      </c>
      <c r="R225" s="25">
        <v>1496163.708802535</v>
      </c>
      <c r="S225" s="25">
        <v>8911.2903225806458</v>
      </c>
      <c r="T225" s="25">
        <v>7862.9032258064517</v>
      </c>
      <c r="U225" s="25">
        <v>0</v>
      </c>
      <c r="V225" s="25">
        <v>1512937.9023509221</v>
      </c>
      <c r="W225" s="25">
        <v>3070.175438596179</v>
      </c>
      <c r="X225" s="25">
        <v>1516008.0777895183</v>
      </c>
      <c r="Y225" s="25">
        <v>7862.9032258064517</v>
      </c>
      <c r="Z225" s="25">
        <v>7862.9032258064517</v>
      </c>
      <c r="AA225" s="25">
        <v>0</v>
      </c>
      <c r="AB225" s="25">
        <v>0</v>
      </c>
      <c r="AC225" s="25">
        <v>7862.9032258064517</v>
      </c>
      <c r="AD225" s="25">
        <v>20000</v>
      </c>
      <c r="AE225" s="25">
        <v>1488145.1745637157</v>
      </c>
      <c r="AF225" s="25">
        <v>1508145.1745637157</v>
      </c>
      <c r="AG225" s="25">
        <v>1516008.0777895222</v>
      </c>
    </row>
    <row r="226" spans="2:33" x14ac:dyDescent="0.2">
      <c r="B226" s="104">
        <v>52047</v>
      </c>
      <c r="C226" s="258">
        <v>2042</v>
      </c>
      <c r="D226" s="25">
        <v>27625</v>
      </c>
      <c r="E226" s="25">
        <v>8125</v>
      </c>
      <c r="F226" s="25">
        <v>19500</v>
      </c>
      <c r="G226" s="25">
        <v>9464.9624999999996</v>
      </c>
      <c r="H226" s="25">
        <v>10035.0375</v>
      </c>
      <c r="I226" s="25">
        <v>438.59649122807019</v>
      </c>
      <c r="J226" s="25">
        <v>0</v>
      </c>
      <c r="K226" s="25">
        <v>3358.7543530701751</v>
      </c>
      <c r="L226" s="25">
        <v>6237.6866557017547</v>
      </c>
      <c r="M226" s="25">
        <v>6379.240136177139</v>
      </c>
      <c r="N226" s="25">
        <v>0</v>
      </c>
      <c r="O226" s="25">
        <v>0</v>
      </c>
      <c r="P226" s="25">
        <v>6379.240136177139</v>
      </c>
      <c r="Q226" s="25">
        <v>1502542.948938712</v>
      </c>
      <c r="R226" s="25">
        <v>1502542.948938712</v>
      </c>
      <c r="S226" s="25">
        <v>9208.3333333333321</v>
      </c>
      <c r="T226" s="25">
        <v>8125</v>
      </c>
      <c r="U226" s="25">
        <v>0</v>
      </c>
      <c r="V226" s="25">
        <v>1519876.2822720453</v>
      </c>
      <c r="W226" s="25">
        <v>2631.5789473681089</v>
      </c>
      <c r="X226" s="25">
        <v>1522507.8612194133</v>
      </c>
      <c r="Y226" s="25">
        <v>8125</v>
      </c>
      <c r="Z226" s="25">
        <v>8125</v>
      </c>
      <c r="AA226" s="25">
        <v>0</v>
      </c>
      <c r="AB226" s="25">
        <v>0</v>
      </c>
      <c r="AC226" s="25">
        <v>8125</v>
      </c>
      <c r="AD226" s="25">
        <v>20000</v>
      </c>
      <c r="AE226" s="25">
        <v>1494382.8612194175</v>
      </c>
      <c r="AF226" s="25">
        <v>1514382.8612194175</v>
      </c>
      <c r="AG226" s="25">
        <v>1522507.8612194175</v>
      </c>
    </row>
    <row r="227" spans="2:33" x14ac:dyDescent="0.2">
      <c r="B227" s="104">
        <v>52078</v>
      </c>
      <c r="C227" s="258">
        <v>2043</v>
      </c>
      <c r="D227" s="25">
        <v>27625</v>
      </c>
      <c r="E227" s="25">
        <v>8125</v>
      </c>
      <c r="F227" s="25">
        <v>19500</v>
      </c>
      <c r="G227" s="25">
        <v>9464.9624999999996</v>
      </c>
      <c r="H227" s="25">
        <v>10035.0375</v>
      </c>
      <c r="I227" s="25">
        <v>438.59649122807019</v>
      </c>
      <c r="J227" s="25">
        <v>0</v>
      </c>
      <c r="K227" s="25">
        <v>3358.7543530701751</v>
      </c>
      <c r="L227" s="25">
        <v>6237.6866557017547</v>
      </c>
      <c r="M227" s="25">
        <v>6973.3261576825116</v>
      </c>
      <c r="N227" s="25">
        <v>0</v>
      </c>
      <c r="O227" s="25">
        <v>0</v>
      </c>
      <c r="P227" s="25">
        <v>6973.3261576825116</v>
      </c>
      <c r="Q227" s="25">
        <v>1509516.2750963946</v>
      </c>
      <c r="R227" s="25">
        <v>1509516.2750963946</v>
      </c>
      <c r="S227" s="25">
        <v>8911.2903225806458</v>
      </c>
      <c r="T227" s="25">
        <v>7862.9032258064517</v>
      </c>
      <c r="U227" s="25">
        <v>0</v>
      </c>
      <c r="V227" s="25">
        <v>1526290.4686447817</v>
      </c>
      <c r="W227" s="25">
        <v>2192.9824561400387</v>
      </c>
      <c r="X227" s="25">
        <v>1528483.4511009217</v>
      </c>
      <c r="Y227" s="25">
        <v>7862.9032258064517</v>
      </c>
      <c r="Z227" s="25">
        <v>7862.9032258064517</v>
      </c>
      <c r="AA227" s="25">
        <v>0</v>
      </c>
      <c r="AB227" s="25">
        <v>0</v>
      </c>
      <c r="AC227" s="25">
        <v>7862.9032258064517</v>
      </c>
      <c r="AD227" s="25">
        <v>20000</v>
      </c>
      <c r="AE227" s="25">
        <v>1500620.5478751194</v>
      </c>
      <c r="AF227" s="25">
        <v>1520620.5478751194</v>
      </c>
      <c r="AG227" s="25">
        <v>1528483.4511009259</v>
      </c>
    </row>
    <row r="228" spans="2:33" x14ac:dyDescent="0.2">
      <c r="B228" s="104">
        <v>52109</v>
      </c>
      <c r="C228" s="258">
        <v>2043</v>
      </c>
      <c r="D228" s="25">
        <v>27625</v>
      </c>
      <c r="E228" s="25">
        <v>8125</v>
      </c>
      <c r="F228" s="25">
        <v>19500</v>
      </c>
      <c r="G228" s="25">
        <v>9464.9624999999996</v>
      </c>
      <c r="H228" s="25">
        <v>10035.0375</v>
      </c>
      <c r="I228" s="25">
        <v>438.59649122807019</v>
      </c>
      <c r="J228" s="25">
        <v>0</v>
      </c>
      <c r="K228" s="25">
        <v>3358.7543530701751</v>
      </c>
      <c r="L228" s="25">
        <v>6237.6866557017547</v>
      </c>
      <c r="M228" s="25">
        <v>6676.2831469298253</v>
      </c>
      <c r="N228" s="25">
        <v>0</v>
      </c>
      <c r="O228" s="25">
        <v>0</v>
      </c>
      <c r="P228" s="25">
        <v>6676.2831469298253</v>
      </c>
      <c r="Q228" s="25">
        <v>1516192.5582433245</v>
      </c>
      <c r="R228" s="25">
        <v>1516192.5582433245</v>
      </c>
      <c r="S228" s="25">
        <v>8911.2903225806458</v>
      </c>
      <c r="T228" s="25">
        <v>7862.9032258064517</v>
      </c>
      <c r="U228" s="25">
        <v>0</v>
      </c>
      <c r="V228" s="25">
        <v>1532966.7517917117</v>
      </c>
      <c r="W228" s="25">
        <v>1754.3859649119686</v>
      </c>
      <c r="X228" s="25">
        <v>1534721.1377566236</v>
      </c>
      <c r="Y228" s="25">
        <v>7862.9032258064517</v>
      </c>
      <c r="Z228" s="25">
        <v>7862.9032258064517</v>
      </c>
      <c r="AA228" s="25">
        <v>0</v>
      </c>
      <c r="AB228" s="25">
        <v>0</v>
      </c>
      <c r="AC228" s="25">
        <v>7862.9032258064517</v>
      </c>
      <c r="AD228" s="25">
        <v>20000</v>
      </c>
      <c r="AE228" s="25">
        <v>1506858.2345308212</v>
      </c>
      <c r="AF228" s="25">
        <v>1526858.2345308212</v>
      </c>
      <c r="AG228" s="25">
        <v>1534721.1377566278</v>
      </c>
    </row>
    <row r="229" spans="2:33" x14ac:dyDescent="0.2">
      <c r="B229" s="104">
        <v>52139</v>
      </c>
      <c r="C229" s="258">
        <v>2043</v>
      </c>
      <c r="D229" s="25">
        <v>27625</v>
      </c>
      <c r="E229" s="25">
        <v>8125</v>
      </c>
      <c r="F229" s="25">
        <v>19500</v>
      </c>
      <c r="G229" s="25">
        <v>9464.9624999999996</v>
      </c>
      <c r="H229" s="25">
        <v>10035.0375</v>
      </c>
      <c r="I229" s="25">
        <v>438.59649122807019</v>
      </c>
      <c r="J229" s="25">
        <v>0</v>
      </c>
      <c r="K229" s="25">
        <v>3358.7543530701751</v>
      </c>
      <c r="L229" s="25">
        <v>6237.6866557017547</v>
      </c>
      <c r="M229" s="25">
        <v>6379.240136177139</v>
      </c>
      <c r="N229" s="25">
        <v>0</v>
      </c>
      <c r="O229" s="25">
        <v>0</v>
      </c>
      <c r="P229" s="25">
        <v>6379.240136177139</v>
      </c>
      <c r="Q229" s="25">
        <v>1522571.7983795016</v>
      </c>
      <c r="R229" s="25">
        <v>1522571.7983795016</v>
      </c>
      <c r="S229" s="25">
        <v>9208.3333333333321</v>
      </c>
      <c r="T229" s="25">
        <v>8125</v>
      </c>
      <c r="U229" s="25">
        <v>0</v>
      </c>
      <c r="V229" s="25">
        <v>1539905.1317128348</v>
      </c>
      <c r="W229" s="25">
        <v>1315.7894736838984</v>
      </c>
      <c r="X229" s="25">
        <v>1541220.9211865186</v>
      </c>
      <c r="Y229" s="25">
        <v>8125</v>
      </c>
      <c r="Z229" s="25">
        <v>8125</v>
      </c>
      <c r="AA229" s="25">
        <v>0</v>
      </c>
      <c r="AB229" s="25">
        <v>0</v>
      </c>
      <c r="AC229" s="25">
        <v>8125</v>
      </c>
      <c r="AD229" s="25">
        <v>20000</v>
      </c>
      <c r="AE229" s="25">
        <v>1513095.921186523</v>
      </c>
      <c r="AF229" s="25">
        <v>1533095.921186523</v>
      </c>
      <c r="AG229" s="25">
        <v>1541220.921186523</v>
      </c>
    </row>
    <row r="230" spans="2:33" x14ac:dyDescent="0.2">
      <c r="B230" s="104">
        <v>52170</v>
      </c>
      <c r="C230" s="258">
        <v>2043</v>
      </c>
      <c r="D230" s="25">
        <v>27625</v>
      </c>
      <c r="E230" s="25">
        <v>8125</v>
      </c>
      <c r="F230" s="25">
        <v>19500</v>
      </c>
      <c r="G230" s="25">
        <v>9464.9624999999996</v>
      </c>
      <c r="H230" s="25">
        <v>10035.0375</v>
      </c>
      <c r="I230" s="25">
        <v>438.59649122807019</v>
      </c>
      <c r="J230" s="25">
        <v>0</v>
      </c>
      <c r="K230" s="25">
        <v>3358.7543530701751</v>
      </c>
      <c r="L230" s="25">
        <v>6237.6866557017547</v>
      </c>
      <c r="M230" s="25">
        <v>6973.3261576825116</v>
      </c>
      <c r="N230" s="25">
        <v>0</v>
      </c>
      <c r="O230" s="25">
        <v>0</v>
      </c>
      <c r="P230" s="25">
        <v>6973.3261576825116</v>
      </c>
      <c r="Q230" s="25">
        <v>1529545.1245371841</v>
      </c>
      <c r="R230" s="25">
        <v>1529545.1245371841</v>
      </c>
      <c r="S230" s="25">
        <v>8911.2903225806458</v>
      </c>
      <c r="T230" s="25">
        <v>7862.9032258064517</v>
      </c>
      <c r="U230" s="25">
        <v>0</v>
      </c>
      <c r="V230" s="25">
        <v>1546319.3180855713</v>
      </c>
      <c r="W230" s="25">
        <v>877.19298245582831</v>
      </c>
      <c r="X230" s="25">
        <v>1547196.511068027</v>
      </c>
      <c r="Y230" s="25">
        <v>7862.9032258064517</v>
      </c>
      <c r="Z230" s="25">
        <v>7862.9032258064517</v>
      </c>
      <c r="AA230" s="25">
        <v>0</v>
      </c>
      <c r="AB230" s="25">
        <v>0</v>
      </c>
      <c r="AC230" s="25">
        <v>7862.9032258064517</v>
      </c>
      <c r="AD230" s="25">
        <v>20000</v>
      </c>
      <c r="AE230" s="25">
        <v>1519333.6078422249</v>
      </c>
      <c r="AF230" s="25">
        <v>1539333.6078422249</v>
      </c>
      <c r="AG230" s="25">
        <v>1547196.5110680314</v>
      </c>
    </row>
    <row r="231" spans="2:33" x14ac:dyDescent="0.2">
      <c r="B231" s="104">
        <v>52200</v>
      </c>
      <c r="C231" s="258">
        <v>2043</v>
      </c>
      <c r="D231" s="25">
        <v>27625</v>
      </c>
      <c r="E231" s="25">
        <v>8125</v>
      </c>
      <c r="F231" s="25">
        <v>19500</v>
      </c>
      <c r="G231" s="25">
        <v>9464.9624999999996</v>
      </c>
      <c r="H231" s="25">
        <v>10035.0375</v>
      </c>
      <c r="I231" s="25">
        <v>438.59649122807019</v>
      </c>
      <c r="J231" s="25">
        <v>0</v>
      </c>
      <c r="K231" s="25">
        <v>3358.7543530701751</v>
      </c>
      <c r="L231" s="25">
        <v>6237.6866557017547</v>
      </c>
      <c r="M231" s="25">
        <v>6379.240136177139</v>
      </c>
      <c r="N231" s="25">
        <v>0</v>
      </c>
      <c r="O231" s="25">
        <v>0</v>
      </c>
      <c r="P231" s="25">
        <v>6379.240136177139</v>
      </c>
      <c r="Q231" s="25">
        <v>1535924.3646733612</v>
      </c>
      <c r="R231" s="25">
        <v>1535924.3646733612</v>
      </c>
      <c r="S231" s="25">
        <v>9208.3333333333321</v>
      </c>
      <c r="T231" s="25">
        <v>8125</v>
      </c>
      <c r="U231" s="25">
        <v>0</v>
      </c>
      <c r="V231" s="25">
        <v>1553257.6980066944</v>
      </c>
      <c r="W231" s="25">
        <v>438.59649122775812</v>
      </c>
      <c r="X231" s="25">
        <v>1553696.2944979223</v>
      </c>
      <c r="Y231" s="25">
        <v>8125</v>
      </c>
      <c r="Z231" s="25">
        <v>8125</v>
      </c>
      <c r="AA231" s="25">
        <v>0</v>
      </c>
      <c r="AB231" s="25">
        <v>0</v>
      </c>
      <c r="AC231" s="25">
        <v>8125</v>
      </c>
      <c r="AD231" s="25">
        <v>20000</v>
      </c>
      <c r="AE231" s="25">
        <v>1525571.2944979267</v>
      </c>
      <c r="AF231" s="25">
        <v>1545571.2944979267</v>
      </c>
      <c r="AG231" s="25">
        <v>1553696.2944979267</v>
      </c>
    </row>
    <row r="232" spans="2:33" x14ac:dyDescent="0.2">
      <c r="B232" s="104">
        <v>52231</v>
      </c>
      <c r="C232" s="258">
        <v>2043</v>
      </c>
      <c r="D232" s="25">
        <v>27625</v>
      </c>
      <c r="E232" s="25">
        <v>8125</v>
      </c>
      <c r="F232" s="25">
        <v>19500</v>
      </c>
      <c r="G232" s="25">
        <v>9464.9624999999996</v>
      </c>
      <c r="H232" s="25">
        <v>10035.0375</v>
      </c>
      <c r="I232" s="25">
        <v>438.59649122807019</v>
      </c>
      <c r="J232" s="25">
        <v>0</v>
      </c>
      <c r="K232" s="25">
        <v>3358.7543530701751</v>
      </c>
      <c r="L232" s="25">
        <v>6237.6866557017547</v>
      </c>
      <c r="M232" s="25">
        <v>6973.3261576825116</v>
      </c>
      <c r="N232" s="25">
        <v>0</v>
      </c>
      <c r="O232" s="25">
        <v>0</v>
      </c>
      <c r="P232" s="25">
        <v>6973.3261576825116</v>
      </c>
      <c r="Q232" s="25">
        <v>1542897.6908310438</v>
      </c>
      <c r="R232" s="25">
        <v>1542897.6908310438</v>
      </c>
      <c r="S232" s="25">
        <v>8911.2903225806458</v>
      </c>
      <c r="T232" s="25">
        <v>7862.9032258064517</v>
      </c>
      <c r="U232" s="25">
        <v>0</v>
      </c>
      <c r="V232" s="25">
        <v>1559671.8843794309</v>
      </c>
      <c r="W232" s="25">
        <v>3.12070369545836E-10</v>
      </c>
      <c r="X232" s="25">
        <v>1559671.8843794307</v>
      </c>
      <c r="Y232" s="25">
        <v>7862.9032258064517</v>
      </c>
      <c r="Z232" s="25">
        <v>7862.9032258064517</v>
      </c>
      <c r="AA232" s="25">
        <v>0</v>
      </c>
      <c r="AB232" s="25">
        <v>0</v>
      </c>
      <c r="AC232" s="25">
        <v>7862.9032258064517</v>
      </c>
      <c r="AD232" s="25">
        <v>20000</v>
      </c>
      <c r="AE232" s="25">
        <v>1531808.9811536286</v>
      </c>
      <c r="AF232" s="25">
        <v>1551808.9811536286</v>
      </c>
      <c r="AG232" s="25">
        <v>1559671.8843794351</v>
      </c>
    </row>
    <row r="233" spans="2:33" x14ac:dyDescent="0.2">
      <c r="B233" s="104">
        <v>52262</v>
      </c>
      <c r="C233" s="258">
        <v>2043</v>
      </c>
      <c r="D233" s="25">
        <v>27625</v>
      </c>
      <c r="E233" s="25">
        <v>8125</v>
      </c>
      <c r="F233" s="25">
        <v>19500</v>
      </c>
      <c r="G233" s="25">
        <v>9464.9624999999996</v>
      </c>
      <c r="H233" s="25">
        <v>10035.0375</v>
      </c>
      <c r="I233" s="25">
        <v>0</v>
      </c>
      <c r="J233" s="25">
        <v>0</v>
      </c>
      <c r="K233" s="25">
        <v>3512.2631249999999</v>
      </c>
      <c r="L233" s="25">
        <v>6522.7743750000009</v>
      </c>
      <c r="M233" s="25">
        <v>6522.7743750000009</v>
      </c>
      <c r="N233" s="25">
        <v>0</v>
      </c>
      <c r="O233" s="25">
        <v>0</v>
      </c>
      <c r="P233" s="25">
        <v>6522.7743750000009</v>
      </c>
      <c r="Q233" s="25">
        <v>1549420.4652060438</v>
      </c>
      <c r="R233" s="25">
        <v>1549420.4652060438</v>
      </c>
      <c r="S233" s="25">
        <v>8911.2903225806458</v>
      </c>
      <c r="T233" s="25">
        <v>7862.9032258064517</v>
      </c>
      <c r="U233" s="25">
        <v>0</v>
      </c>
      <c r="V233" s="25">
        <v>1566194.6587544309</v>
      </c>
      <c r="W233" s="25">
        <v>3.12070369545836E-10</v>
      </c>
      <c r="X233" s="25">
        <v>1566194.6587544307</v>
      </c>
      <c r="Y233" s="25">
        <v>7862.9032258064517</v>
      </c>
      <c r="Z233" s="25">
        <v>7862.9032258064517</v>
      </c>
      <c r="AA233" s="25">
        <v>0</v>
      </c>
      <c r="AB233" s="25">
        <v>0</v>
      </c>
      <c r="AC233" s="25">
        <v>7862.9032258064517</v>
      </c>
      <c r="AD233" s="25">
        <v>20000</v>
      </c>
      <c r="AE233" s="25">
        <v>1538331.7555286286</v>
      </c>
      <c r="AF233" s="25">
        <v>1558331.7555286286</v>
      </c>
      <c r="AG233" s="25">
        <v>1566194.6587544351</v>
      </c>
    </row>
    <row r="234" spans="2:33" x14ac:dyDescent="0.2">
      <c r="B234" s="104">
        <v>52290</v>
      </c>
      <c r="C234" s="258">
        <v>2043</v>
      </c>
      <c r="D234" s="25">
        <v>27625</v>
      </c>
      <c r="E234" s="25">
        <v>8125</v>
      </c>
      <c r="F234" s="25">
        <v>19500</v>
      </c>
      <c r="G234" s="25">
        <v>9464.9624999999996</v>
      </c>
      <c r="H234" s="25">
        <v>10035.0375</v>
      </c>
      <c r="I234" s="25">
        <v>0</v>
      </c>
      <c r="J234" s="25">
        <v>0</v>
      </c>
      <c r="K234" s="25">
        <v>3512.2631249999999</v>
      </c>
      <c r="L234" s="25">
        <v>6522.7743750000009</v>
      </c>
      <c r="M234" s="25">
        <v>5567.9932690092173</v>
      </c>
      <c r="N234" s="25">
        <v>0</v>
      </c>
      <c r="O234" s="25">
        <v>0</v>
      </c>
      <c r="P234" s="25">
        <v>5567.9932690092173</v>
      </c>
      <c r="Q234" s="25">
        <v>1554988.4584750531</v>
      </c>
      <c r="R234" s="25">
        <v>1554988.4584750531</v>
      </c>
      <c r="S234" s="25">
        <v>9866.0714285714294</v>
      </c>
      <c r="T234" s="25">
        <v>8705.3571428571431</v>
      </c>
      <c r="U234" s="25">
        <v>0</v>
      </c>
      <c r="V234" s="25">
        <v>1573559.8870464815</v>
      </c>
      <c r="W234" s="25">
        <v>3.12070369545836E-10</v>
      </c>
      <c r="X234" s="25">
        <v>1573559.8870464812</v>
      </c>
      <c r="Y234" s="25">
        <v>8705.3571428571431</v>
      </c>
      <c r="Z234" s="25">
        <v>8705.3571428571431</v>
      </c>
      <c r="AA234" s="25">
        <v>0</v>
      </c>
      <c r="AB234" s="25">
        <v>0</v>
      </c>
      <c r="AC234" s="25">
        <v>8705.3571428571431</v>
      </c>
      <c r="AD234" s="25">
        <v>20000</v>
      </c>
      <c r="AE234" s="25">
        <v>1544854.5299036286</v>
      </c>
      <c r="AF234" s="25">
        <v>1564854.5299036286</v>
      </c>
      <c r="AG234" s="25">
        <v>1573559.8870464857</v>
      </c>
    </row>
    <row r="235" spans="2:33" x14ac:dyDescent="0.2">
      <c r="B235" s="104">
        <v>52321</v>
      </c>
      <c r="C235" s="258">
        <v>2043</v>
      </c>
      <c r="D235" s="25">
        <v>27625</v>
      </c>
      <c r="E235" s="25">
        <v>8125</v>
      </c>
      <c r="F235" s="25">
        <v>19500</v>
      </c>
      <c r="G235" s="25">
        <v>9464.9624999999996</v>
      </c>
      <c r="H235" s="25">
        <v>10035.0375</v>
      </c>
      <c r="I235" s="25">
        <v>0</v>
      </c>
      <c r="J235" s="25">
        <v>0</v>
      </c>
      <c r="K235" s="25">
        <v>3512.2631249999999</v>
      </c>
      <c r="L235" s="25">
        <v>6522.7743750000009</v>
      </c>
      <c r="M235" s="25">
        <v>7477.5554809907844</v>
      </c>
      <c r="N235" s="25">
        <v>0</v>
      </c>
      <c r="O235" s="25">
        <v>0</v>
      </c>
      <c r="P235" s="25">
        <v>7477.5554809907844</v>
      </c>
      <c r="Q235" s="25">
        <v>1562466.0139560439</v>
      </c>
      <c r="R235" s="25">
        <v>1562466.0139560439</v>
      </c>
      <c r="S235" s="25">
        <v>8911.2903225806458</v>
      </c>
      <c r="T235" s="25">
        <v>7862.9032258064517</v>
      </c>
      <c r="U235" s="25">
        <v>0</v>
      </c>
      <c r="V235" s="25">
        <v>1579240.207504431</v>
      </c>
      <c r="W235" s="25">
        <v>3.12070369545836E-10</v>
      </c>
      <c r="X235" s="25">
        <v>1579240.2075044308</v>
      </c>
      <c r="Y235" s="25">
        <v>7862.9032258064517</v>
      </c>
      <c r="Z235" s="25">
        <v>7862.9032258064517</v>
      </c>
      <c r="AA235" s="25">
        <v>0</v>
      </c>
      <c r="AB235" s="25">
        <v>0</v>
      </c>
      <c r="AC235" s="25">
        <v>7862.9032258064517</v>
      </c>
      <c r="AD235" s="25">
        <v>20000</v>
      </c>
      <c r="AE235" s="25">
        <v>1551377.3042786287</v>
      </c>
      <c r="AF235" s="25">
        <v>1571377.3042786287</v>
      </c>
      <c r="AG235" s="25">
        <v>1579240.2075044352</v>
      </c>
    </row>
    <row r="236" spans="2:33" x14ac:dyDescent="0.2">
      <c r="B236" s="104">
        <v>52351</v>
      </c>
      <c r="C236" s="258">
        <v>2043</v>
      </c>
      <c r="D236" s="25">
        <v>27625</v>
      </c>
      <c r="E236" s="25">
        <v>8125</v>
      </c>
      <c r="F236" s="25">
        <v>19500</v>
      </c>
      <c r="G236" s="25">
        <v>9464.9624999999996</v>
      </c>
      <c r="H236" s="25">
        <v>10035.0375</v>
      </c>
      <c r="I236" s="25">
        <v>0</v>
      </c>
      <c r="J236" s="25">
        <v>0</v>
      </c>
      <c r="K236" s="25">
        <v>3512.2631249999999</v>
      </c>
      <c r="L236" s="25">
        <v>6522.7743750000009</v>
      </c>
      <c r="M236" s="25">
        <v>6225.7313642473146</v>
      </c>
      <c r="N236" s="25">
        <v>0</v>
      </c>
      <c r="O236" s="25">
        <v>0</v>
      </c>
      <c r="P236" s="25">
        <v>6225.7313642473146</v>
      </c>
      <c r="Q236" s="25">
        <v>1568691.7453202913</v>
      </c>
      <c r="R236" s="25">
        <v>1568691.7453202913</v>
      </c>
      <c r="S236" s="25">
        <v>9208.3333333333321</v>
      </c>
      <c r="T236" s="25">
        <v>8125</v>
      </c>
      <c r="U236" s="25">
        <v>0</v>
      </c>
      <c r="V236" s="25">
        <v>1586025.0786536245</v>
      </c>
      <c r="W236" s="25">
        <v>3.12070369545836E-10</v>
      </c>
      <c r="X236" s="25">
        <v>1586025.0786536243</v>
      </c>
      <c r="Y236" s="25">
        <v>8125</v>
      </c>
      <c r="Z236" s="25">
        <v>8125</v>
      </c>
      <c r="AA236" s="25">
        <v>0</v>
      </c>
      <c r="AB236" s="25">
        <v>0</v>
      </c>
      <c r="AC236" s="25">
        <v>8125</v>
      </c>
      <c r="AD236" s="25">
        <v>20000</v>
      </c>
      <c r="AE236" s="25">
        <v>1557900.0786536287</v>
      </c>
      <c r="AF236" s="25">
        <v>1577900.0786536287</v>
      </c>
      <c r="AG236" s="25">
        <v>1586025.0786536287</v>
      </c>
    </row>
    <row r="237" spans="2:33" x14ac:dyDescent="0.2">
      <c r="B237" s="104">
        <v>52382</v>
      </c>
      <c r="C237" s="258">
        <v>2043</v>
      </c>
      <c r="D237" s="25">
        <v>27625</v>
      </c>
      <c r="E237" s="25">
        <v>8125</v>
      </c>
      <c r="F237" s="25">
        <v>19500</v>
      </c>
      <c r="G237" s="25">
        <v>9464.9624999999996</v>
      </c>
      <c r="H237" s="25">
        <v>10035.0375</v>
      </c>
      <c r="I237" s="25">
        <v>0</v>
      </c>
      <c r="J237" s="25">
        <v>0</v>
      </c>
      <c r="K237" s="25">
        <v>3512.2631249999999</v>
      </c>
      <c r="L237" s="25">
        <v>6522.7743750000009</v>
      </c>
      <c r="M237" s="25">
        <v>6819.8173857526872</v>
      </c>
      <c r="N237" s="25">
        <v>0</v>
      </c>
      <c r="O237" s="25">
        <v>0</v>
      </c>
      <c r="P237" s="25">
        <v>6819.8173857526872</v>
      </c>
      <c r="Q237" s="25">
        <v>1575511.5627060439</v>
      </c>
      <c r="R237" s="25">
        <v>1575511.5627060439</v>
      </c>
      <c r="S237" s="25">
        <v>8911.2903225806458</v>
      </c>
      <c r="T237" s="25">
        <v>7862.9032258064517</v>
      </c>
      <c r="U237" s="25">
        <v>0</v>
      </c>
      <c r="V237" s="25">
        <v>1592285.7562544311</v>
      </c>
      <c r="W237" s="25">
        <v>3.12070369545836E-10</v>
      </c>
      <c r="X237" s="25">
        <v>1592285.7562544309</v>
      </c>
      <c r="Y237" s="25">
        <v>7862.9032258064517</v>
      </c>
      <c r="Z237" s="25">
        <v>7862.9032258064517</v>
      </c>
      <c r="AA237" s="25">
        <v>0</v>
      </c>
      <c r="AB237" s="25">
        <v>0</v>
      </c>
      <c r="AC237" s="25">
        <v>7862.9032258064517</v>
      </c>
      <c r="AD237" s="25">
        <v>20000</v>
      </c>
      <c r="AE237" s="25">
        <v>1564422.8530286287</v>
      </c>
      <c r="AF237" s="25">
        <v>1584422.8530286287</v>
      </c>
      <c r="AG237" s="25">
        <v>1592285.7562544353</v>
      </c>
    </row>
    <row r="238" spans="2:33" x14ac:dyDescent="0.2">
      <c r="B238" s="104">
        <v>52412</v>
      </c>
      <c r="C238" s="258">
        <v>2043</v>
      </c>
      <c r="D238" s="25">
        <v>27625</v>
      </c>
      <c r="E238" s="25">
        <v>8125</v>
      </c>
      <c r="F238" s="25">
        <v>19500</v>
      </c>
      <c r="G238" s="25">
        <v>9464.9624999999996</v>
      </c>
      <c r="H238" s="25">
        <v>10035.0375</v>
      </c>
      <c r="I238" s="25">
        <v>0</v>
      </c>
      <c r="J238" s="25">
        <v>0</v>
      </c>
      <c r="K238" s="25">
        <v>3512.2631249999999</v>
      </c>
      <c r="L238" s="25">
        <v>6522.7743750000009</v>
      </c>
      <c r="M238" s="25">
        <v>6225.7313642473146</v>
      </c>
      <c r="N238" s="25">
        <v>0</v>
      </c>
      <c r="O238" s="25">
        <v>0</v>
      </c>
      <c r="P238" s="25">
        <v>6225.7313642473146</v>
      </c>
      <c r="Q238" s="25">
        <v>1581737.2940702913</v>
      </c>
      <c r="R238" s="25">
        <v>1581737.2940702913</v>
      </c>
      <c r="S238" s="25">
        <v>9208.3333333333321</v>
      </c>
      <c r="T238" s="25">
        <v>8125</v>
      </c>
      <c r="U238" s="25">
        <v>0</v>
      </c>
      <c r="V238" s="25">
        <v>1599070.6274036246</v>
      </c>
      <c r="W238" s="25">
        <v>3.12070369545836E-10</v>
      </c>
      <c r="X238" s="25">
        <v>1599070.6274036244</v>
      </c>
      <c r="Y238" s="25">
        <v>8125</v>
      </c>
      <c r="Z238" s="25">
        <v>8125</v>
      </c>
      <c r="AA238" s="25">
        <v>0</v>
      </c>
      <c r="AB238" s="25">
        <v>0</v>
      </c>
      <c r="AC238" s="25">
        <v>8125</v>
      </c>
      <c r="AD238" s="25">
        <v>20000</v>
      </c>
      <c r="AE238" s="25">
        <v>1570945.6274036288</v>
      </c>
      <c r="AF238" s="25">
        <v>1590945.6274036288</v>
      </c>
      <c r="AG238" s="25">
        <v>1599070.6274036288</v>
      </c>
    </row>
    <row r="239" spans="2:33" x14ac:dyDescent="0.2">
      <c r="B239" s="104">
        <v>52443</v>
      </c>
      <c r="C239" s="258">
        <v>2044</v>
      </c>
      <c r="D239" s="25">
        <v>27625</v>
      </c>
      <c r="E239" s="25">
        <v>8125</v>
      </c>
      <c r="F239" s="25">
        <v>19500</v>
      </c>
      <c r="G239" s="25">
        <v>9464.9624999999996</v>
      </c>
      <c r="H239" s="25">
        <v>10035.0375</v>
      </c>
      <c r="I239" s="25">
        <v>0</v>
      </c>
      <c r="J239" s="25">
        <v>0</v>
      </c>
      <c r="K239" s="25">
        <v>3512.2631249999999</v>
      </c>
      <c r="L239" s="25">
        <v>6522.7743750000009</v>
      </c>
      <c r="M239" s="25">
        <v>6819.8173857526872</v>
      </c>
      <c r="N239" s="25">
        <v>0</v>
      </c>
      <c r="O239" s="25">
        <v>0</v>
      </c>
      <c r="P239" s="25">
        <v>6819.8173857526872</v>
      </c>
      <c r="Q239" s="25">
        <v>1588557.111456044</v>
      </c>
      <c r="R239" s="25">
        <v>1588557.111456044</v>
      </c>
      <c r="S239" s="25">
        <v>8911.2903225806458</v>
      </c>
      <c r="T239" s="25">
        <v>7862.9032258064517</v>
      </c>
      <c r="U239" s="25">
        <v>0</v>
      </c>
      <c r="V239" s="25">
        <v>1605331.3050044312</v>
      </c>
      <c r="W239" s="25">
        <v>3.12070369545836E-10</v>
      </c>
      <c r="X239" s="25">
        <v>1605331.3050044309</v>
      </c>
      <c r="Y239" s="25">
        <v>7862.9032258064517</v>
      </c>
      <c r="Z239" s="25">
        <v>7862.9032258064517</v>
      </c>
      <c r="AA239" s="25">
        <v>0</v>
      </c>
      <c r="AB239" s="25">
        <v>0</v>
      </c>
      <c r="AC239" s="25">
        <v>7862.9032258064517</v>
      </c>
      <c r="AD239" s="25">
        <v>20000</v>
      </c>
      <c r="AE239" s="25">
        <v>1577468.4017786288</v>
      </c>
      <c r="AF239" s="25">
        <v>1597468.4017786288</v>
      </c>
      <c r="AG239" s="25">
        <v>1605331.3050044354</v>
      </c>
    </row>
    <row r="240" spans="2:33" x14ac:dyDescent="0.2">
      <c r="B240" s="104">
        <v>52474</v>
      </c>
      <c r="C240" s="258">
        <v>2044</v>
      </c>
      <c r="D240" s="25">
        <v>27625</v>
      </c>
      <c r="E240" s="25">
        <v>8125</v>
      </c>
      <c r="F240" s="25">
        <v>19500</v>
      </c>
      <c r="G240" s="25">
        <v>9464.9624999999996</v>
      </c>
      <c r="H240" s="25">
        <v>10035.0375</v>
      </c>
      <c r="I240" s="25">
        <v>0</v>
      </c>
      <c r="J240" s="25">
        <v>0</v>
      </c>
      <c r="K240" s="25">
        <v>3512.2631249999999</v>
      </c>
      <c r="L240" s="25">
        <v>6522.7743750000009</v>
      </c>
      <c r="M240" s="25">
        <v>6522.7743750000009</v>
      </c>
      <c r="N240" s="25">
        <v>0</v>
      </c>
      <c r="O240" s="25">
        <v>0</v>
      </c>
      <c r="P240" s="25">
        <v>6522.7743750000009</v>
      </c>
      <c r="Q240" s="25">
        <v>1595079.8858310441</v>
      </c>
      <c r="R240" s="25">
        <v>1595079.8858310441</v>
      </c>
      <c r="S240" s="25">
        <v>8911.2903225806458</v>
      </c>
      <c r="T240" s="25">
        <v>7862.9032258064517</v>
      </c>
      <c r="U240" s="25">
        <v>0</v>
      </c>
      <c r="V240" s="25">
        <v>1611854.0793794312</v>
      </c>
      <c r="W240" s="25">
        <v>3.12070369545836E-10</v>
      </c>
      <c r="X240" s="25">
        <v>1611854.079379431</v>
      </c>
      <c r="Y240" s="25">
        <v>7862.9032258064517</v>
      </c>
      <c r="Z240" s="25">
        <v>7862.9032258064517</v>
      </c>
      <c r="AA240" s="25">
        <v>0</v>
      </c>
      <c r="AB240" s="25">
        <v>0</v>
      </c>
      <c r="AC240" s="25">
        <v>7862.9032258064517</v>
      </c>
      <c r="AD240" s="25">
        <v>20000</v>
      </c>
      <c r="AE240" s="25">
        <v>1583991.1761536289</v>
      </c>
      <c r="AF240" s="25">
        <v>1603991.1761536289</v>
      </c>
      <c r="AG240" s="25">
        <v>1611854.0793794354</v>
      </c>
    </row>
    <row r="241" spans="2:33" x14ac:dyDescent="0.2">
      <c r="B241" s="104">
        <v>52504</v>
      </c>
      <c r="C241" s="258">
        <v>2044</v>
      </c>
      <c r="D241" s="25">
        <v>27625</v>
      </c>
      <c r="E241" s="25">
        <v>8125</v>
      </c>
      <c r="F241" s="25">
        <v>19500</v>
      </c>
      <c r="G241" s="25">
        <v>9464.9624999999996</v>
      </c>
      <c r="H241" s="25">
        <v>10035.0375</v>
      </c>
      <c r="I241" s="25">
        <v>0</v>
      </c>
      <c r="J241" s="25">
        <v>0</v>
      </c>
      <c r="K241" s="25">
        <v>3512.2631249999999</v>
      </c>
      <c r="L241" s="25">
        <v>6522.7743750000009</v>
      </c>
      <c r="M241" s="25">
        <v>6225.7313642473146</v>
      </c>
      <c r="N241" s="25">
        <v>0</v>
      </c>
      <c r="O241" s="25">
        <v>0</v>
      </c>
      <c r="P241" s="25">
        <v>6225.7313642473146</v>
      </c>
      <c r="Q241" s="25">
        <v>1601305.6171952914</v>
      </c>
      <c r="R241" s="25">
        <v>1601305.6171952914</v>
      </c>
      <c r="S241" s="25">
        <v>9208.3333333333321</v>
      </c>
      <c r="T241" s="25">
        <v>8125</v>
      </c>
      <c r="U241" s="25">
        <v>0</v>
      </c>
      <c r="V241" s="25">
        <v>1618638.9505286247</v>
      </c>
      <c r="W241" s="25">
        <v>3.12070369545836E-10</v>
      </c>
      <c r="X241" s="25">
        <v>1618638.9505286245</v>
      </c>
      <c r="Y241" s="25">
        <v>8125</v>
      </c>
      <c r="Z241" s="25">
        <v>8125</v>
      </c>
      <c r="AA241" s="25">
        <v>0</v>
      </c>
      <c r="AB241" s="25">
        <v>0</v>
      </c>
      <c r="AC241" s="25">
        <v>8125</v>
      </c>
      <c r="AD241" s="25">
        <v>20000</v>
      </c>
      <c r="AE241" s="25">
        <v>1590513.9505286289</v>
      </c>
      <c r="AF241" s="25">
        <v>1610513.9505286289</v>
      </c>
      <c r="AG241" s="25">
        <v>1618638.9505286289</v>
      </c>
    </row>
    <row r="242" spans="2:33" x14ac:dyDescent="0.2">
      <c r="B242" s="104">
        <v>52535</v>
      </c>
      <c r="C242" s="258">
        <v>2044</v>
      </c>
      <c r="D242" s="25">
        <v>27625</v>
      </c>
      <c r="E242" s="25">
        <v>8125</v>
      </c>
      <c r="F242" s="25">
        <v>19500</v>
      </c>
      <c r="G242" s="25">
        <v>9464.9624999999996</v>
      </c>
      <c r="H242" s="25">
        <v>10035.0375</v>
      </c>
      <c r="I242" s="25">
        <v>0</v>
      </c>
      <c r="J242" s="25">
        <v>0</v>
      </c>
      <c r="K242" s="25">
        <v>3512.2631249999999</v>
      </c>
      <c r="L242" s="25">
        <v>6522.7743750000009</v>
      </c>
      <c r="M242" s="25">
        <v>6819.8173857526872</v>
      </c>
      <c r="N242" s="25">
        <v>0</v>
      </c>
      <c r="O242" s="25">
        <v>0</v>
      </c>
      <c r="P242" s="25">
        <v>6819.8173857526872</v>
      </c>
      <c r="Q242" s="25">
        <v>1608125.4345810441</v>
      </c>
      <c r="R242" s="25">
        <v>1608125.4345810441</v>
      </c>
      <c r="S242" s="25">
        <v>8911.2903225806458</v>
      </c>
      <c r="T242" s="25">
        <v>7862.9032258064517</v>
      </c>
      <c r="U242" s="25">
        <v>0</v>
      </c>
      <c r="V242" s="25">
        <v>1624899.6281294313</v>
      </c>
      <c r="W242" s="25">
        <v>3.12070369545836E-10</v>
      </c>
      <c r="X242" s="25">
        <v>1624899.628129431</v>
      </c>
      <c r="Y242" s="25">
        <v>7862.9032258064517</v>
      </c>
      <c r="Z242" s="25">
        <v>7862.9032258064517</v>
      </c>
      <c r="AA242" s="25">
        <v>0</v>
      </c>
      <c r="AB242" s="25">
        <v>0</v>
      </c>
      <c r="AC242" s="25">
        <v>7862.9032258064517</v>
      </c>
      <c r="AD242" s="25">
        <v>20000</v>
      </c>
      <c r="AE242" s="25">
        <v>1597036.7249036289</v>
      </c>
      <c r="AF242" s="25">
        <v>1617036.7249036289</v>
      </c>
      <c r="AG242" s="25">
        <v>1624899.6281294355</v>
      </c>
    </row>
    <row r="243" spans="2:33" x14ac:dyDescent="0.2">
      <c r="B243" s="104">
        <v>52565</v>
      </c>
      <c r="C243" s="258">
        <v>2044</v>
      </c>
      <c r="D243" s="25">
        <v>27625</v>
      </c>
      <c r="E243" s="25">
        <v>8125</v>
      </c>
      <c r="F243" s="25">
        <v>19500</v>
      </c>
      <c r="G243" s="25">
        <v>9464.9624999999996</v>
      </c>
      <c r="H243" s="25">
        <v>10035.0375</v>
      </c>
      <c r="I243" s="25">
        <v>0</v>
      </c>
      <c r="J243" s="25">
        <v>0</v>
      </c>
      <c r="K243" s="25">
        <v>3512.2631249999999</v>
      </c>
      <c r="L243" s="25">
        <v>6522.7743750000009</v>
      </c>
      <c r="M243" s="25">
        <v>6225.7313642473146</v>
      </c>
      <c r="N243" s="25">
        <v>0</v>
      </c>
      <c r="O243" s="25">
        <v>0</v>
      </c>
      <c r="P243" s="25">
        <v>6225.7313642473146</v>
      </c>
      <c r="Q243" s="25">
        <v>1614351.1659452915</v>
      </c>
      <c r="R243" s="25">
        <v>1614351.1659452915</v>
      </c>
      <c r="S243" s="25">
        <v>9208.3333333333321</v>
      </c>
      <c r="T243" s="25">
        <v>8125</v>
      </c>
      <c r="U243" s="25">
        <v>0</v>
      </c>
      <c r="V243" s="25">
        <v>1631684.4992786248</v>
      </c>
      <c r="W243" s="25">
        <v>3.12070369545836E-10</v>
      </c>
      <c r="X243" s="25">
        <v>1631684.4992786245</v>
      </c>
      <c r="Y243" s="25">
        <v>8125</v>
      </c>
      <c r="Z243" s="25">
        <v>8125</v>
      </c>
      <c r="AA243" s="25">
        <v>0</v>
      </c>
      <c r="AB243" s="25">
        <v>0</v>
      </c>
      <c r="AC243" s="25">
        <v>8125</v>
      </c>
      <c r="AD243" s="25">
        <v>20000</v>
      </c>
      <c r="AE243" s="25">
        <v>1603559.499278629</v>
      </c>
      <c r="AF243" s="25">
        <v>1623559.499278629</v>
      </c>
      <c r="AG243" s="25">
        <v>1631684.499278629</v>
      </c>
    </row>
    <row r="244" spans="2:33" x14ac:dyDescent="0.2">
      <c r="B244" s="104">
        <v>52596</v>
      </c>
      <c r="C244" s="258">
        <v>2044</v>
      </c>
      <c r="D244" s="25">
        <v>27625</v>
      </c>
      <c r="E244" s="25">
        <v>8125</v>
      </c>
      <c r="F244" s="25">
        <v>19500</v>
      </c>
      <c r="G244" s="25">
        <v>9464.9624999999996</v>
      </c>
      <c r="H244" s="25">
        <v>10035.0375</v>
      </c>
      <c r="I244" s="25">
        <v>0</v>
      </c>
      <c r="J244" s="25">
        <v>0</v>
      </c>
      <c r="K244" s="25">
        <v>3512.2631249999999</v>
      </c>
      <c r="L244" s="25">
        <v>6522.7743750000009</v>
      </c>
      <c r="M244" s="25">
        <v>6819.8173857526872</v>
      </c>
      <c r="N244" s="25">
        <v>0</v>
      </c>
      <c r="O244" s="25">
        <v>0</v>
      </c>
      <c r="P244" s="25">
        <v>6819.8173857526872</v>
      </c>
      <c r="Q244" s="25">
        <v>1621170.9833310442</v>
      </c>
      <c r="R244" s="25">
        <v>1621170.9833310442</v>
      </c>
      <c r="S244" s="25">
        <v>8911.2903225806458</v>
      </c>
      <c r="T244" s="25">
        <v>7862.9032258064517</v>
      </c>
      <c r="U244" s="25">
        <v>0</v>
      </c>
      <c r="V244" s="25">
        <v>1637945.1768794314</v>
      </c>
      <c r="W244" s="25">
        <v>3.12070369545836E-10</v>
      </c>
      <c r="X244" s="25">
        <v>1637945.1768794311</v>
      </c>
      <c r="Y244" s="25">
        <v>7862.9032258064517</v>
      </c>
      <c r="Z244" s="25">
        <v>7862.9032258064517</v>
      </c>
      <c r="AA244" s="25">
        <v>0</v>
      </c>
      <c r="AB244" s="25">
        <v>0</v>
      </c>
      <c r="AC244" s="25">
        <v>7862.9032258064517</v>
      </c>
      <c r="AD244" s="25">
        <v>20000</v>
      </c>
      <c r="AE244" s="25">
        <v>1610082.273653629</v>
      </c>
      <c r="AF244" s="25">
        <v>1630082.273653629</v>
      </c>
      <c r="AG244" s="25">
        <v>1637945.1768794355</v>
      </c>
    </row>
  </sheetData>
  <conditionalFormatting sqref="F2">
    <cfRule type="cellIs" dxfId="0" priority="1" operator="equal">
      <formula>FALSE</formula>
    </cfRule>
  </conditionalFormatting>
  <printOptions verticalCentered="1"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&amp;L&amp;"Arial,Bold"&amp;14PROJECT [project name]&amp;C&amp;"Arial,Bold"&amp;14Sheet: &amp;A&amp;R&amp;"Arial,Bold"&amp;14STRICTLY  CONFIDENTIAL</oddHeader>
    <oddFooter>&amp;L&amp;F ( Printed on &amp;D at &amp;T )&amp;RPage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07779D9BF50418D828BDB8C12C6B7" ma:contentTypeVersion="12" ma:contentTypeDescription="Create a new document." ma:contentTypeScope="" ma:versionID="cde5360aa70474a78e104a9f2ccf35a9">
  <xsd:schema xmlns:xsd="http://www.w3.org/2001/XMLSchema" xmlns:xs="http://www.w3.org/2001/XMLSchema" xmlns:p="http://schemas.microsoft.com/office/2006/metadata/properties" xmlns:ns2="637ffb07-5122-441a-8187-13b6f8dac2d8" xmlns:ns3="95d2652f-fd1f-45df-9d3f-cd8876bd0df4" targetNamespace="http://schemas.microsoft.com/office/2006/metadata/properties" ma:root="true" ma:fieldsID="2d586c3df5011203580c90f1aacbc9df" ns2:_="" ns3:_="">
    <xsd:import namespace="637ffb07-5122-441a-8187-13b6f8dac2d8"/>
    <xsd:import namespace="95d2652f-fd1f-45df-9d3f-cd8876bd0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ffb07-5122-441a-8187-13b6f8dac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2652f-fd1f-45df-9d3f-cd8876bd0d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CAFgARgAiACwAIgB0AGUAeAB0ACIAOgAiAC8AKgAgACAARgBVAE4AQwBUAEkATwBOACAATgBBAE0ARQA6ACAAIABBAGIAbwB1AHQAuwNcAG4AIAAgACAAIABEAEUAUwBDAFIASQBQAFQASQBPAE4AOgAqAC8ALwAqACoARABpAHMAcABsAGEAeQBzACAAdABoAGUAIABVAFIATAAgAHQAbwAgAHQAaABpAHMAIABtAG8AZAB1AGwAZQAnAHMAIABHAGkAcwB0ACAAdwBoAGkAYwBoACAAaQBuAGMAbAB1AGQAZQBzACAAZABvAGMAdQBtAGUAbgB0AGEAdABpAG8AbgAqAC8AXABuAC8AKgAgACAAUgBFAFYASQBTAEkATwBOAFMAOgAgACAAIAAgACAAIABEAGEAdABlACAAIAAgACAAIAAgACAAIAAgACAAIAAgAEQAZQB2AGUAbABvAHAAZQByACAAIAAgACAAIAAgACAARABlAHMAYwByAGkAcAB0AGkAbwBuACAAIABcAG4AIAAgACAAIAAgACAAIAAgACAAIAAgACAAIAAgACAAIAAgACAAIAAgAEoAdQBuACAAMQAzACAAMgAwADIAMwAgACAAIAAgACAAQwByAGEAaQBnACAASABhAHQAbQBhAGsAZQByACAAIABPAHIAaQBnAGkAbgBhAGwAIABEAGUAdgBlAGwAbwBwAG0AZQBuAHQAXABuACoALwBcAG4AXABuAEEAYgBvAHUAdAC7AyAAPQAgAFQAUgBJAE0AKABUAEUAWABUAFMAUABMAEkAVAAoAFwAbgAgACAAIAAgAFwAIgBBAGIAbwB1AHQAOgAgACAAIAAgACAAIAAgACAAIAAgACAAIAAgACAAIAAgACAAIAAgACAAIAAgACAAIAAgAJIhQgBYAEwAJwBzACAARgBpAG4AYQBuAGMAaQBhAGwAIABNAG8AZABlAGwAcwAgAG0AbwBkAHUAbABlAC4AIABTAHUAZwBnAGUAcwB0AGUAZAAgAG0AbwBkAHUAbABlACAAbgBhAG0AZQA6ACAAQgBYAEYAtgBcACIAIAAmAFwAbgAgACAAIAAgAFwAIgBWAGUAcgBzAGkAbwBuADoAIAAgACAAIAAgACAAIAAgACAAIAAgACAAIAAgACAAIAAgACAAIAAgACAAIAAgAJIhSgB1AG4AIAAxADIAIAAyADAAMgAzALYAXAAiACAAJgBcAG4AIAAgACAAIABcACIARwBpAHMAdAAgAFUAUgBMADoAIAAgACAAIAAgACAAIAAgACAAIAAgACAAIAAgACAAIAAgACAAIAAgACAAIACSIWgAdAB0AHAAcwA6AC8ALwBnAGkAcwB0AC4AZwBpAHQAaAB1AGIALgBjAG8AbQAvAEMASABhAHQAbQBhAGsAZQByAC8ANQBkAGMAYgAzAGQAZQA0AGEAZAA5ADcANgA2AGQAMQBiAGEAZgAwAGIAOQA1ADMAMwA4AGUAYgBkAGIAZgAzALYAXAAiACAAJgBcAG4AIAAgACAAIABcACIAVwBlAGIAcwBpAHQAZQA6ACAAIAAgACAAIAAgACAAIAAgACAAIAAgACAAIAAgACAAIAAgACAAIAAgACAAIACSIWgAdAB0AHAAcwA6AC8ALwBzAGkAdABlAHMALgBnAG8AbwBnAGwAZQAuAGMAbwBtAC8AcwBpAHQAZQAvAGIAZQB5AG8AbgBkAGUAeABjAGUAbAAvAGgAbwBtAGUALwBlAHgAYwBlAGwALQBsAGkAYgByAGEAcgB5AC8AtgBcACIAIAAmAFwAbgAgACAAIAAgAFwAIgCSIbYAXAAiACAAJgBcAG4AIAAgACAAIABcACIARgB1AG4AYwB0AGkAbwBuACAAIAAgACAAIAAgACAAIAAgACAAIAAgACAAIAAgACAAIAAgACAAIAAgACAAIACSIUQAZQBzAGMAcgBpAHAAdABpAG8AbgC2AFwAIgAgACYAIABcAG4AIAAgACAAIABcACIAQQBiAG8AdQB0ALsDXAB0ACAAIAAgACAAIAAgACAAIAAgACAAIAAgACAAIAAgACAAIAAgACAAIAAgACAAIAAgAJIhUAByAG8AZAB1AGMAZQBzACAAdABoAGkAcwAgAHQAYQBiAGwAZQC2AFwAIgAgACYAIABcAG4AIAAgACAAIABcACIARwBlAHQAUgBvAHcAuwNcAHQAIAAgACAAIAAgACAAIAAgACAAIAAgACAAIAAgACAAIAAgACAAIAAgAJIhRwBlAHQAIABhACAAcwBpAG4AZwBsAGUAIAByAG8AdwAsACAAYQBuAGQAIABvAHAAdABpAG8AbgBhAGwAbAB5ACAAdABoAGUAIABmAGkAcgBzAHQAIABuACAAYwBvAGwAdQBtAG4AcwAgAG8AZgAgAHQAaABhAHQAIAByAG8AdwAgAGYAcgBvAG0AIABhAG4AIABhAHIAcgBhAHkAtgBcACIAIAAmACAAXABuACAAIAAgACAAXAAiAEcAZQB0AEMAbwBsAHUAbQBuALsDXAB0ACAAIAAgACAAIAAgACAAIAAgACAAIAAgACAAIAAgACAAIAAgACAAIACSIUcAZQB0ACAAYQAgAHMAaQBuAGcAbABlACAAYwBvAGwAdQBtAG4ALAAgAGEAbgBkACAAbwBwAHQAaQBvAG4AYQBsAGwAeQAgAHQAaABlACAAZgBpAHIAcwB0ACAAbgAgAHIAbwB3AHMAIABvAGYAIAB0AGgAYQB0ACAAYwBvAGwAdQBtAG4AIABmAHIAbwBtACAAYQBuACAAYQByAHIAYQB5ALYAXAAiACAAJgAgAFwAbgAgACAAIAAgAFwAIgBTAHUAbQBSAG8AdwBzALsDXAB0ACAAIAAgACAAIAAgACAAIAAgACAAIAAgACAAIAAgACAAIAAgACAAIACSIUMAcgBlAGEAdABlAHMAIAB0AG8AdABhAGwAcwAgAGYAbwByACAAZQBhAGMAaAAgAHIAbwB3ACAAaQBuACAAYQByAHIAYQB5AC4AtgBcACIAIAAmACAAXABuACAAIAAgACAAXAAiAFMAdQBtAEMAbwBsAHUAbQBuAHMAuwNcAHQAIAAgACAAIAAgACAAIAAgACAAIAAgACAAIAAgACAAIACSIUMAcgBlAGEAdABlAHMAIAB0AG8AdABhAGwAcwAgAGYAbwByACAAZQBhAGMAaAAgAG8AZgAgAGEAbgAgAGEAcgByAGEAeQAnAHMAIABjAG8AbAB1AG0AbgBzAC4AtgBcACIAIAAmACAAXABuACAAIAAgACAAXAAiAFMAdQBtAFAAZQByAGkAbwBkAHMAuwNcAHQAIAAgACAAIAAgACAAIAAgACAAIAAgACAAIAAgACAAIACSIUcAcgBvAHUAcABzACAAYQBuAGQAIAB0AG8AdABhAGwAcwAgAGEAbABsACAAYwBvAGwAdQBtAG4AcwAgAGkAbgAgAGEAIABWAGEAbAB1AGUAcwAgAGEAcgByAGEAeQAgAGIAeQAgAHAAZQByAGkAbwBkACAAcgBlAHMAdQBsAHQAaQBuAGcAIABpAG4AIABvAG4AZQAgAGMAbwBsAHUAbQBuACAAZgBvAHIAIABlAGEAYwBoACAAcABlAHIAaQBvAGQALgC2AFwAIgAgACYAIABcAG4AIAAgACAAIABcACIARABlAHAAcgBlAGMAaQBhAHQAZQBTAEwAMAC7AyAAIAAgACAAIAAgACAAIAAgACAAIAAgACAAIAAgACAAIACSIUMAcgBlAGEAdABlAHMAIABhACAAcgBvAHcAIABvAGYAIABzAHQAcgBhAGkAZwBoAHQAIABsAGkAbgBlACAAZABlAHAAcgBlAGMAaQBhAHQAaQBvAG4AIAB2AGEAbAB1AGUAcwAgAGIAeQAgAHAAZQByAGkAbwBkACAAZgByAG8AbQAgAGEAIAByAG8AdwAgAG8AZgAgAHQAbwB0AGEAbAAgAGEAcwBzAGUAdAAgAHYAYQBsAHUAZQBzACAAdwBpAHQAaAAgAG4AbwAgAHMAYQBsAHYAYQBnAGUAIABiAHkAIABwAGUAcgBpAG8AZAAgALYAXAAiACAAJgAgAFwAbgAgACAAIAAgAFwAIgBNAG8AdgBlAG0AZQBuAHQAuwMgACAAIAAgACAAIAAgACAAIAAgACAAIAAgACAAIAAgACAAIAAgACAAIAAgAJIhQwByAGUAYQB0AGUAIABhACAAcgBvAHcAIABvAGYAIABkAGkAZgBmAGUAcgBlAG4AYwBlAHMAIABmAHIAbwBtACAAYwBvAGwAdQBtAG4AIAB0AG8AIABjAG8AbAB1AG0AbgC2AFwAIgAgACYAIABcAG4AIAAgACAAIABcACIAQwBvAHIAawBzAGMAcgBlAHcAuwMgACAAIAAgACAAIAAgACAAIAAgACAAIAAgACAAIAAgACAAIAAgACAAIACSIUMAcgBlAGEAdABlAHMAIABhACAAcwBpAG0AcABsAGUAIABjAG8AcgBrAHMAYwByAGUAdwAgAHcAaABlAHIAZQAgAHQAaABlACAAYwBsAG8AcwBpAG4AZwAgAGIAYQBsAGEAbgBjAGUAIABpAHMAIAB0AGgAZQAgAHMAdQBtACAAbwBmACAAaQBuAGQAZQBwAGUAbgBkAGUAbgB0ACAAZgBsAG8AdwBzACAAcABsAHUAcwAgAG8AcABlAG4AaQBuAGcAIABiAGEAbABhAG4AYwBlALYAXAAiACAAJgBcAG4AIAAgACAAIABcACIARABpAHYAaQBkAGUAbgBkALsDIAAgACAAIAAgACAAIAAgACAAIAAgACAAIAAgACAAIAAgACAAIAAgACAAIACSIUMAcgBlAGEAdABlAHMAIABhACAAYwBhAHMAYwBhAGQAaQBuAGcAIABjAG8AcgBrAHMAYwByAGUAdwAgAHMAZQBjAHQAaQBvAG4AIABjAGEAbABjAHUAbABhAHQAaQBuAGcAIABkAGkAdgBpAGQAZQBuAGQAcwAgAGIAYQBzAGUAZAAgAG8AbgAgAEEAdgBhAGkAbABhAGIAbABlACAAQwBhAHMAaAAgAHYAZQByAHMAZQBzACAAQQB2AGEAaQBsAGEAYgBsAGUAIABSAGUAdABhAGkAbgBlAGQAIABFAGEAcgBuAGkAbgBnAHMAtgBcACIAIAAmAFwAbgAgACAAIAAgAFwAIgBGAG8AcgBtAGEAdABEAGkAdgBpAGQAZQBuAGQAuwNcAHQAIAAgACAAIAAgACAAIAAgACAAIAAgACAAkiFVAHMAZQBkACAAaQBuACAARABpAHYAaQBkAGUAbgBkALsDtgBcACIAIAAmACAAXABuACAAIAAgACAAXAAiAEQAZQBiAHQAuwNcAHQAIAAgACAAIAAgACAAIAAgACAAIAAgACAAIAAgACAAIAAgACAAIAAgACAAIAAgACAAkiFDAHIAZQBhAHQAZQBzACAAYQAgAGMAbwByAGsAcwBjAHIAZQB3ACAAcwBlAGMAdABpAG8AbgAgAG8AZgAgAGQAZQBwAHQAIABhAG4AZAAgAHAAZQByAGkAbwBkAGkAYwAgAHIAZQBwAGEAeQBtAGUAbgB0AHMALgC2AFwAIgAgACYAIABcAG4AIAAgACAAIABcACIAUABlAHIAaQBvAGQAcwC7A1wAdAAgACAAIAAgACAAIAAgACAAIAAgACAAIAAgACAAIAAgACAAIAAgACAAkiFEAGUAdABlAHIAbQBpAG4AZQAgAHQAaABlACAAbgB1AG0AYgBlAHIAIABvAGYAIABwAGUAcgBpAG8AZABzACAAZgByAG8AbQAgAGQAYQB0AGUAMQAgAHQAbwAgAGQAYQB0AGUAIAAyACAAaQBuAGMAbAB1AHMAaQB2AGUALgC2AFwAIgAgACYAIABcAG4AIAAgACAAIABcACIAQwByAGUAYQB0AGUAUwB0AGEAcgB0AEQAYQB0AGUAcwC7A1wAdAAgACAAIAAgACAAIAAgACAAIAAgACAAIACSIUMAcgBlAGEAdABlAHMAIABhACAAaABvAHIAaQB6AG8AbgB0AGEAbAAgAHQAaQBtAGUAbABpAG4AZQAgAG8AcgAgAHAAZQByAGkAbwBkACAAcwB0AGEAcgB0ACAAZABhAHQAZQBzAC4AtgBcACIAIAAmACAAXABuACAAIAAgACAAXAAiAEMAcgBlAGEAdABlAEUAbgBkAEQAYQB0AGUAcwC7A1wAdAAgACAAIAAgACAAIAAgACAAIAAgACAAIACSIUMAcgBlAGEAdABlAHMAIABhACAAaABvAHIAaQB6AG8AbgB0AGEAbAAgAHQAaQBtAGUAbABpAG4AZQAgAG8AZgAgAHAAZQByAGkAbwBkACAAZQBuAGQAIABkAGEAdABlAHMALgC2AFwAIgAgACYAIABcAG4AIAAgACAAIABcACIASQBzAE8AYwBjAHUAcgByAGUAbgBjAGUARABhAHQAZQC7A1wAdAAgACAAIAAgACAAIAAgACAAIAAgACAAIACSIVIAZQB0AHUAcgBuAHMAIABUAFIAVQBFACAAaQBmACAARABhAHQAZQAgAHAAYQBzAHMAZQBkACAAaQBzACAAdwBoAGUAbgAgAHMAbwBtAGUAdABoAGkAbgBnACAAaABhAHAAcABlAG4AcwAuALYAXAAiACAAJgAgAFwAbgAgACAAIAAgAFwAIgBJAHMAQgBlAHQAdwBlAGUAbgC7A1wAdAAgACAAIAAgACAAIAAgACAAIAAgACAAIAAgACAAIAAgACAAIAAgACAAkiFEAGUAdABlAHIAbQBpAG4AZQAgAGkAZgAgAGEAIAB2AGEAbAB1AGUAIABpAHMAIABiAGUAdAB3AGUAZQBuACAAYQAgAGwAbwB3AGUAcgAgAGEAbgBkACAAdQBwAHAAZQByACAAbABpAG0AaQB0AC4AtgBcACIAIAAmACAAXABuACAAIAAgACAAXAAiAEkAcwBJAG4ATABpAHMAdAC7A1wAdAAgACAAIAAgACAAIAAgACAAIAAgACAAIAAgACAAIAAgACAAIAAgACAAkiFEAGUAdABlAHIAbQBpAG4AZQAgAGkAZgAgAGEAIAB2AGEAbAB1AGUAIABpAHMAIABvAG4AZQAgAG8AZgAgAGEAIABsAGkAcwB0ACAAbwBmACAAaQB0AGUAbQBzAC4AtgBcACIAIAAmAFwAbgAgACAAIAAgAFwAIgBDAG8AdQBuAHQARABPAFcASQBuAE0AbwBuAHQAaAC7A1wAdAAgACAAIAAgACAAIAAgACAAIAAgACAAIACSIUMAbwB1AG4AdAAgAGkAbgBzAHQAYQBuAGMAZQBzACAAbwBmACAAYQAgAHMAcABlAGMAaQBmAGkAYwAgAGQAYQB5ACAAbwBmACAAdABoAGUAIAB3AGUAZQBrACAAaQBuACAAYQAgAG0AbwBuAHQAaAAuALYAXAAiACAAJgAgAFwAbgAgACAAIAAgAFwAIgBPAHYAZQByAEwAYQBwAEQAYQB5AHMAuwMgACAAIAAgACAAIAAgACAAIAAgACAAIAAgACAAIAAgACAAIAAgAJIhQwBvAHUAbgB0ACAAZABhAHkAcwAgAHMAaABhAHIAZQBkACAAYgBlAHQAdwBlAGUAbgAgAHQAdwBvACAAcwBlAHQAcwAgAG8AZgAgAHAAZQByAGkAbwBkAHMALgBcACIALAAgAFwAbgAgACAAIAAgAFwAIgCSIVwAIgAsAFwAIgC2AFwAIgBcAG4AIAAgACAAIAApAFwAbgApADsAXABuAFwAbgBcAG4AXABuAC8AKgAgACAARgBVAE4AQwBUAEkATwBOACAATgBBAE0ARQA6ACAAIABHAGUAdABSAG8AdwC7A1wAbgAgACAAIAAgAEQARQBTAEMAUgBJAFAAVABJAE8ATgA6ACoALwAvACoAKgBHAGUAdAAgAGEAIABzAGkAbgBnAGwAZQAgAHIAbwB3ACwAIABhAG4AZAAgAG8AcAB0AGkAbwBuAGEAbABsAHkAIAB0AGgAZQAgAGYAaQByAHMAdAAgAG4AIABjAG8AbAB1AG0AbgBzACAAbwBmACAAdABoAGEAdAAgAHIAbwB3ACAAZgByAG8AbQAgAGEAbgAgAGEAcgByAGEAeQAqAC8AXABuAC8AKgAgACAAUgBFAFYASQBTAEkATwBOAFMAOgAgACAAIAAgACAAIABEAGEAdABlACAAIAAgACAAIAAgACAAIAAgACAAIAAgAEQAZQB2AGUAbABvAHAAZQByACAAIAAgACAAIAAgACAARABlAHMAYwByAGkAcAB0AGkAbwBuACAAIABcAG4AIAAgACAAIAAgACAAIAAgACAAIAAgACAAIAAgACAAIAAgACAAIAAgAE0AYQByACAAMQA1ACAAMgAwADIAMwAgACAAIAAgACAAQwByAGEAaQBnACAASABhAHQAbQBhAGsAZQByACAAIABPAHIAaQBnAGkAbgBhAGwAIABEAGUAdgBlAGwAbwBwAG0AZQBuAHQAXABuACoALwBcAG4AXABuAEcAZQB0AFIAbwB3ALsDIAA9ACAATABBAE0AQgBEAEEAKABcAG4ALwAvACAAIABQAGEAcgBhAG0AZQB0AGUAcgAgAEQAZQBjAGwAYQByAGEAdABpAG8AbgBzAFwAbgAgACAAIAAgAFsAQQByAHIAYQB5AF0ALABcAG4AIAAgACAAIABbAFIAbwB3AF0ALABcAG4AIAAgACAAIABbAEMAbwBsAHUAbQBuAHMAXQAsAFwAbgAgACAAIAAgAFwAbgAvAC8AIAAgAEgAZQBsAHAAXABuACAAIAAgACAATABFAFQAKABIAGUAbABwACwAIAAgACAAIAAgACAAIABUAFIASQBNACgAVABFAFgAVABTAFAATABJAFQAKAAgAFwAbgAgACAAIAAgACAAIAAgACAAIAAgACAAIAAgACAAIAAgACAAIAAgACAAIAAgACAAIABcACIARABFAFMAQwBSAEkAUABUAEkATwBOADoAIAAgACAAkiFHAGUAdAAgAGEAIABzAGkAbgBnAGwAZQAgAHIAbwB3ACwAIABhAG4AZAAgAG8AcAB0AGkAbwBuAGEAbABsAHkAIAB0AGgAZQAgAGYAaQByAHMAdAAgAG4AIABjAG8AbAB1AG0AbgBzACAAbwBmACAAdABoAGEAdAAgAHIAbwB3ACAAZgByAG8AbQAgAGEAbgAgAGEAcgByAGEAeQC2AFwAIgAgACYAIABcAG4AIAAgACAAIAAgACAAIAAgACAAIAAgACAAIAAgACAAIAAgACAAIAAgACAAIAAgACAAXAAiAJIhtgBcACIAIAAmAFwAbgAgACAAIAAgACAAIAAgACAAIAAgACAAIAAgACAAIAAgACAAIAAgACAAIAAgACAAIABcACIAUABBAFIAQQBNAEUAVABFAFIAUwA6AJIhtgBcACIAIAAmACAAXABuACAAIAAgACAAIAAgACAAIAAgACAAIAAgACAAIAAgACAAIAAgACAAIAAgACAAIAAgAFwAIgBBAHIAcgBhAHkAIAAgACAAIAAgACAAIAAgACAAIACSISgAUgBlAHEAdQBpAHIAZQBkACkAIABBAHIAcgBhAHkAIABmAHIAbwBtACAAdwBoAGkAYwBoACAAdABvACAAZQB4AHQAcgBhAGMAdAAgAGEAIAByAG8AdwC2AFwAIgAgACYAIABcAG4AIAAgACAAIAAgACAAIAAgACAAIAAgACAAIAAgACAAIAAgACAAIAAgACAAIAAgACAAXAAiAFIAbwB3ACAAIAAgACAAIAAgACAAIAAgACAAIAAgAJIhKABSAGUAcQB1AGkAcgBlAGQAKQAgAFIAbwB3ACAAbgB1AG0AYgBlAHIAIAB0AG8AIABlAHgAdAByAGEAYwB0ALYAXAAiACAAJgAgAFwAbgAgACAAIAAgACAAIAAgACAAIAAgACAAIAAgACAAIAAgACAAIAAgACAAIAAgACAAIABcACIAQwBvAGwAdQBtAG4AcwAgACAAIAAgACAAIAAgACAAkiEoAE8AcAB0AGkAbwBuAGEAbAApACAASQBmACAAaQBuAGMAbAB1AGQAZQBkACwAIAByAGUAdAB1AHIAbgBzACAAbwBuAGwAeQAgAHQAaABlACAAZgBpAHIAcwB0ACAAbgAgAGMAbwBsAHUAbQBuAHMAIABvAGYAIAB0AGgAZQAgAHIAbwB3ALYAXAAiACAAJgBcAG4AIAAgACAAIAAgACAAIAAgACAAIAAgACAAIAAgACAAIAAgACAAIAAgACAAIAAgACAAXAAiAJIhtgBcACIAIAAmAFwAbgAgACAAIAAgACAAIAAgACAAIAAgACAAIAAgACAAIAAgACAAIAAgACAAIAAgACAAIABcACIARQBYAEEATQBQAEwARQBTADoAkiG2AFwAIgAgACYAIABcAG4AIAAgACAAIAAgACAAIAAgACAAIAAgACAAIAAgACAAIAAgACAAIAAgACAAIAAgACAAXAAiAFIAZQBzAHUAbAB0ACAAIAAgACAAIAAgACAAIAAgAJIhRgBvAHIAbQB1AGwAYQC2AFwAIgAgACYAXABuACAAIAAgACAAIAAgACAAIAAgACAAIAAgACAAIAAgACAAIAAgACAAIAAgACAAIAAgAFwAIgAxADEALAAxADIALAAxADMAIAAgACAAIAAgACAAIACSIT0ARwBlAHQAUgBvAHcAuwMoAFMAZQBxAHUAZQBuAGMAZQAoADEAMAAsADUAKQAsACAAMwApAFwAIgAsAFwAbgAgACAAIAAgACAAIAAgACAAIAAgACAAIAAgACAAIAAgACAAIAAgACAAIAAgACAAIABcACIAkiFcACIALAAgAFwAIgC2AFwAIgAgACkAXABuACAAIAAgACAAIAAgACAAIAAgACAAIAAgACAAIAAgACAAIAAgACAAIAApACwAIAAgACAAIAAgACAAIAAgACAAIAAgACAAXABuACAAIAAgACAALwAvACAAIABDAGgAZQBjAGsAIABpAG4AcAB1AHQAcwBcAG4AIAAgACAAIAAgACAAIAAgAEEAcgByAGEAeQAsACAAIAAgACAAIAAgACAAIAAgACAASQBGACgATwBSACgASQBTAE8ATQBJAFQAVABFAEQAKABBAHIAcgBhAHkAKQAsACAAQQByAHIAYQB5AD0AXAAiAFwAIgApACwAIAAjAFYAYQBsAHUAZQAhACwAIABBAHIAcgBhAHkAKQAsAFwAbgAgACAAIAAgACAAIAAgACAAUgBvAHcALAAgACAAIAAgACAAIAAgACAAIAAgACAAIABJAEYAKABPAFIAKABJAFMATwBNAEkAVABUAEUARAAoAFIAbwB3ACkALAAgAFIAbwB3AD0AXAAiAFwAIgApACwAIAAjAFYAYQBsAHUAZQAhACwAIABSAG8AdwApACwAXABuACAAIAAgACAAIAAgACAAIABDAG8AbAB1AG0AbgBzACwAIAAgACAAIAAgACAAIAAgAEkARgAoAFYAQQBMAFUARQAoAEMAbwBsAHUAbQBuAHMAKQAgAD0AIAAwACwAIABDAE8ATABVAE0ATgBTACgAQQByAHIAYQB5ACkALAAgAEMAbwBsAHUAbQBuAHMAKQAsAFwAbgAgACAAIAAgAC8ALwAgACAAUAByAG8AYwBlAGQAdQByAGUAXABuACAAIAAgACAAIAAgACAAIABSAGUAcwB1AGwAdAAsACAAIAAgACAAIAAgACAAIAAgAEQAUgBPAFAAKABUAEEASwBFACgAQQByAHIAYQB5ACwAIABSAG8AdwAsACAAQwBvAGwAdQBtAG4AcwApACwAIABSAG8AdwAgAC0AIAAxACkALABcAG4AIAAgACAAIAAvAC8AIAAgAEgAYQBuAGQAbABlACAARQByAHIAbwByAFwAbgAgACAAIAAgACAAIAAgACAARQByAHIAbwByACwAIAAgACAAIAAgACAAIAAgACAAIABNAGEAeAAoAE4AKABJAHMARQByAHIAKABSAGUAcwB1AGwAdAApACkAKQArADEALABcAG4AIAAgACAAIAAvAC8AIAAgAFIAZQB0AHUAcgBuACAAUgBlAHMAdQBsAHQAXABuACAAIAAgACAAIAAgACAAIABDAGgAbwBvAHMAZQAoAEUAcgByAG8AcgAsACAAUgBlAHMAdQBsAHQALAAgAEgAZQBsAHAAKQBcAG4AIAAgACAAIAApAFwAbgApADsAXABuAFwAbgBcAG4AXABuAC8AKgAgACAARgBVAE4AQwBUAEkATwBOACAATgBBAE0ARQA6ACAAIABHAGUAdABDAG8AbAB1AG0AbgC7A1wAbgAgACAAIAAgAEQARQBTAEMAUgBJAFAAVABJAE8ATgA6ACoALwAvACoAKgBHAGUAdAAgAGEAIABzAGkAbgBnAGwAZQAgAGMAbwBsAHUAbQBuACwAIABhAG4AZAAgAG8AcAB0AGkAbwBuAGEAbABsAHkAIAB0AGgAZQAgAGYAaQByAHMAdAAgAG4AIAByAG8AdwBzACAAbwBmACAAdABoAGEAdAAgAGMAbwBsAHUAbQBuACAAZgByAG8AbQAgAGEAbgAgAGEAcgByAGEAeQAqAC8AXABuAC8AKgAgACAAUgBFAFYASQBTAEkATwBOAFMAOgAgACAAIAAgACAAIABEAGEAdABlACAAIAAgACAAIAAgACAAIAAgACAAIAAgAEQAZQB2AGUAbABvAHAAZQByACAAIAAgACAAIAAgACAARABlAHMAYwByAGkAcAB0AGkAbwBuACAAIABcAG4AIAAgACAAIAAgACAAIAAgACAAIAAgACAAIAAgACAAIAAgACAAIAAgAE0AYQByACAAMQA1ACAAMgAwADIAMwAgACAAIAAgACAAQwByAGEAaQBnACAASABhAHQAbQBhAGsAZQByACAAIABPAHIAaQBnAGkAbgBhAGwAIABEAGUAdgBlAGwAbwBwAG0AZQBuAHQAXABuACoALwBcAG4ARwBlAHQAQwBvAGwAdQBtAG4AuwMgAD0AIABMAEEATQBCAEQAQQAoAFwAbgAvAC8AIAAgAFAAYQByAGEAbQBlAHQAZQByACAARABlAGMAbABhAHIAYQB0AGkAbwBuAHMAXABuACAAIAAgACAAWwBBAHIAcgBhAHkAXQAsAFwAbgAgACAAIAAgAFsAQwBvAGwAdQBtAG4AXQAsAFwAbgAgACAAIAAgAFsAUgBvAHcAcwBdACwAXABuACAAIAAgACAAXABuAC8ALwAgACAASABlAGwAcABcAG4AIAAgACAAIABMAEUAVAAoAEgAZQBsAHAALAAgACAAIAAgACAAIAAgAFQAUgBJAE0AKABUAEUAWABUAFMAUABMAEkAVAAoACAAXABuACAAIAAgACAAIAAgACAAIAAgACAAIAAgACAAIAAgACAAIAAgACAAIAAgACAAIAAgAFwAIgBEAEUAUwBDAFIASQBQAFQASQBPAE4AOgAgACAAIACSIUcAZQB0ACAAYQAgAHMAaQBuAGcAbABlACAAYwBvAGwAdQBtAG4ALAAgAGEAbgBkACAAbwBwAHQAaQBvAG4AYQBsAGwAeQAgAHQAaABlACAAZgBpAHIAcwB0ACAAbgAgAHIAbwB3AHMAIABvAGYAIAB0AGgAYQB0ACAAYwBvAGwAdQBtAG4AIABmAHIAbwBtACAAYQBuACAAYQByAHIAYQB5ALYAXAAiACAAJgAgAFwAbgAgACAAIAAgACAAIAAgACAAIAAgACAAIAAgACAAIAAgACAAIAAgACAAIAAgACAAIABcACIAUABBAFIAQQBNAEUAVABFAFIAUwA6AJIhtgBcACIAIAAmACAAXABuACAAIAAgACAAIAAgACAAIAAgACAAIAAgACAAIAAgACAAIAAgACAAIAAgACAAIAAgAFwAIgBBAHIAcgBhAHkAIAAgACAAIAAgACAAIAAgACAAIACSISgAUgBlAHEAdQBpAHIAZQBkACkAIABBAHIAcgBhAHkAIABmAHIAbwBtACAAdwBoAGkAYwBoACAAdABvACAAZQB4AHQAcgBhAGMAdAAgAGEAIABjAG8AbAB1AG0AbgC2AFwAIgAgACYAIABcAG4AIAAgACAAIAAgACAAIAAgACAAIAAgACAAIAAgACAAIAAgACAAIAAgACAAIAAgACAAXAAiAEMAbwBsAHUAbQBuACAAIAAgACAAIAAgACAAIAAgAJIhKABSAGUAcQB1AGkAcgBlAGQAKQAgAEMAbwBsAHUAbQBuACAAbgB1AG0AYgBlAHIAIAB0AG8AIABlAHgAdAByAGEAYwB0ALYAXAAiACAAJgAgAFwAbgAgACAAIAAgACAAIAAgACAAIAAgACAAIAAgACAAIAAgACAAIAAgACAAIAAgACAAIABcACIAUgBvAHcAcwAgACAAIAAgACAAIAAgACAAIAAgACAAkiEoAE8AcAB0AGkAbwBuAGEAbAApACAASQBmACAAaQBuAGMAbAB1AGQAZQBkACwAIAByAGUAdAB1AHIAbgBzACAAbwBuAGwAeQAgAHQAaABlACAAZgBpAHIAcwB0ACAAbgAgAHIAbwB3AHMAIABvAGYAIAB0AGgAZQAgAGMAbwBsAHUAbQBuALYAXAAiACAAJgBcAG4AIAAgACAAIAAgACAAIAAgACAAIAAgACAAIAAgACAAIAAgACAAIAAgACAAIAAgACAAXAAiAJIhtgBcACIAIAAmAFwAbgAgACAAIAAgACAAIAAgACAAIAAgACAAIAAgACAAIAAgACAAIAAgACAAIAAgACAAIABcACIARQBYAEEATQBQAEwARQBTADoAkiG2AFwAIgAgACYAIABcAG4AIAAgACAAIAAgACAAIAAgACAAIAAgACAAIAAgACAAIAAgACAAIAAgACAAIAAgACAAXAAiAFIAZQBzAHUAbAB0ACAAIAAgACAAIAAgACAAIAAgAJIhRgBvAHIAbQB1AGwAYQC2AFwAIgAgACYAXABuACAAIAAgACAAIAAgACAAIAAgACAAIAAgACAAIAAgACAAIAAgACAAIAAgACAAIAAgAFwAIgAzACwAMQAzACwAMgAzACAAIAAgACAAIAAgACAAIACSIT0ARwBlAHQAQwBvAGwAdQBtAG4AuwMoAFMAZQBxAHUAZQBuAGMAZQAoADUALAAxADAAKQAsACAAMwApAFwAIgAsAFwAbgAgACAAIAAgACAAIAAgACAAIAAgACAAIAAgACAAIAAgACAAIAAgACAAIAAgACAAIABcACIAkiFcACIALAAgAFwAIgC2AFwAIgAgACkAXABuACAAIAAgACAAIAAgACAAIAAgACAAIAAgACAAIAAgACAAIAAgACAAIAApACwAIAAgACAAIAAgACAAIAAgACAAIAAgACAAXABuACAAIAAgACAALwAvACAAIABDAGgAZQBjAGsAIABpAG4AcAB1AHQAcwBcAG4AIAAgACAAIAAgACAAIAAgAEEAcgByAGEAeQAsACAAIAAgACAAIAAgACAAIAAgACAASQBGACgATwBSACgASQBTAE8ATQBJAFQAVABFAEQAKABBAHIAcgBhAHkAKQAsACAAQQByAHIAYQB5AD0AXAAiAFwAIgApACwAIAAjAFYAYQBsAHUAZQAhACwAIABBAHIAcgBhAHkAKQAsAFwAbgAgACAAIAAgACAAIAAgACAAQwBvAGwAdQBtAG4ALAAgACAAIAAgACAAIAAgACAAIABJAEYAKABPAFIAKABJAFMATwBNAEkAVABUAEUARAAoAEMAbwBsAHUAbQBuACkALAAgAEMAbwBsAHUAbQBuAD0AXAAiAFwAIgApACwAIAAjAFYAYQBsAHUAZQAhACwAIABDAG8AbAB1AG0AbgApACwAXABuACAAIAAgACAAIAAgACAAIABSAG8AdwBzACwAIAAgACAAIAAgACAAIAAgACAAIAAgAEkARgAoAFYAQQBMAFUARQAoAFIAbwB3AHMAKQAgAD0AIAAwACwAIABSAE8AVwBTACgAQQByAHIAYQB5ACkALAAgAFIAbwB3AHMAKQAsAFwAbgAgACAAIAAgAC8ALwAgACAAUAByAG8AYwBlAGQAdQByAGUAXABuACAAIAAgACAAIAAgACAAIABSAGUAcwB1AGwAdAAsACAAIAAgACAAIAAgACAAIAAgAEQAUgBPAFAAKABUAEEASwBFACgAQQByAHIAYQB5ACwAIABSAG8AdwBzACwAIABDAG8AbAB1AG0AbgApACwAIAAsACAAQwBvAGwAdQBtAG4AIAAtACAAMQApACwAXABuACAAIAAgACAALwAvACAAIABIAGEAbgBkAGwAZQAgAEUAcgByAG8AcgBcAG4AIAAgACAAIAAgACAAIAAgAEUAcgByAG8AcgAsACAAIAAgACAAIAAgACAAIAAgACAATQBhAHgAKABOACgASQBzAEUAcgByACgAUgBlAHMAdQBsAHQAKQApACkAKwAxACwAXABuACAAIAAgACAALwAvACAAIABSAGUAdAB1AHIAbgAgAFIAZQBzAHUAbAB0AFwAbgAgACAAIAAgACAAIAAgACAAQwBoAG8AbwBzAGUAKABFAHIAcgBvAHIALAAgAFIAZQBzAHUAbAB0ACwAIABIAGUAbABwACkAXABuACAAIAAgACAAKQBcAG4AKQA7AFwAbgBcAG4AXABuAFwAbgAvACoAIAAgAEYAVQBOAEMAVABJAE8ATgAgAE4AQQBNAEUAOgAgACAAUwB1AG0AUgBvAHcAcwC7A1wAbgAgACAAIAAgAEQARQBTAEMAUgBJAFAAVABJAE8ATgA6ACoALwAvACoAKgBUAG8AdABhAGwAcwAgAGEAbgAgAGEAcgByAGEAeQAnAHMAIABSAG8AdwBzACoALwBcAG4ALwAqACAAIABSAEUAVgBJAFMASQBPAE4AUwA6ACAAIAAgACAAIAAgAEQAYQB0AGUAIAAgACAAIAAgACAAIAAgACAAIAAgACAARABlAHYAZQBsAG8AcABlAHIAIAAgACAAIAAgACAAIABEAGUAcwBjAHIAaQBwAHQAaQBvAG4AIAAgAFwAbgAgACAAIAAgACAAIAAgACAAIAAgACAAIAAgACAAIAAgACAAIAAgACAATQBhAHIAIAAwADYAIAAyADAAMgAzACAAIAAgACAAIABDAHIAYQBpAGcAIABIAGEAdABtAGEAawBlAHIAIAAgAE8AcgBpAGcAaQBuAGEAbAAgAEQAZQB2AGUAbABvAHAAbQBlAG4AdABcAG4AIAAgACAAIAAgACAAIAAgACAAIAAgACAAIAAgACAAIAAgACAAIAAgAEEAcAByACAAMQAwACAAMgAwADIAMwAgACAAIAAgACAAQwByAGEAaQBnACAASABhAHQAbQBhAGsAZQByACAAIABBAGQAZABlAGQAIABIAGUAbABwAFwAbgAqAC8AXABuAFwAbgBTAHUAbQBSAG8AdwBzALsDIAA9ACAATABBAE0AQgBEAEEAKABcAG4ALwAvACAAIABQAGEAcgBhAG0AZQB0AGUAcgAgAEQAZQBjAGwAYQByAGEAdABpAG8AbgBzAFwAbgAgACAAIAAgAFsAQQByAHIAYQB5AF0ALABcAG4AXABuAC8ALwAgACAASABlAGwAcABcAG4AIAAgACAAIABMAEUAVAAoAEgAZQBsAHAALAAgACAAIAAgACAAIAAgAFQAUgBJAE0AKABUAEUAWABUAFMAUABMAEkAVAAoACAAXABuACAAIAAgACAAIAAgACAAIAAgACAAIAAgACAAIAAgACAAIAAgACAAIAAgACAAIAAgAFwAIgBEAEUAUwBDAFIASQBQAFQASQBPAE4AOgAgACAAIACSIUMAcgBlAGEAdABlAHMAIAB0AG8AdABhAGwAcwAgAGYAbwByACAAZQBhAGMAaAAgAHIAbwB3ACAAaQBuACAAYQByAHIAYQB5AC4AtgBcACIAIAAmACAAXABuACAAIAAgACAAIAAgACAAIAAgACAAIAAgACAAIAAgACAAIAAgACAAIAAgACAAIAAgAFwAIgCSIbYAXAAiACAAJgBcAG4AIAAgACAAIAAgACAAIAAgACAAIAAgACAAIAAgACAAIAAgACAAIAAgACAAIAAgACAAXAAiAFYARQBSAFMASQBPAE4AOgAgACAAIAAgACAAIAAgAJIhQQBwAHIAIAAxADAAIAAyADAAMgAzALYAXAAiACAAJgBcAG4AIAAgACAAIAAgACAAIAAgACAAIAAgACAAIAAgACAAIAAgACAAIAAgACAAIAAgACAAXAAiAFAAQQBSAEEATQBFAFQARQBSAFMAOgCSIbYAXAAiACAAJgAgAFwAbgAgACAAIAAgACAAIAAgACAAIAAgACAAIAAgACAAIAAgACAAIAAgACAAIAAgACAAIABcACIAQQByAHIAYQB5ACAAIAAgACAAIAAgACAAIAAgACAAkiEoAFIAZQBxAHUAaQByAGUAZAApACAAQQAgAHQAdwBvACAAZABpAG0AZQBuAHMAaQBvAG4AYQBsACAAYQByAHIAYQB5AC8AcgBhAG4AZwBlACAAXAAiACAAJgAgAFwAbgAgACAAIAAgACAAIAAgACAAIAAgACAAIAAgACAAIAAgACAAIAAgACAAIAAgACAAIAAgACAAIAAgACAAIAAgACAAIAAgACAAIAAgACAAIAAgAFwAIgBjAG8AbgB0AGEAaQBuAGkAbgBnACAAdgBhAGwAdQBlAHMAIAB0AG8AIABiAGUAIABzAHUAbQBtAGUAZAAuALYAXAAiACAAJgAgAFwAbgAgACAAIAAgACAAIAAgACAAIAAgACAAIAAgACAAIAAgACAAIAAgACAAIAAgACAAIABcACIAkiG2AFwAIgAgACYAXABuACAAIAAgACAAIAAgACAAIAAgACAAIAAgACAAIAAgACAAIAAgACAAIAAgACAAIAAgAFwAIgBFAFgAQQBNAFAATABFAFMAOgCSIbYAXAAiACAAJgAgAFwAbgAgACAAIAAgACAAIAAgACAAIAAgACAAIAAgACAAIAAgACAAIAAgACAAIAAgACAAIABcACIAUgBlAHMAdQBsAHQAIAAgACAAIAAgACAAIAAgACAAkiFGAG8AcgBtAHUAbABhALYAXAAiACAAJgBcAG4AIAAgACAAIAAgACAAIAAgACAAIAAgACAAIAAgACAAIAAgACAAIAAgACAAIAAgACAAXAAiADEAMAAgACAAIAAgACAAIAAgACAAIAAgACAAIAAgAJIhPQBTAHUAbQBSAG8AdwBzALsDKAB7ADEALAAyACwAMwAsADQAOwA0ACwAMwAsADIALAAxADsAMQAwACwAMgAwACwAMwAwACwANAAwAH0AKQC2AFwAIgAgACYAIABcAG4AIAAgACAAIAAgACAAIAAgACAAIAAgACAAIAAgACAAIAAgACAAIAAgACAAIAAgACAAXAAiADEAMACSIbYAXAAiACAAJgAgAFwAbgAgACAAIAAgACAAIAAgACAAIAAgACAAIAAgACAAIAAgACAAIAAgACAAIAAgACAAIABcACIAMQAwADAAkiFcACIALAAgAFwAbgAgACAAIAAgACAAIAAgACAAIAAgACAAIAAgACAAIAAgACAAIAAgACAAIAAgACAAIABcACIAkiFcACIALAAgAFwAIgC2AFwAIgAgACkAXABuACAAIAAgACAAIAAgACAAIAAgACAAIAAgACAAIAAgACAAIAAgACAAIAApACwAXABuACAAIAAgACAALwAvACAAIABDAGgAZQBjAGsAIABpAG4AcAB1AHQAcwBcAG4AIAAgACAAIAAgACAAIAAgAEEAcgByAGEAeQAsACAAIAAgACAAIAAgACAAIAAgACAASQBGACgATwBSACgASQBTAE8ATQBJAFQAVABFAEQAKABBAHIAcgBhAHkAKQAsACAAQQByAHIAYQB5AD0AXAAiAFwAIgApACwAIAAjAFYAYQBsAHUAZQAhACwAIABBAHIAcgBhAHkAKQAsACAAIAAgACAAXABuACAAIAAgACAALwAvACAAIABQAHIAbwBjAGUAZAB1AHIAZQBcAG4AIAAgACAAIAAgACAAIAAgAFIAZQBzAHUAbAB0ACwAIAAgACAAIAAgACAAIAAgACAAQgBZAFIATwBXACgAQQByAHIAYQB5ACwAIABMAEEATQBCAEQAQQAoAFIAbwB3ACwAIABTAFUATQAoAFIAbwB3ACkAKQApACwAXABuACAAIAAgACAALwAvACAAIABIAGEAbgBkAGwAZQAgAEUAcgByAG8AcgBcAG4AIAAgACAAIAAgACAAIAAgAEUAcgByAG8AcgAsACAAIAAgACAAIAAgACAAIAAgACAATQBhAHgAKABJAHMARQByAHIAKABSAGUAcwB1AGwAdAApACsAMQApACwAXABuACAAIAAgACAALwAvACAAIABSAGUAdAB1AHIAbgAgAFIAZQBzAHUAbAB0AFwAbgAgACAAIAAgACAAIAAgACAAQwBoAG8AbwBzAGUAKABFAHIAcgBvAHIALAAgAFIAZQBzAHUAbAB0ACwAIABIAGUAbABwACkAXABuACAAIAAgACAAKQAgACAAIAAgACAAIAAgACAAXABuACkAOwBcAG4AXABuAFwAbgBcAG4ALwAqACAAIABGAFUATgBDAFQASQBPAE4AIABOAEEATQBFADoAIAAgAFMAdQBtAEMAbwBsAHUAbQBuAHMAuwNcAG4AIAAgACAAIABEAEUAUwBDAFIASQBQAFQASQBPAE4AOgAqAC8ALwAqACoAVABvAHQAYQBsAHMAIABhAG4AIABhAHIAcgBhAHkAJwBzACAAYwBvAGwAdQBtAG4AcwAqAC8AXABuAC8AKgAgACAAUgBFAFYASQBTAEkATwBOAFMAOgAgACAAIAAgACAAIABEAGEAdABlACAAIAAgACAAIAAgACAAIAAgACAAIAAgAEQAZQB2AGUAbABvAHAAZQByACAAIAAgACAAIAAgACAARABlAHMAYwByAGkAcAB0AGkAbwBuACAAIABcAG4AIAAgACAAIAAgACAAIAAgACAAIAAgACAAIAAgACAAIAAgACAAIAAgAE0AYQByACAAMAA2ACAAMgAwADIAMwAgACAAIAAgACAAQwByAGEAaQBnACAASABhAHQAbQBhAGsAZQByACAAIABPAHIAaQBnAGkAbgBhAGwAIABEAGUAdgBlAGwAbwBwAG0AZQBuAHQAXABuACAAIAAgACAAIAAgACAAIAAgACAAIAAgACAAIAAgACAAIAAgACAAIABBAHAAcgAgADEAMAAgADIAMAAyADMAIAAgACAAIAAgAEMAcgBhAGkAZwAgAEgAYQB0AG0AYQBrAGUAcgAgACAAQQBkAGQAZQBkACAASABlAGwAcABcAG4AKgAvAFwAbgBcAG4AUwB1AG0AQwBvAGwAdQBtAG4AcwC7AyAAPQAgAEwAQQBNAEIARABBACgAXABuAC8ALwAgACAAUABhAHIAYQBtAGUAdABlAHIAIABEAGUAYwBsAGEAcgBhAHQAaQBvAG4AcwBcAG4AIAAgACAAIABbAEEAcgByAGEAeQBdACwAXABuACAAIAAgACAAXABuAC8ALwAgACAAUAByAG8AYwBlAGQAdQByAGUAXABuACAAIAAgACAATABFAFQAKABIAGUAbABwACwAIAAgACAAIAAgACAAIABUAFIASQBNACgAVABFAFgAVABTAFAATABJAFQAKAAgAFwAbgAgACAAIAAgACAAIAAgACAAIAAgACAAIAAgACAAIAAgACAAIAAgACAAIAAgACAAIABcACIARABFAFMAQwBSAEkAUABUAEkATwBOADoAIAAgACAAkiFDAHIAZQBhAHQAZQBzACAAdABvAHQAYQBsAHMAIABmAG8AcgAgAGUAYQBjAGgAIABvAGYAIABhAG4AIABhAHIAcgBhAHkAJwBzACAAYwBvAGwAdQBtAG4AcwAuALYAXAAiACAAJgAgAFwAbgAgACAAIAAgACAAIAAgACAAIAAgACAAIAAgACAAIAAgACAAIAAgACAAIAAgACAAIABcACIAVgBFAFIAUwBJAE8ATgA6ACAAIAAgACAAIAAgACAAkiFBAHAAcgAgADEAMAAgADIAMAAyADMAtgBcACIAIAAmAFwAbgAgACAAIAAgACAAIAAgACAAIAAgACAAIAAgACAAIAAgACAAIAAgACAAIAAgACAAIABcACIAUABBAFIAQQBNAEUAVABFAFIAUwA6AJIhtgBcACIAIAAmACAAXABuACAAIAAgACAAIAAgACAAIAAgACAAIAAgACAAIAAgACAAIAAgACAAIAAgACAAIAAgAFwAIgBBAHIAcgBhAHkAIAAgACAAIAAgACAAIAAgACAAIACSISgAUgBlAHEAdQBpAHIAZQBkACkAIABBACAAdAB3AG8AIABkAGkAbQBlAG4AcwBpAG8AbgBhAGwAIABhAHIAcgBhAHkALwByAGEAbgBnAGUAIABjAG8AbgB0AGEAaQBuAGkAbgBnACAAdgBhAGwAdQBlAHMAIAB0AG8AIABiAGUAIABzAHUAbQBtAGUAZAAuALYAXAAiACAAJgAgAFwAbgAgACAAIAAgACAAIAAgACAAIAAgACAAIAAgACAAIAAgACAAIAAgACAAIAAgACAAIABcACIAkiG2AFwAIgAgACYAXABuACAAIAAgACAAIAAgACAAIAAgACAAIAAgACAAIAAgACAAIAAgACAAIAAgACAAIAAgAFwAIgBFAFgAQQBNAFAATABFAFMAOgCSIbYAXAAiACAAJgAgAFwAbgAgACAAIAAgACAAIAAgACAAIAAgACAAIAAgACAAIAAgACAAIAAgACAAIAAgACAAIABcACIAUgBlAHMAdQBsAHQAIAAgACAAIAAgACAAIAAgACAAkiFGAG8AcgBtAHUAbABhALYAXAAiACAAJgBcAG4AIAAgACAAIAAgACAAIAAgACAAIAAgACAAIAAgACAAIAAgACAAIAAgACAAIAAgACAAXAAiADEANQAsADIANQAsADMANQAsADQANQAgACAAIAAgAJIhPQBTAHUAbQBDAG8AbAB1AG0AbgBzALsDKAB7ADEALAAyACwAMwAsADQAOwA0ACwAMwAsADIALAAxADsAMQAwACwAMgAwACwAMwAwACwANAAwAH0AKQBcACIAIAAsAFwAbgAgACAAIAAgACAAIAAgACAAIAAgACAAIAAgACAAIAAgACAAIAAgACAAIAAgACAAIABcACIAkiFcACIALAAgAFwAIgC2AFwAIgAgACkAXABuACAAIAAgACAAIAAgACAAIAAgACAAIAAgACAAIAAgACAAIAAgACAAIAApACwAXABuACAAIAAgACAALwAvACAAIABDAGgAZQBjAGsAIABpAG4AcAB1AHQAcwBcAG4AIAAgACAAIAAgACAAIAAgAEEAcgByAGEAeQAsACAAIAAgACAAIAAgACAAIAAgACAASQBGACgATwBSACgASQBTAE8ATQBJAFQAVABFAEQAKABBAHIAcgBhAHkAKQAsACAAQQByAHIAYQB5AD0AXAAiAFwAIgApACwAIAAjAFYAYQBsAHUAZQAhACwAIABBAHIAcgBhAHkAKQAsACAAIAAgACAAXABuAFwAbgAgACAAIAAgAC8ALwAgACAAUAByAG8AYwBlAGQAdQByAGUAXABuACAAIAAgACAAIAAgACAAIABSAGUAcwB1AGwAdAAsACAAIAAgACAAIAAgACAAIAAgAEIAWQBDAE8ATAAoAEEAcgByAGEAeQAsACAATABBAE0AQgBEAEEAKABDAG8AbAB1AG0AbgAsACAAUwBVAE0AKABDAG8AbAB1AG0AbgApACkAKQAsAFwAbgBcAG4AIAAgACAAIAAvAC8AIAAgAEgAYQBuAGQAbABlACAARQByAHIAbwByAFwAbgAgACAAIAAgACAAIAAgACAARQByAHIAbwByACwAIAAgACAAIAAgACAAIAAgACAAIABNAEEAWAAoAEkAcwBFAHIAcgBvAHIAKABSAGUAcwB1AGwAdAApACsAMQApACwAXABuACAAIAAgACAAIAAgACAAIABcAG4AIAAgACAAIAAvAC8AIAAgAFIAZQB0AHUAcgBuACAAUgBlAHMAdQBsAHQAXABuACAAIAAgACAAIAAgACAAIABDAGgAbwBvAHMAZQAoAEUAcgByAG8AcgAsACAAUgBlAHMAdQBsAHQALAAgAEgAZQBsAHAAKQBcAG4AIAAgACAAIAApACAAIAAgACAAIAAgACAAIABcAG4AKQA7AFwAbgBcAG4AXABuAFwAbgBcAG4ALwAqACAAIABGAFUATgBDAFQASQBPAE4AIABOAEEATQBFADoAIAAgAFMAdQBtAFAAZQByAGkAbwBkAHMAuwNcAG4AIAAgACAAIABEAEUAUwBDAFIASQBQAFQASQBPAE4AOgAqAC8ALwAqACoARwByAG8AdQBwAHMAIABhAG4AZAAgAHQAbwB0AGEAbABzACAAYQBsAGwAIABjAG8AbAB1AG0AbgBzACAAaQBuACAAYQAgAFYAYQBsAHUAZQBzACAAYQByAHIAYQB5ACAAYgB5ACAAcABlAHIAaQBvAGQAIAByAGUAcwB1AGwAdABpAG4AZwAgAGkAbgAgAG8AbgBlACAAYwBvAGwAdQBtAG4AIABmAG8AcgAgAGUAYQBjAGgAIABwAGUAcgBpAG8AZAAqAC8AXABuAC8AKgAgACAAUgBFAFYASQBTAEkATwBOAFMAOgAgACAAIAAgACAAIABEAGEAdABlACAAIAAgACAAIAAgACAAIAAgACAAIAAgAEQAZQB2AGUAbABvAHAAZQByACAAIAAgACAAIAAgACAARABlAHMAYwByAGkAcAB0AGkAbwBuACAAIABcAG4AIAAgACAAIAAgACAAIAAgACAAIAAgACAAIAAgACAAIAAgACAAIAAgAE0AYQByACAAMAA0ACAAMgAwADIAMgAgACAAIAAgACAAQwByAGEAaQBnACAASABhAHQAbQBhAGsAZQByACAAIABPAHIAaQBnAGkAbgBhAGwAIABEAGUAdgBlAGwAbwBwAG0AZQBuAHQAXABuACAAIAAgACAAIAAgACAAIAAgACAAIAAgACAAIAAgACAAIAAgACAAIABBAHAAcgAgADEAMAAgADIAMAAyADMAIAAgACAAIAAgAEMAcgBhAGkAZwAgAEgAYQB0AG0AYQBrAGUAcgAgACAAUgBlAG0AbwB2AGUAIABTAFUATQBJAEYAUwAgAHQAbwAgAGIAZQAgAGMAbwBtAHAAYQB0AGkAYgBsAGUAIAB3AGkAdABoACAAYQByAHIAYQB5AHMALgAgAEEAZABkAGUAZAAgAEgAZQBsAHAALgBcAG4AKgAvAFwAbgBcAG4AUwB1AG0AUABlAHIAaQBvAGQAcwC7AyAAPQAgAEwAQQBNAEIARABBACgAXABuAC8ALwAgACAAUABhAHIAYQBtAGUAdABlAHIAIABEAGUAYwBsAGEAcgBhAHQAaQBvAG4AcwBcAG4AIAAgACAAIABbAFYAYQBsAHUAZQBzAF0ALABcAG4AIAAgACAAIABbAEQAYQB0AGUAcwBdACwAXABuACAAIAAgACAAWwBQAGUAcgBpAG8AZABTAHQAYQByAHQAcwBdACwAXABuACAAIAAgACAAXABuAC8ALwAgACAAUAByAG8AYwBlAGQAdQByAGUAXABuACAAIAAgACAATABFAFQAKABIAGUAbABwACwAIAAgACAAIAAgACAAIABUAFIASQBNACgAVABFAFgAVABTAFAATABJAFQAKAAgAFwAbgAgACAAIAAgACAAIAAgACAAIAAgACAAIAAgACAAIAAgACAAIAAgACAAIAAgACAAIABcACIARABFAFMAQwBSAEkAUABUAEkATwBOADoAIAAgACAAkiFTAHUAbQBtAGEAcgBpAHoAZQBzACAAdgBhAGwAdQBlAHMAIAB3AGgAZQByAGUAIABlAGEAYwBoACAAdgBhAGwAdQBlACAAYwBvAGwAdQBtAG4AIABpAHMAIABmAG8AcgAgAG8AbgBlACAAZABhAHkAIAC2AFwAIgAgACYAIABcAG4AIAAgACAAIAAgACAAIAAgACAAIAAgACAAIAAgACAAIAAgACAAIAAgACAAIAAgACAAIAAgACAAIAAgACAAIAAgACAAIAAgACAAIAAgACAAXAAiAJIhaQBuAHQAbwAgAG8AbgBlACAAYwBvAGwAdQBtAG4AIABmAG8AcgAgAGUAYQBjAGgAIABwAGUAcgBpAG8AZAAuACAAtgBcACIAIAAmACAAXABuACAAIAAgACAAIAAgACAAIAAgACAAIAAgACAAIAAgACAAIAAgACAAIAAgACAAIAAgAFwAIgCSIbYAXAAiACAAJgBcAG4AIAAgACAAIAAgACAAIAAgACAAIAAgACAAIAAgACAAIAAgACAAIAAgACAAIAAgACAAXAAiAFAAQQBSAEEATQBFAFQARQBSAFMAOgCSIbYAXAAiACAAJgAgAFwAbgAgACAAIAAgACAAIAAgACAAIAAgACAAIAAgACAAIAAgACAAIAAgACAAIAAgACAAIABcACIAVgBhAGwAdQBlAHMAIAAgACAAIAAgACAAIAAgACAAkiEoAFIAZQBxAHUAaQByAGUAZAApACAAQQAgAHQAdwBvACAAZABpAG0AZQBuAHMAaQBvAG4AYQBsACAAYQByAHIAYQB5AC8AcgBhAG4AZwBlACAAYwBvAG4AdABhAGkAbgBpAG4AZwAgAHYAYQBsAHUAZQBzACAAdABvACAAYgBlACAAcwB1AG0AbQBlAGQAIAB3AGgAZQByAGUAXAAiACAAJgAgAFwAbgAgACAAIAAgACAAIAAgACAAIAAgACAAIAAgACAAIAAgACAAIAAgACAAIAAgACAAIAAgACAAIAAgACAAIAAgACAAIAAgACAAIAAgACAAIAAgAFwAIgBlAGEAYwBoACAAYwBvAGwAdQBtAG4AIABpAHMAIABmAG8AcgAgAGEAIABzAHAAZQBjAGkAZgBpAGMAIABkAGEAeQC2AFwAIgAgACYAIABcAG4AIAAgACAAIAAgACAAIAAgACAAIAAgACAAIAAgACAAIAAgACAAIAAgACAAIAAgACAAXAAiAEQAYQB0AGUAcwAgACAAIAAgACAAIAAgACAAIAAgAJIhKABSAGUAcQB1AGkAcgBlAGQAKQAgAEEAIAByAG8AdwAgAG8AZgAgAGQAYQB0AGUAcwAgAHAAcgBvAHYAaQBkAGkAbgBnACAAdABoAGUAIABkAGEAdABlACAAZgBvAHIAIABlAGEAYwBoACAAVgBhAGwAdQBlAHMAIABjAG8AbAB1AG0AbgC2AFwAIgAgACYAXABuACAAIAAgACAAIAAgACAAIAAgACAAIAAgACAAIAAgACAAIAAgACAAIAAgACAAIAAgAFwAIgBQAGUAcgBpAG8AZABTAHQAYQByAHQAcwAgACAAIACSISgAUgBlAHEAdQBpAHIAZQBkACkAIABBACAAcgBvAHcAIABvAGYAIABwAGUAcgBpAG8AZAAgAHMAdABhAHIAdAAgAGQAYQB0AGUAcwC2AFwAIgAgACYAXABuACAAIAAgACAAIAAgACAAIAAgACAAIAAgACAAIAAgACAAIAAgACAAIAAgACAAIAAgAFwAIgCSIbYAXAAiACAAJgBcAG4AIAAgACAAIAAgACAAIAAgACAAIAAgACAAIAAgACAAIAAgACAAIAAgACAAIAAgACAAXAAiAEUAWABBAE0AUABMAEUAUwA6AJIhtgBcACIAIAAmACAAXABuACAAIAAgACAAIAAgACAAIAAgACAAIAAgACAAIAAgACAAIAAgACAAIAAgACAAIAAgAFwAIgBSAGUAcwB1AGwAdAAgACAAIAAgACAAIAAgACAAIACSIUYAbwByAG0AdQBsAGEAtgBcACIAIAAmAFwAbgAgACAAIAAgACAAIAAgACAAIAAgACAAIAAgACAAIAAgACAAIAAgACAAIAAgACAAIABcACIAMAAzACwAIAAwADcAIAAgACAAIAAgACAAIAAgACAAkiE9AFMAdQBtAFAAZQByAGkAbwBkAHMAuwMoAHsAMQAsADIALAAzACwANAA7ADQALAAzACwAMgAsADEAOwAxADAALAAyADAALAAzADAALAA0ADAAfQAsACAAewAxACwAMgAsADMALAA0AH0ALAAgAHsAMQAsADMAfQApALYAXAAiACAAJgAgAFwAbgAgACAAIAAgACAAIAAgACAAIAAgACAAIAAgACAAIAAgACAAIAAgACAAIAAgACAAIABcACIAMAA3ACwAIAAwADMAIAAgACAAIAAgACAAIAAgACAAkiG2AFwAIgAgACYAIABcAG4AIAAgACAAIAAgACAAIAAgACAAIAAgACAAIAAgACAAIAAgACAAIAAgACAAIAAgACAAXAAiADMAMAAsACAANwAwACAAIAAgACAAIAAgACAAIAAgAJIhXAAiACwAXABuACAAIAAgACAAIAAgACAAIAAgACAAIAAgACAAIAAgACAAIAAgACAAIAAgACAAIAAgAFwAIgCSIVwAIgAsACAAXAAiALYAXAAiACAAKQBcAG4AIAAgACAAIAAgACAAIAAgACAAIAAgACAAIAAgACAAIAAgACAAIAAgACkALAAgACAAIAAgACAAIAAgACAAIAAgACAAIABcAG4AIAAgACAAIAAvAC8AIAAgAEMAaABlAGMAawAgAGkAbgBwAHUAdABzAFwAbgAgACAAIAAgACAAIAAgACAAVgBhAGwAdQBlAHMALAAgACAAIAAgACAAIAAgACAAIABJAEYAKABPAFIAKABJAFMATwBNAEkAVABUAEUARAAoAFYAYQBsAHUAZQBzACkALAAgAFYAYQBsAHUAZQBzAD0AXAAiAFwAIgApACwAIAAjAFYAYQBsAHUAZQAhACwAIABWAGEAbAB1AGUAcwApACwAXABuACAAIAAgACAAIAAgACAAIABEAGEAdABlAHMALAAgACAAIAAgACAAIAAgACAAIAAgAEkARgAoAE8AUgAoAEkAUwBPAE0ASQBUAFQARQBEACgARABhAHQAZQBzACkALAAgAEQAYQB0AGUAcwA9AFwAIgBcACIAKQAsACAAIwBWAGEAbAB1AGUAIQAsACAARABhAHQAZQBzACkALABcAG4AIAAgACAAIAAgACAAIAAgAFAAZQByAGkAbwBkAFMAdABhAHIAdABzACwAIAAgACAASQBGACgATwBSACgASQBTAE8ATQBJAFQAVABFAEQAKABQAGUAcgBpAG8AZABTAHQAYQByAHQAcwApACwAIABQAGUAcgBpAG8AZABTAHQAYQByAHQAcwA9AFwAIgBcACIAKQAsACAAIwBWAGEAbAB1AGUAIQAsACAAUABlAHIAaQBvAGQAUwB0AGEAcgB0AHMAKQAsAFwAbgAgACAAIAAgAFwAbgAgACAAIAAgAC8ALwAgACAATgBhAG0AZQBkACAARgBvAHIAbQB1AGwAYQBzAFwAbgAgACAAIAAgACAAIAAgACAAUAByAGQATgB1AG0ALAAgACAAIAAgACAAIAAgACAAIABNAEEAVABDAEgAKABEAGEAdABlAHMALAAgAFAAZQByAGkAbwBkAFMAdABhAHIAdABzACwAIAAxACkALABcAG4AXABuACAAIAAgACAALwAvACAAIABQAHIAbwBjAGUAZAB1AHIAZQBcAG4AIAAgACAAIAAgACAAIAAgAFIAZQBzAHUAbAB0ACwAIAAgACAAIAAgACAAIAAgACAATQBBAEsARQBBAFIAUgBBAFkAKABcAG4AIAAgACAAIAAgACAAIAAgACAAIAAgACAAIAAgACAAIAAgACAAIAAgACAAIAAgACAAIAAgACAAIABSAE8AVwBTACgAVgBhAGwAdQBlAHMAKQAsAFwAbgAgACAAIAAgACAAIAAgACAAIAAgACAAIAAgACAAIAAgACAAIAAgACAAIAAgACAAIAAgACAAIAAgAEMATwBMAFUATQBOAFMAKABQAGUAcgBpAG8AZABTAHQAYQByAHQAcwApACwAXABuACAAIAAgACAAIAAgACAAIAAgACAAIAAgACAAIAAgACAAIAAgACAAIAAgACAAIAAgACAAIAAgACAATABBAE0AQgBEAEEAKABcAG4AIAAgACAAIAAgACAAIAAgACAAIAAgACAAIAAgACAAIAAgACAAIAAgACAAIAAgACAAIAAgACAAIAAgACAAIAAgAFIAbwB3ACwAIABcAG4AIAAgACAAIAAgACAAIAAgACAAIAAgACAAIAAgACAAIAAgACAAIAAgACAAIAAgACAAIAAgACAAIAAgACAAIAAgAEMAbwBsACwAIABcAG4AIAAgACAAIAAgACAAIAAgACAAIAAgACAAIAAgACAAIAAgACAAIAAgACAAIAAgACAAIAAgACAAIAAgACAAIAAgAFMAVQBNACgASQBOAEQARQBYACgAVgBhAGwAdQBlAHMALAAgAFIAbwB3ACwAIAApACAAKgAgACgAQwBvAGwAIAA9ACAAUAByAGQATgB1AG0AKQApAFwAbgAgACAAIAAgACAAIAAgACAAIAAgACAAIAAgACAAIAAgACAAIAAgACAAIAAgACAAIAAgACAAIAAgACAAIAAgACAAKQBcAG4AIAAgACAAIAAgACAAIAAgACAAIAAgACAAIAAgACAAIAAgACAAIAAgACAAIAAgACAAKQAsACAAIAAgACAAIAAgACAAIAAgACAAIAAgAFwAbgAgACAAIAAgAC8ALwAgACAASABhAG4AZABsAGUAIABFAHIAcgBvAHIAXABuACAAIAAgACAAIAAgACAAIABFAHIAcgBvAHIALAAgACAAIAAgACAAIAAgAE0AYQB4ACgATgAoAEkAcwBFAHIAcgAoAFIAZQBzAHUAbAB0ACkAKQApACsAMQAsAFwAbgAgACAAIAAgACAAIAAgACAAXABuACAAIAAgACAALwAvACAAIABSAGUAdAB1AHIAbgAgAFIAZQBzAHUAbAB0AFwAbgAgACAAIAAgACAAIAAgACAAQwBoAG8AbwBzAGUAKABFAHIAcgBvAHIALAAgAFIAZQBzAHUAbAB0ACwAIABIAGUAbABwACkAXABuACAAIAAgACAAKQBcAG4AKQA7AFwAbgBcAG4AXABuAFwAbgAvACoAIAAgAEYAVQBOAEMAVABJAE8ATgAgAE4AQQBNAEUAOgAgACAARABlAHAAcgBlAGMAaQBhAHQAZQBTAEwAMAC7A1wAbgAgACAAIAAgAEQARQBTAEMAUgBJAFAAVABJAE8ATgA6ACoALwAvACoAKgBDAHIAZQBhAHQAZQAgAGEAIAByAG8AdwAgAG8AZgAgAHMAdAByAGEAaQBnAGgAdAAgAGwAaQBuAGUAIABkAGUAcAByAGUAYwBpAGEAdABpAG8AbgAgAHYAYQBsAHUAZQBzACAAaABhAHYAaQBuAGcAIABuAG8AIABzAGEAbAB2AGEAZwBlACAAdgBhAGwAdQBlACAAcABlAHIAIABwAGUAcgBpAG8AZAAgAGYAcgBvAG0AIABhACAAcgBvAHcAIABvAGYAIABhAHMAcwBlAHQAIAB2AGEAbAB1AGUAcwAqAC8AXABuAC8AKgAgACAAUgBFAFYASQBTAEkATwBOAFMAOgAgACAAIAAgACAAIABEAGEAdABlACAAIAAgACAAIAAgACAAIAAgACAAIAAgAEQAZQB2AGUAbABvAHAAZQByACAAIAAgACAAIAAgACAARABlAHMAYwByAGkAcAB0AGkAbwBuACAAIABcAG4AIAAgACAAIAAgACAAIAAgACAAIAAgACAAIAAgACAAIAAgACAAIAAgAEoAdQBuACAAMgAxACAAMgAwADIAMwAgACAAIAAgACAAQwByAGEAaQBnACAASABhAHQAbQBhAGsAZQByACAAIABPAHIAaQBnAGkAbgBhAGwAIABEAGUAdgBlAGwAbwBwAG0AZQBuAHQAXABuACoALwBcAG4AXABuAEQAZQBwAHIAZQBjAGkAYQB0AGUAUwBMADAAuwMgAD0AIABMAEEATQBCAEQAQQAoAFwAbgAvAC8AIAAgAFAAYQByAGEAbQBlAHQAZQByACAARABlAGMAbABhAHIAYQB0AGkAbwBuAHMAXABuACAAIAAgACAAWwBWAGEAbAB1AGUAcwBdACwAXABuACAAIAAgACAAWwBQAGUAcgBpAG8AZABzAF0ALAAgACAAIAAgAFwAbgAvAC8AIAAgAEgAZQBsAHAAXABuACAAIAAgACAATABFAFQAKABIAGUAbABwACwAIAAgACAAIAAgACAAIABUAFIASQBNACgAVABFAFgAVABTAFAATABJAFQAKAAgAFwAbgAgACAAIAAgACAAIAAgACAAIAAgACAAIAAgACAAIAAgACAAIAAgACAAIAAgACAAIABcACIARABFAFMAQwBSAEkAUABUAEkATwBOADoAIAAgACAAkiFDAHIAZQBhAHQAZQAgAGEAIAByAG8AdwAgAG8AZgAgAHMAdAByAGEAaQBnAGgAdAAgAGwAaQBuAGUAIABkAGUAcAByAGUAYwBpAGEAdABpAG8AbgAgAHYAYQBsAHUAZQBzACAAaABhAHYAaQBuAGcAIABuAG8AIABzAGEAbAB2AGEAZwBlACAAdgBhAGwAdQBlACAAcABlAHIAIABwAGUAcgBpAG8AZAAgAGYAcgBvAG0AIABhACAAcgBvAHcAIABvAGYAIABhAHMAcwBlAHQAIAB2AGEAbAB1AGUAcwC2AFwAIgAgACYAIABcAG4AIAAgACAAIAAgACAAIAAgACAAIAAgACAAIAAgACAAIAAgACAAIAAgACAAIAAgACAAXAAiAJIhtgBcACIAIAAmAFwAbgAgACAAIAAgACAAIAAgACAAIAAgACAAIAAgACAAIAAgACAAIAAgACAAIAAgACAAIABcACIAUABBAFIAQQBNAEUAVABFAFIAUwA6AJIhtgBcACIAIAAmACAAXABuACAAIAAgACAAIAAgACAAIAAgACAAIAAgACAAIAAgACAAIAAgACAAIAAgACAAIAAgAFwAIgBWAGEAbAB1AGUAcwAgACAAIAAgACAAIAAgACAAIACSISgAUgBlAHEAdQBpAHIAZQBkACkAIABBACAAcgBvAHcAIABvAGYAIAB0AG8AdABhAGwAIABhAHMAcwBlAHQAIAB2AGEAbAB1AGUAcwAgAHAAZQByACAAcABlAHIAaQBvAGQAtgBcACIAIAAmACAAXABuACAAIAAgACAAIAAgACAAIAAgACAAIAAgACAAIAAgACAAIAAgACAAIAAgACAAIAAgAFwAIgBQAGUAcgBpAG8AZABzACAAIAAgACAAIAAgACAAIACSISgAUgBlAHEAdQBpAHIAZQBkACkAIABUAGgAZQAgAG4AdQBtAGIAZQByACAAbwBmACAAcABlAHIAaQBvAGQAcwAgAHQAbwAgAGQAZQBwAHIAZQBjAGkAYQB0AGUAIABhAHMAcwBlAHQAIAB2AGEAbAB1AGUAcwC2AFwAIgAgACYAIABcAG4AIAAgACAAIAAgACAAIAAgACAAIAAgACAAIAAgACAAIAAgACAAIAAgACAAIAAgACAAXAAiAJIhtgBcACIAIAAmAFwAbgAgACAAIAAgACAAIAAgACAAIAAgACAAIAAgACAAIAAgACAAIAAgACAAIAAgACAAIABcACIARQBYAEEATQBQAEwARQBTADoAkiG2AFwAIgAgACYAIABcAG4AIAAgACAAIAAgACAAIAAgACAAIAAgACAAIAAgACAAIAAgACAAIAAgACAAIAAgACAAXAAiAFIAZQBzAHUAbAB0ACAAIAAgACAAIAAgACAAIAAgAJIhRgBvAHIAbQB1AGwAYQC2AFwAIgAgACYAXABuACAAIAAgACAAIAAgACAAIAAgACAAIAAgACAAIAAgACAAIAAgACAAIAAgACAAIAAgAFwAIgAyADUALAAyADUALAA3ADUALAA3ADUAIAAgACAAIACSIT0ARABlAHAAcgBlAGMAaQBhAHQAZQBTAEwAMAC7AygAewAxADAAMAAsADAALAAyADAAMAAsADAAfQAsACAANAApAFwAIgAsAFwAbgAgACAAIAAgACAAIAAgACAAIAAgACAAIAAgACAAIAAgACAAIAAgACAAIAAgACAAIABcACIAkiFcACIALAAgAFwAIgC2AFwAIgAgACkAXABuACAAIAAgACAAIAAgACAAIAAgACAAIAAgACAAIAAgACAAIAAgACAAIAApACwAIAAgACAAIAAgACAAIAAgACAAIAAgACAAXABuACAAIAAgACAALwAvACAAIABDAGgAZQBjAGsAIABpAG4AcAB1AHQAcwBcAG4AIAAgACAAIAAgACAAIAAgAFYAYQBsAHUAZQBzACwAIAAgACAAIAAgACAAIAAgACAASQBGACgATwBSACgASQBTAE8ATQBJAFQAVABFAEQAKABWAGEAbAB1AGUAcwApACwAIABWAGEAbAB1AGUAcwA9AFwAIgBcACIAKQAsACAAIwBWAGEAbAB1AGUAIQAsACAAVgBhAGwAdQBlAHMAKQAsAFwAbgAgACAAIAAgACAAIAAgACAAUABlAHIAaQBvAGQAcwAsACAAIAAgACAAIAAgACAAIABJAEYAKABPAFIAKABJAFMATwBNAEkAVABUAEUARAAoAFAAZQByAGkAbwBkAHMAKQAsACAAUABlAHIAaQBvAGQAcwA9AFwAIgBcACIAKQAsACAAIwBWAGEAbAB1AGUAIQAsACAAUABlAHIAaQBvAGQAcwApACwAXABuACAAIAAgACAALwAvACAAIABQAHIAbwBjAGUAZAB1AHIAZQBcAG4AIAAgACAAIAAgACAAIAAgAEMAbwBsAHUAbQBuAHMALAAgACAAIAAgACAAIAAgACAAQwBvAGwAdQBtAG4AcwAoAFYAYQBsAHUAZQBzACkALABcAG4AIAAgACAAIAAgACAAIAAgAFIAZQBzAHUAbAB0ACwAIAAgACAAIAAgACAAIAAgACAATQBBAEsARQBBAFIAUgBBAFkAKAAxACwAIABDAG8AbAB1AG0AbgBzACwAIABcAG4AIAAgACAAIAAgACAAIAAgACAAIAAgACAAIAAgACAAIAAgACAAIAAgACAAIAAgACAAIAAgACAAIABMAEEATQBCAEQAQQAoAFIALAAgAEMALAAgAFwAbgAgACAAIAAgACAAIAAgACAAIAAgACAAIAAgACAAIAAgACAAIAAgACAAIAAgACAAIAAgACAAIAAgACAAIAAgACAAUwBVAE0AKABcAG4AIAAgACAAIAAgACAAIAAgACAAIAAgACAAIAAgACAAIAAgACAAIAAgACAAIAAgACAAIAAgACAAIAAgACAAIAAgACAAIAAgACAARABSAE8AUAAoACAAVABBAEsARQAoAFYAYQBsAHUAZQBzACwAIAAxACwAIABDACkALAAgADAALAAgAE0AQQBYACgAMAAsACAAQwAgAC0AIABQAGUAcgBpAG8AZABzACkAKQAgAC8AIABQAGUAcgBpAG8AZABzAFwAbgAgACAAIAAgACAAIAAgACAAIAAgACAAIAAgACAAIAAgACAAIAAgACAAIAAgACAAIAAgACAAIAAgACAAIAAgACAAIAAgACAAIAApAFwAbgAgACAAIAAgACAAIAAgACAAIAAgACAAIAAgACAAIAAgACAAIAAgACAAIAAgACAAIAAgACAAIAAgACkAXABuACAAIAAgACAAIAAgACAAIAAgACAAIAAgACAAIAAgACAAIAAgACAAIAAgACAAIAAgACkALABcAG4AXABuACAAIAAgACAALwAvACAAIABIAGEAbgBkAGwAZQAgAEUAcgByAG8AcgBcAG4AIAAgACAAIAAgACAAIAAgAEUAcgByAG8AcgAsACAAIAAgACAAIAAgACAAIAAgACAATQBhAHgAKAAgAE4AKAAgAEkAUwBFAFIAUgBPAFIAKAAgAFIAZQBzAHUAbAB0ACAAKQApACkAIAArACAAMQAsAFwAbgAgACAAIAAgAC8ALwAgACAAUgBlAHQAdQByAG4AIABSAGUAcwB1AGwAdABcAG4AIAAgACAAIAAgACAAIAAgAEMAaABvAG8AcwBlACgARQByAHIAbwByACwAIABSAGUAcwB1AGwAdAAsACAASABlAGwAcAApAFwAbgAgACAAIAAgACkAXABuACkAOwBcAG4AXABuAFwAbgBcAG4ALwAqACAAIABGAFUATgBDAFQASQBPAE4AIABOAEEATQBFADoAIAAgAE0AbwB2AGUAbQBlAG4AdAC7A1wAbgAgACAAIAAgAEQARQBTAEMAUgBJAFAAVABJAE8ATgA6ACoALwAvACoAKgBDAHIAZQBhAHQAZQAgAGEAIAByAG8AdwAgAG8AZgAgAGQAaQBmAGYAZQByAGUAbgBjAGUAcwAgAGYAcgBvAG0AIABjAG8AbAB1AG0AbgAgAHQAbwAgAGMAbwBsAHUAbQBuACoALwBcAG4ALwAqACAAIABSAEUAVgBJAFMASQBPAE4AUwA6ACAAIAAgACAAIAAgAEQAYQB0AGUAIAAgACAAIAAgACAAIAAgACAAIAAgACAARABlAHYAZQBsAG8AcABlAHIAIAAgACAAIAAgACAAIABEAGUAcwBjAHIAaQBwAHQAaQBvAG4AIAAgAFwAbgAgACAAIAAgACAAIAAgACAAIAAgACAAIAAgACAAIAAgACAAIAAgACAASgB1AG4AIAAyADEAIAAyADAAMgAzACAAIAAgACAAIABDAHIAYQBpAGcAIABIAGEAdABtAGEAawBlAHIAIAAgAE8AcgBpAGcAaQBuAGEAbAAgAEQAZQB2AGUAbABvAHAAbQBlAG4AdABcAG4AKgAvAFwAbgBcAG4ATQBvAHYAZQBtAGUAbgB0ALsDIAA9ACAATABBAE0AQgBEAEEAKABcAG4ALwAvACAAIABQAGEAcgBhAG0AZQB0AGUAcgAgAEQAZQBjAGwAYQByAGEAdABpAG8AbgBzAFwAbgAgACAAIAAgAFsAQgBlAGcAaQBuAG4AaQBuAGcAVgBhAGwAdQBlAF0ALABcAG4AIAAgACAAIABbAFYAYQBsAHUAZQBzAF0ALAAgACAAIAAgAFwAbgAvAC8AIAAgAEgAZQBsAHAAXABuACAAIAAgACAATABFAFQAKABIAGUAbABwACwAIAAgACAAIAAgACAAIABUAFIASQBNACgAVABFAFgAVABTAFAATABJAFQAKAAgAFwAbgAgACAAIAAgACAAIAAgACAAIAAgACAAIAAgACAAIAAgACAAIAAgACAAIAAgACAAIABcACIARABFAFMAQwBSAEkAUABUAEkATwBOADoAIAAgACAAkiFDAHIAZQBhAHQAZQAgAGEAIAByAG8AdwAgAG8AZgAgAGQAaQBmAGYAZQByAGUAbgBjAGUAcwAgAGYAcgBvAG0AIABjAG8AbAB1AG0AbgAgAHQAbwAgAGMAbwBsAHUAbQBuALYAXAAiACAAJgAgAFwAbgAgACAAIAAgACAAIAAgACAAIAAgACAAIAAgACAAIAAgACAAIAAgACAAIAAgACAAIABcACIAkiG2AFwAIgAgACYAXABuACAAIAAgACAAIAAgACAAIAAgACAAIAAgACAAIAAgACAAIAAgACAAIAAgACAAIAAgAFwAIgBQAEEAUgBBAE0ARQBUAEUAUgBTADoAkiG2AFwAIgAgACYAIABcAG4AIAAgACAAIAAgACAAIAAgACAAIAAgACAAIAAgACAAIAAgACAAIAAgACAAIAAgACAAXAAiAEIAZQBnAGkAbgBuAGkAbgBnAFYAYQBsAHUAZQAgAJIhKABPAHAAdABpAG8AbgBhAGwAKQAgAEQAZQBmAGEAdQBsAHQAcwAgAHQAbwAgADAAtgBcACIAIAAmACAAXABuACAAIAAgACAAIAAgACAAIAAgACAAIAAgACAAIAAgACAAIAAgACAAIAAgACAAIAAgAFwAIgBWAGEAbAB1AGUAcwAgACAAIAAgACAAIAAgACAAIACSISgAUgBlAHEAdQBpAHIAZQBkACkAIABBACAAcgBvAHcAIABvAGYAIAB2AGEAbAB1AGUAcwAgAHQAbwAgAGMAbwBtAHAAYQByAGUAIABjAG8AbAB1AG0AbgAgAHQAbwAgAGMAbwBsAHUAbQBuALYAXAAiACAAJgAgAFwAbgAgACAAIAAgACAAIAAgACAAIAAgACAAIAAgACAAIAAgACAAIAAgACAAIAAgACAAIABcACIAkiG2AFwAIgAgACYAXABuACAAIAAgACAAIAAgACAAIAAgACAAIAAgACAAIAAgACAAIAAgACAAIAAgACAAIAAgAFwAIgBFAFgAQQBNAFAATABFAFMAOgCSIbYAXAAiACAAJgAgAFwAbgAgACAAIAAgACAAIAAgACAAIAAgACAAIAAgACAAIAAgACAAIAAgACAAIAAgACAAIABcACIAUgBlAHMAdQBsAHQAIAAgACAAIAAgACAAIAAgACAAkiFGAG8AcgBtAHUAbABhALYAXAAiACAAJgBcAG4AIAAgACAAIAAgACAAIAAgACAAIAAgACAAIAAgACAAIAAgACAAIAAgACAAIAAgACAAXAAiADEAMAAwACwAMQAwACwAMgAwACwALQAzADAAIAAgAJIhPQBNAG8AdgBlAG0AZQBuAHQAuwMoACwAewAxADAAMAAsADEAMQAwACwAMQAzADAALAAxADAAMAB9ACwAIAA0ACkAXAAiACwAXABuACAAIAAgACAAIAAgACAAIAAgACAAIAAgACAAIAAgACAAIAAgACAAIAAgACAAIAAgAFwAIgCSIVwAIgAsACAAXAAiALYAXAAiACAAKQBcAG4AIAAgACAAIAAgACAAIAAgACAAIAAgACAAIAAgACAAIAAgACAAIAAgACkALAAgACAAIAAgACAAIAAgACAAIAAgACAAIABcAG4AIAAgACAAIAAvAC8AIAAgAEMAaABlAGMAawAgAGkAbgBwAHUAdABzAFwAbgAgACAAIAAgACAAIAAgACAAVgBhAGwAdQBlAHMALAAgACAAIAAgACAAIAAgACAAIABJAEYAKABPAFIAKABJAFMATwBNAEkAVABUAEUARAAoAFYAYQBsAHUAZQBzACkALAAgAFYAYQBsAHUAZQBzAD0AXAAiAFwAIgApACwAIAAjAFYAYQBsAHUAZQAhACwAIABWAGEAbAB1AGUAcwApACwAXABuACAAIAAgACAAIAAgACAAIABCAGUAZwBpAG4AbgBpAG4AZwBWAGEAbAB1AGUALAAgAEkARgAoAE8AUgAoAEkAUwBPAE0ASQBUAFQARQBEACgAQgBlAGcAaQBuAG4AaQBuAGcAVgBhAGwAdQBlACkALAAgAEIAZQBnAGkAbgBuAGkAbgBnAFYAYQBsAHUAZQA9AFwAIgBcACIAKQAsACAAMAAsACAAQgBlAGcAaQBuAG4AaQBuAGcAVgBhAGwAdQBlACkALABcAG4AIAAgACAAIAAvAC8AIAAgAFAAcgBvAGMAZQBkAHUAcgBlAFwAbgAgACAAIAAgACAAIAAgACAAQwBvAGwAdQBtAG4AcwAsACAAIAAgACAAIAAgACAAIABDAG8AbAB1AG0AbgBzACgAVgBhAGwAdQBlAHMAKQAsAFwAbgAgACAAIAAgACAAIAAgACAAUgBlAHMAdQBsAHQALAAgACAAIAAgACAAIAAgACAAIABNAEEASwBFAEEAUgBSAEEAWQAoADEALAAgAEMAbwBsAHUAbQBuAHMALAAgAFwAbgAgACAAIAAgACAAIAAgACAAIAAgACAAIAAgACAAIAAgACAAIAAgACAAIAAgACAAIAAgACAAIAAgAEwAQQBNAEIARABBACgAIABSACwAIABDACwAIABcAG4AIAAgACAAIAAgACAAIAAgACAAIAAgACAAIAAgACAAIAAgACAAIAAgACAAIAAgACAAIAAgACAAIAAgACAAIAAgAEwARQBUACgAVgBhAGwAdQBlADEALAAgAEkATgBEAEUAWAAoAFYAYQBsAHUAZQBzACwAIAAxACwAIABDACkALAAgAFwAbgAgACAAIAAgACAAIAAgACAAIAAgACAAIAAgACAAIAAgACAAIAAgACAAIAAgACAAIAAgACAAIAAgACAAIAAgACAAIAAgACAAIABWAGEAbAB1AGUAMgAsACAASQBGACgAQwAgAD0AIAAxACwAIAAwACwAIABJAE4ARABFAFgAKABWAGEAbAB1AGUAcwAsACAAMQAsACAAQwAgAC0AIAAxACkAKQAsAFwAbgAgACAAIAAgACAAIAAgACAAIAAgACAAIAAgACAAIAAgACAAIAAgACAAIAAgACAAIAAgACAAIAAgACAAIAAgACAAIAAgACAAIABWAGEAbAB1AGUAMQAgAC0AIABWAGEAbAB1AGUAMgBcAG4AIAAgACAAIAAgACAAIAAgACAAIAAgACAAIAAgACAAIAAgACAAIAAgACAAIAAgACAAIAAgACAAIAAgACAAIAAgACkAXABuACAAIAAgACAAIAAgACAAIAAgACAAIAAgACAAIAAgACAAIAAgACAAIAAgACAAIAAgACAAIAAgACAAKQBcAG4AIAAgACAAIAAgACAAIAAgACAAIAAgACAAIAAgACAAIAAgACAAIAAgACAAIAAgACAAKQAsAFwAbgAgACAAIAAgAC8ALwAgACAASABhAG4AZABsAGUAIABFAHIAcgBvAHIAXABuACAAIAAgACAAIAAgACAAIABFAHIAcgBvAHIALAAgACAAIAAgACAAIAAgACAAIAAgAE0AYQB4ACgAIABOACgAIABJAFMARQBSAFIATwBSACgAIABSAGUAcwB1AGwAdAAgACkAKQApACAAKwAgADEALABcAG4AIAAgACAAIAAvAC8AIAAgAFIAZQB0AHUAcgBuACAAUgBlAHMAdQBsAHQAXABuACAAIAAgACAAIAAgACAAIABDAGgAbwBvAHMAZQAoAEUAcgByAG8AcgAsACAAUgBlAHMAdQBsAHQALAAgAEgAZQBsAHAAKQBcAG4AIAAgACAAIAApAFwAbgApADsAXABuAFwAbgBcAG4AXABuAC8AKgAgACAARgBVAE4AQwBUAEkATwBOACAATgBBAE0ARQA6ACAAIABDAG8AcgBrAHMAYwByAGUAdwC7A1wAbgAgACAAIAAgAEQARQBTAEMAUgBJAFAAVABJAE8ATgA6ACoALwAvACoAKgBDAHIAZQBhAHQAZQAgAGEAIABjAG8AcgBrAHMAYwByAGUAdwAgAHMAZQBjAHQAaQBvAG4AIAB0AGgAYQB0ACAAcwB1AG0AcwAgAHQAaABlACAAbwBwAGUAbgBpAG4AZwAgAGIAYQBsAGEAbgBjAGUAIABhAG4AZAAgAHUAcAAgAHQAbwAgADQAIABpAG4AZABlAHAAZQBuAGQAZQBuAHQAIABmAGwAbwB3AHMALgAqAC8AXABuAC8AKgAgACAAUgBFAFYASQBTAEkATwBOAFMAOgAgACAAIAAgACAAIABEAGEAdABlACAAIAAgACAAIAAgACAAIAAgACAAIAAgAEQAZQB2AGUAbABvAHAAZQByACAAIAAgACAAIAAgACAARABlAHMAYwByAGkAcAB0AGkAbwBuACAAIABcAG4AIAAgACAAIAAgACAAIAAgACAAIAAgACAAIAAgACAAIAAgACAAIAAgAE0AYQByACAAMAA2ACAAMgAwADIAMwAgACAAIAAgACAAQwByAGEAaQBnACAASABhAHQAbQBhAGsAZQByACAAIABPAHIAaQBnAGkAbgBhAGwAIABEAGUAdgBlAGwAbwBwAG0AZQBuAHQAXABuACAAIAAgACAAIAAgACAAIAAgACAAIAAgACAAIAAgACAAIAAgACAAIABKAHUAbgAgADEAMwAgADIAMAAyADMAIAAgACAAIAAgAEMAcgBhAGkAZwAgAEgAYQB0AG0AYQBrAGUAcgAgACAAQQBkAGQAZQBkACAASABlAGwAcABcAG4AKgAvAFwAbgBcAG4AQwBvAHIAawBzAGMAcgBlAHcAuwMgAD0AIABMAEEATQBCAEQAQQAoAFwAbgAvAC8AIAAgAFAAYQByAGEAbQBlAHQAZQByACAARABlAGMAbABhAHIAYQB0AGkAbwBuAHMAXABuACAAIAAgACAAWwBPAHAAZQBuAGkAbgBnAF0ALABcAG4AIAAgACAAIABbAEYAbABvAHcAMQBdACwAXABuACAAIAAgACAAWwBGAGwAbwB3ADIAXQAsAFwAbgAgACAAIAAgAFsARgBsAG8AdwAzAF0ALABcAG4AIAAgACAAIABbAEYAbABvAHcANABdACwAXABuAC8ALwAgACAAUAByAG8AYwBlAGQAdQByAGUAXABuACAAIAAgACAATABFAFQAKABIAGUAbABwACwAIAAgACAAIAAgACAAIABUAFIASQBNACgAVABFAFgAVABTAFAATABJAFQAKAAgAFwAbgAgACAAIAAgACAAIAAgACAAIAAgACAAIAAgACAAIAAgACAAIAAgACAAIAAgACAAIABcACIARABFAFMAQwBSAEkAUABUAEkATwBOADoAIAAgACAAkiFDAHIAZQBhAHQAZQAgAGEAIABjAG8AcgBrAHMAYwByAGUAdwAgAHMAZQBjAHQAaQBvAG4AIAB0AGgAYQB0ACAAcwB1AG0AcwAgAHQAaABlACAAbwBwAGUAbgBpAG4AZwAgAGIAYQBsAGEAbgBjAGUAIABhAG4AZAAgAHUAcAAgAHQAbwAgADQAIABpAG4AZABlAHAAZQBuAGQAZQBuAHQAIABmAGwAbwB3AHMAtgBcACIAIAAmACAAXABuACAAIAAgACAAIAAgACAAIAAgACAAIAAgACAAIAAgACAAIAAgACAAIAAgACAAIAAgAFwAIgBWAEUAUgBTAEkATwBOADoAIAAgACAAIAAgACAAIACSIUoAdQBuACAANwAgADIAMAAyADMAtgBcACIAIAAmAFwAbgAgACAAIAAgACAAIAAgACAAIAAgACAAIAAgACAAIAAgACAAIAAgACAAIAAgACAAIABcACIAUABBAFIAQQBNAEUAVABFAFIAUwA6AJIhtgBcACIAIAAmACAAXABuACAAIAAgACAAIAAgACAAIAAgACAAIAAgACAAIAAgACAAIAAgACAAIAAgACAAIAAgAFwAIgBPAHAAZQBuAGkAbgBnACAAIAAgACAAIAAgACAAIACSISgAUgBlAHEAdQBpAHIAZQBkACkAIABGAGkAcgBzAHQAIABwAGUAcgBpAG8AZABzACAAbwBwAGUAbgBpAG4AZwAgAGIAYQBsAGEAbgBjAGUALgC2AFwAIgAgACYAIABcAG4AIAAgACAAIAAgACAAIAAgACAAIAAgACAAIAAgACAAIAAgACAAIAAgACAAIAAgACAAXAAiAEYAbABvAHcAMQAgACAAIAAgACAAIAAgACAAIAAgAJIhKABSAGUAcQB1AGkAcgBlAGQAKQAgAEYAaQByAHMAdAAgAHIAbwB3ACAAKABvAHIAIABhAHIAcgBhAHkAIABvAGYAIAByAG8AdwBzACkAIABvAGYAIABuAHUAbQBiAGUAcgBzACAAdABvACAAaQBuAGMAbAB1AGQAZQAgAGkAbgAgAHAAZQByAGkAbwBkACAAdABvAHQAYQBsAHMALgC2AFwAIgAgACYAIABcAG4AIAAgACAAIAAgACAAIAAgACAAIAAgACAAIAAgACAAIAAgACAAIAAgACAAIAAgACAAXAAiAEYAbABvAHcAMgAgACAAIAAgACAAIAAgACAAIAAgAJIhKABPAHAAdABpAG8AbgBhAGwAKQAgAFMAZQBjAG8AbgBkACAAcgBvAHcAIAAoAG8AcgAgAGEAcgByAGEAeQAgAG8AZgAgAHIAbwB3AHMAKQAgAG8AZgAgAG4AdQBtAGIAZQByAHMAIAB0AG8AIABpAG4AYwBsAHUAZABlACAAaQBuACAAcABlAHIAaQBvAGQAIAB0AG8AdABhAGwAcwAuALYAXAAiACAAJgAgAFwAbgAgACAAIAAgACAAIAAgACAAIAAgACAAIAAgACAAIAAgACAAIAAgACAAIAAgACAAIABcACIARgBsAG8AdwAzACAAIAAgACAAIAAgACAAIAAgACAAkiEoAE8AcAB0AGkAbwBuAGEAbAApACAAVABoAGkAcgBkACAAcgBvAHcAIAAoAG8AcgAgAGEAcgByAGEAeQAgAG8AZgAgAHIAbwB3AHMAKQAgAG8AZgAgAG4AdQBtAGIAZQByAHMAIAB0AG8AIABpAG4AYwBsAHUAZABlACAAaQBuACAAcABlAHIAaQBvAGQAIAB0AG8AdABhAGwAcwAuALYAXAAiACAAJgAgAFwAbgAgACAAIAAgACAAIAAgACAAIAAgACAAIAAgACAAIAAgACAAIAAgACAAIAAgACAAIABcACIARgBsAG8AdwA0ACAAIAAgACAAIAAgACAAIAAgACAAkiEoAE8AcAB0AGkAbwBuAGEAbAApACAARgBvAHUAcgB0AGgAIAByAG8AdwAgACgAbwByACAAYQByAHIAYQB5ACAAbwBmACAAcgBvAHcAcwApACAAbwBmACAAbgB1AG0AYgBlAHIAcwAgAHQAbwAgAGkAbgBjAGwAdQBkAGUAIABpAG4AIABwAGUAcgBpAG8AZAAgAHQAbwB0AGEAbABzAC4AtgBcACIAIAAmACAAXABuACAAIAAgACAAIAAgACAAIAAgACAAIAAgACAAIAAgACAAIAAgACAAIAAgACAAIAAgAFwAIgBOAE8AVABFACEAIAAgACAAIAAgACAAIAAgACAAIACSIUEAbABsACAAZgBsAG8AdwBzACAAYQByAGUAIABhAGQAZABlAGQALgAgAFQAbwAgAHMAdQBiAHQAcgBhAGMAdAAgAGEAIABmAGwAbwB3ACAAbQBhAGsAZQAgAGkAdAAgAG4AZQBnAGEAdABpAHYAZQAuALYAXAAiACAAJgAgAFwAbgAgACAAIAAgACAAIAAgACAAIAAgACAAIAAgACAAIAAgACAAIAAgACAAIAAgACAAIABcACIAkiG2AFwAIgAgACYAXABuACAAIAAgACAAIAAgACAAIAAgACAAIAAgACAAIAAgACAAIAAgACAAIAAgACAAIAAgAFwAIgBFAFgAQQBNAFAATABFAFMAOgCSIbYAXAAiACAAJgAgAFwAbgAgACAAIAAgACAAIAAgACAAIAAgACAAIAAgACAAIAAgACAAIAAgACAAIAAgACAAIABcACIAUgBlAHMAdQBsAHQAIAAgACAAIAAgACAAIAAgACAAkiFGAG8AcgBtAHUAbABhALYAXAAiACAAJgBcAG4AIAAgACAAIAAgACAAIAAgACAAIAAgACAAIAAgACAAIAAgACAAIAAgACAAIAAgACAAXAAiADAAMAAsADAAMQAsADAAMwAsADAANgAsADEAMAAgAJIhPQBDAG8AcgBrAHMAYwByAGUAdwC7AygAMAAsACAAUwBlAHEAdQBlAG4AYwBlACgAMQAsADUAKQApALYAXAAiACAAJgBcAG4AIAAgACAAIAAgACAAIAAgACAAIAAgACAAIAAgACAAIAAgACAAIAAgACAAIAAgACAAXAAiADAAMQAsADAAMgAsADAAMwAsADAANAAsADAANQAgAJIhtgBcACIAIAAmAFwAbgAgACAAIAAgACAAIAAgACAAIAAgACAAIAAgACAAIAAgACAAIAAgACAAIAAgACAAIABcACIAMAAxACwAMAAzACwAMAA2ACwAMQAwACwAMQA1ACAAkiFcACIALAAgAFwAbgAgACAAIAAgACAAIAAgACAAIAAgACAAIAAgACAAIAAgACAAIAAgACAAIAAgACAAIABcACIAkiFcACIALAAgAFwAIgC2AFwAIgAgACkAXABuACAAIAAgACAAIAAgACAAIAAgACAAIAAgACAAIAAgACAAIAAgACAAIAApACwAXABuACAAIAAgACAALwAvACAAIABDAGgAZQBjAGsAIABpAG4AcAB1AHQAcwBcAG4AIAAgACAAIAAgACAAIAAgAE8AcABlAG4AaQBuAGcALAAgACAAIAAgACAAIAAgACAASQBGACgATwBSACgASQBTAE8ATQBJAFQAVABFAEQAKABPAHAAZQBuAGkAbgBnACkALAAgAE8AcABlAG4AaQBuAGcAPQBcACIAXAAiACkALAAgACMAVgBhAGwAdQBlACEALAAgAE8AcABlAG4AaQBuAGcAKQAsACAAIAAgACAAXABuACAAIAAgACAAIAAgACAAIABGAGwAbwB3ADEALAAgACAAIAAgACAAIAAgACAAIAAgAEkARgAoAEkAUwBPAE0ASQBUAFQARQBEACgARgBsAG8AdwAxACkALAAgACMAVgBhAGwAdQBlACEALAAgAEYAbABvAHcAMQApACwAIABcAG4AIAAgACAAIAAgACAAIAAgAEYAbABvAHcAcwAsACAAIAAgACAAIAAgACAAIAAgACAASQBGACgASQBTAE8ATQBJAFQAVABFAEQAKABGAGwAbwB3ADIAKQAsACAAMQAsACAAXABuACAAIAAgACAAIAAgACAAIAAgACAAIAAgACAAIAAgACAAIAAgACAAIAAgACAAIAAgACAAIAAgACAASQBGACgASQBTAE8ATQBJAFQAVABFAEQAKABGAGwAbwB3ADMAKQAsACAAMgAsACAAXABuACAAIAAgACAAIAAgACAAIAAgACAAIAAgACAAIAAgACAAIAAgACAAIAAgACAAIAAgACAAIAAgACAAIAAgACAAIABJAEYAKABJAFMATwBNAEkAVABUAEUARAAoAEYAbABvAHcANAApACwAIAAzACwAIAA0ACkAXABuACAAIAAgACAAIAAgACAAIAAgACAAIAAgACAAIAAgACAAIAAgACAAIAAgACAAIAAgACAAIAAgACAAKQBcAG4AIAAgACAAIAAgACAAIAAgACAAIAAgACAAIAAgACAAIAAgACAAIAAgACAAIAAgACAAKQAsACAAIAAgACAAIAAgACAAIAAgACAAIAAgACAAIAAgACAAIAAgACAAIAAgACAAIAAgAFwAbgAgACAAIAAgAC8ALwAgACAAUAByAG8AYwBlAHMAcwBpAG4AZwBcAG4AIAAgACAAIAAgACAAIAAgAEMAbwBsAHMALAAgACAAIAAgACAAIAAgACAAIAAgACAAQwBvAGwAdQBtAG4AcwAoAEYAbABvAHcAMQApACwAXABuACAAIAAgACAAIAAgACAAIABQAGUAcgBpAG8AZABBAHIAcgBhAHkALAAgACAAIAAgAFMAVwBJAFQAQwBIACgARgBsAG8AdwBzACwAIABcAG4AIAAgACAAIAAgACAAIAAgACAAIAAgACAAIAAgACAAIAAgACAAIAAgACAAIAAgACAAIAAgACAAIAAxACwAIAAgAEYAbABvAHcAMQAsACAAXABuACAAIAAgACAAIAAgACAAIAAgACAAIAAgACAAIAAgACAAIAAgACAAIAAgACAAIAAgACAAIAAgACAAMgAsACAAIABWAFMAVABBAEMASwAoAEYAbABvAHcAMQAsACAARgBsAG8AdwAyACkALAAgAFwAbgAgACAAIAAgACAAIAAgACAAIAAgACAAIAAgACAAIAAgACAAIAAgACAAIAAgACAAIAAgACAAIAAgADMALAAgACAAVgBTAFQAQQBDAEsAKABGAGwAbwB3ADEALAAgAEYAbABvAHcAMgAsACAARgBsAG8AdwAzACkALABcAG4AIAAgACAAIAAgACAAIAAgACAAIAAgACAAIAAgACAAIAAgACAAIAAgACAAIAAgACAAIAAgACAAIAA0ACwAIAAgAFYAUwBUAEEAQwBLACgARgBsAG8AdwAxACwAIABGAGwAbwB3ADIALAAgAEYAbABvAHcAMwAsACAARgBsAG8AdwA0ACkAXABuACAAIAAgACAAIAAgACAAIAAgACAAIAAgACAAIAAgACAAIAAgACAAIAAgACAAIAAgACkALAAgAFwAbgAgACAAIAAgACAAIAAgACAAUABlAHIAaQBvAGQAVABvAHQAYQBsACwAIAAgACAAIABCAFkAQwBPAEwAKABQAGUAcgBpAG8AZABBAHIAcgBhAHkALAAgAEwAQQBNAEIARABBACgAQwBvAGwALAAgAFMAVQBNACgAQwBvAGwAKQApACkALAAgAFwAbgAgACAAIAAgACAAIAAgACAAQwBsAG8AcwBpAG4AZwBUAG8AdABhAGwALAAgACAAIABTAEMAQQBOACgATwBwAGUAbgBpAG4AZwAsACAAUABlAHIAaQBvAGQAVABvAHQAYQBsACwAIABMAEEATQBCAEQAQQAoAE8AcABuACwAIABQAHIAZABUAG8AdAAsACAATwBwAG4AIAArACAAUAByAGQAVABvAHQAKQApACwAIABcAG4AIAAgACAAIAAgACAAIAAgAE8AcABlAG4AaQBuAGcAVABvAHQAYQBsACwAIAAgACAATQBBAEsARQBBAFIAUgBBAFkAKAAxACwAIABDAG8AbABzACwAIABMAEEATQBCAEQAQQAoAFIAbwB3ACwAIABDAG8AbAAsACAASQBGACgAQwBvAGwAIAA9ACAAMQAsACAATwBwAGUAbgBpAG4AZwAsACAASQBOAEQARQBYACgAQwBsAG8AcwBpAG4AZwBUAG8AdABhAGwALAAgAFIAbwB3ACwAIABDAG8AbAAgAC0AIAAxACkAKQApACkALAAgAFwAbgAgACAAIAAgACAAIAAgACAAUgBlAHMAdQBsAHQALAAgACAAIAAgACAAIAAgACAAIABWAFMAVABBAEMASwAoAE8AcABlAG4AaQBuAGcAVABvAHQAYQBsACwAIABQAGUAcgBpAG8AZABBAHIAcgBhAHkALAAgAEMAbABvAHMAaQBuAGcAVABvAHQAYQBsACkALAAgAFwAbgAgACAAIAAgAC8ALwAgACAASABhAG4AZABsAGUAIABFAHIAcgBvAHIAXABuACAAIAAgACAAIAAgACAAIABFAHIAcgBvAHIALAAgACAAIAAgACAAIAAgAE0AQQBYACgATgAoAEkAUwBFAFIAUgBPAFIAKABSAGUAcwB1AGwAdAApACkAKQArADEALABcAG4AIAAgACAAIAAvAC8AIAAgAFIAZQB0AHUAcgBuACAAUgBlAHMAdQBsAHQAXABuACAAIAAgACAAIAAgACAAIABDAEgATwBPAFMARQAoAEUAcgByAG8AcgAsACAAUgBlAHMAdQBsAHQALAAgAEgAZQBsAHAAKQBcAG4AIAAgACAAIAApAFwAbgApADsAXABuAFwAbgBcAG4AXABuAC8AKgAgACAARgBVAE4AQwBUAEkATwBOACAATgBBAE0ARQA6ACAAIABEAGkAdgBpAGQAZQBuAGQAuwMgAFwAbgAgACAAIAAgAEQARQBTAEMAUgBJAFAAVABJAE8ATgA6ACoALwAvACoAKgBDAHIAZQBhAHQAZQAgAGEAIABjAG8AcgBrAHMAYwByAGUAdwAgAHMAZQBjAHQAaQBvAG4AIAAgAGQAZQB0AGUAcgBtAGkAbgBpAG4AZwAgAGQAaQB2AGkAZABlAG4AZABzACAAYgBhAHMAZQBkACAAbwBuACAAQQB2AGEAaQBsAGEAYgBsAGUAIABDAGEAcwBoACAAdgBlAHIAcwBlAHMAIABBAHYAYQBpAGwAYQBiAGwAZQAgAFIAZQB0AGEAaQBuAGUAZAAgAEUAYQByAG4AaQBuAGcAcwAqAC8AXABuAC8AKgAgACAAUgBFAFYASQBTAEkATwBOAFMAOgAgACAAIAAgACAAIABEAGEAdABlACAAIAAgACAAIAAgACAAIAAgACAAIAAgAEQAZQB2AGUAbABvAHAAZQByACAAIAAgACAAIAAgACAARABlAHMAYwByAGkAcAB0AGkAbwBuACAAIABcAG4AIAAgACAAIAAgACAAIAAgACAAIAAgACAAIAAgACAAIAAgACAAIAAgAEoAdQBuACAAMQAyACAAMgAwADIAMwAgACAAIAAgACAAQwByAGEAaQBnACAASABhAHQAbQBhAGsAZQByACAAIABPAHIAaQBnAGkAbgBhAGwAIABEAGUAdgBlAGwAbwBwAG0AZQBuAHQAXABuACoALwBcAG4AXABuAEQAaQB2AGkAZABlAG4AZAC7AyAAPQAgAEwAQQBNAEIARABBACgAXABuAC8ALwAgACAAUABhAHIAYQBtAGUAdABlAHIAIABEAGUAYwBsAGEAcgBhAHQAaQBvAG4AcwBcAG4AIAAgACAAIABbAEMAYQBzAGgATwBwAGUAbgBpAG4AZwBdACwAIABcAG4AIAAgACAAIABbAEMAYQBzAGgAXQAsACAAXABuACAAIAAgACAAWwBSAGUAdABhAGkAbgBlAGQARQBhAHIAbgBpAG4AZwBzAE8AcABlAG4AaQBuAGcAXQAsACAAXABuACAAIAAgACAAWwBSAGUAdABhAGkAbgBlAGQARQBhAHIAbgBpAG4AZwBzAF0ALAAgAFwAbgAgACAAIAAgAFsAUABlAHIAaQBvAGQAXQAsAFwAbgBcAG4ALwAvACAAIABMAEUAVABcAG4AIAAgACAAIABMAEUAVAAoAEgAZQBsAHAALAAgACAAIAAgACAAIAAgAFQAUgBJAE0AKABUAEUAWABUAFMAUABMAEkAVAAoACAAXABuACAAIAAgACAAIAAgACAAIAAgACAAIAAgACAAIAAgACAAIAAgACAAIAAgACAAIAAgAFwAIgBEAEUAUwBDAFIASQBQAFQASQBPAE4AOgAgACAAIACSIUMAcgBlAGEAdABlACAAYQAgAGMAYQBzAGMAYQBkAGkAbgBnACAAYwBvAHIAawBzAGMAcgBlAHcAIABzAGUAYwB0AGkAbwBuACAAdABvACAAZABlAHQAZQByAG0AaQBuAGUAIABkAGkAdgBpAGQAZQBuAGQAcwAgAGIAYQBzAGUAZAAgAG8AbgAgAEEAdgBhAGkAbABhAGIAbABlACAAQwBhAHMAaAAgAHYAZQByAHMAZQBzACAAQQB2AGEAaQBsAGEAYgBsAGUAIABSAGUAdABhAGkAbgBlAGQAIABFAGEAcgBuAGkAbgBnAHMALgAuALYAXAAiACAAJgAgAFwAbgAgACAAIAAgACAAIAAgACAAIAAgACAAIAAgACAAIAAgACAAIAAgACAAIAAgACAAIAAgACAAIAAgACAAIAAgACAAIAAgACAAIAAgACAAIABcACIAkiFIAGUAcgBlACAAYQByAGUAIABzAHUAZwBnAGUAcwB0AGUAZAAgAGwAYQBiAGUAbABzACAAZgBvAHIAIABlAGEAYwBoACAAbABpAG4AZQAuALYAXAAiACAAJgAgAFwAbgAgACAAIAAgACAAIAAgACAAIAAgACAAIAAgACAAIAAgACAAIAAgACAAIAAgACAAIAAgACAAIAAgACAAIAAgACAAIAAgACAAIAAgACAAIABcACIAkiFPAHAAZQBuAGkAbgBnACAAYwBhAHMAaAAgAGIAYQBsAGEAbgBjAGUAtgBcACIAIAAmAFwAbgAgACAAIAAgACAAIAAgACAAIAAgACAAIAAgACAAIAAgACAAIAAgACAAIAAgACAAIAAgACAAIAAgACAAIAAgACAAIAAgACAAIAAgACAAIABcACIAkiFDAGEAcwBoACAAZgBsAG8AdwAgAGIAZQBmAG8AcgBlACAAZABpAHYAaQBkAGUAbgBkAHMAtgBcACIAIAAmAFwAbgAgACAAIAAgACAAIAAgACAAIAAgACAAIAAgACAAIAAgACAAIAAgACAAIAAgACAAIAAgACAAIAAgACAAIAAgACAAIAAgACAAIAAgACAAIABcACIAkiFDAGEAcwBoACAAZgBsAG8AdwAgAGEAdgBhAGkAbABhAGIAbABlACAAZgBvAHIAIABkAGkAdgBpAGQAZQBuAGQAcwC2AFwAIgAgACYAXABuACAAIAAgACAAIAAgACAAIAAgACAAIAAgACAAIAAgACAAIAAgACAAIAAgACAAIAAgACAAIAAgACAAIAAgACAAIAAgACAAIAAgACAAIAAgAFwAIgCSIUQAaQB2AGkAZABlAG4AZABzALYAXAAiACAAJgBcAG4AIAAgACAAIAAgACAAIAAgACAAIAAgACAAIAAgACAAIAAgACAAIAAgACAAIAAgACAAIAAgACAAIAAgACAAIAAgACAAIAAgACAAIAAgACAAXAAiAJIhQwBsAG8AcwBpAG4AZwAgAEMAYQBzAGgAIABCAGEAbABhAG4AYwBlALYAXAAiACAAJgBcAG4AIAAgACAAIAAgACAAIAAgACAAIAAgACAAIAAgACAAIAAgACAAIAAgACAAIAAgACAAIAAgACAAIAAgACAAIAAgACAAIAAgACAAIAAgACAAXAAiAJIhtgBcACIAIAAmAFwAbgAgACAAIAAgACAAIAAgACAAIAAgACAAIAAgACAAIAAgACAAIAAgACAAIAAgACAAIAAgACAAIAAgACAAIAAgACAAIAAgACAAIAAgACAAIABcACIAkiFSAGUAdABhAGkAbgBlAGQAIABlAGEAcgBuAGkAbgBnAHMAIABvAHAAZQBuAGkAbgBnACAAYgBhAGwAYQBuAGMAZQC2AFwAIgAgACYAXABuACAAIAAgACAAIAAgACAAIAAgACAAIAAgACAAIAAgACAAIAAgACAAIAAgACAAIAAgACAAIAAgACAAIAAgACAAIAAgACAAIAAgACAAIAAgAFwAIgCSIVAAcgBvAGYAaQB0ACAAYgBlAGYAbwByAGUAIABkAGkAdgBpAGQAZQBuAGQAcwC2AFwAIgAgACYAXABuACAAIAAgACAAIAAgACAAIAAgACAAIAAgACAAIAAgACAAIAAgACAAIAAgACAAIAAgACAAIAAgACAAIAAgACAAIAAgACAAIAAgACAAIAAgAFwAIgCSIVIAZQB0AGEAaQBuAGUAZAAgAGUAYQByAG4AaQBuAGcAcwAgAGYAbwByACAAZABpAHYAaQBkAGUAbgBkAHMAtgBcACIAIAAmAFwAbgAgACAAIAAgACAAIAAgACAAIAAgACAAIAAgACAAIAAgACAAIAAgACAAIAAgACAAIAAgACAAIAAgACAAIAAgACAAIAAgACAAIAAgACAAIABcACIAkiFEAGkAdgBpAGQAZQBuAGQAcwC2AFwAIgAgACYAXABuACAAIAAgACAAIAAgACAAIAAgACAAIAAgACAAIAAgACAAIAAgACAAIAAgACAAIAAgACAAIAAgACAAIAAgACAAIAAgACAAIAAgACAAIAAgAFwAIgCSIVIAZQB0AGEAaQBuAGUAZAAgAGUAYQByAG4AaQBuAGcAcwAgAGMAbABvAHMAaQBuAGcAIABiAGEAbABhAG4AYwBlALYAXAAiACAAJgBcAG4AIAAgACAAIAAgACAAIAAgACAAIAAgACAAIAAgACAAIAAgACAAIAAgACAAIAAgACAAIAAgACAAIAAgACAAIAAgACAAIAAgACAAIAAgACAAXAAiAJIhtgBcACIAIAAmAFwAbgAgACAAIAAgACAAIAAgACAAIAAgACAAIAAgACAAIAAgACAAIAAgACAAIAAgACAAIAAgACAAIAAgACAAIAAgACAAIAAgACAAIAAgACAAIABcACIAkiFDAGEAcwBoACAAYQB2AGEAaQBsAGEAYgBsAGUAIABmAG8AcgAgAGQAaQB2AGkAZABlAG4AZABzALYAXAAiACAAJgBcAG4AIAAgACAAIAAgACAAIAAgACAAIAAgACAAIAAgACAAIAAgACAAIAAgACAAIAAgACAAIAAgACAAIAAgACAAIAAgACAAIAAgACAAIAAgACAAXAAiAJIhUgBlAHQAYQBpAG4AZQBkACAAZQBhAHIAbgBpAG4AZwBzACAAZgBvAHIAIABkAGkAdgBpAGQAZQBuAGQAcwC2AFwAIgAgACYAXABuACAAIAAgACAAIAAgACAAIAAgACAAIAAgACAAIAAgACAAIAAgACAAIAAgACAAIAAgACAAIAAgACAAIAAgACAAIAAgACAAIAAgACAAIAAgAFwAIgCSIUQAaQB2AGkAZABlAG4AZABzALYAXAAiACAAJgBcAG4AIAAgACAAIAAgACAAIAAgACAAIAAgACAAIAAgACAAIAAgACAAIAAgACAAIAAgACAAXAAiAFYARQBSAFMASQBPAE4AOgAgACAAIAAgACAAIAAgAJIhSgB1AG4AIAAxADIAIAAyADAAMgAzALYAXAAiACAAJgBcAG4AIAAgACAAIAAgACAAIAAgACAAIAAgACAAIAAgACAAIAAgACAAIAAgACAAIAAgACAAXAAiAFAAQQBSAEEATQBFAFQARQBSAFMAOgCSIbYAXAAiACAAJgAgAFwAbgAgACAAIAAgACAAIAAgACAAIAAgACAAIAAgACAAIAAgACAAIAAgACAAIAAgACAAIABcACIAQwBhAHMAaABPAHAAZQBuAGkAbgBnACAAIAAgACAAIAAgACAAIAAgACAAIAAgAJIhKABPAHAAdABpAG8AbgBhAGwAKQAgAFQAaABlACAAYwBhAHMAaAAgAGIAYQBsAGEAbgBjAGUAIABwAHIAaQBvAHIAIAB0AG8AIABtAG8AZABlAGwAJwBzACAAZgBpAHIAcwB0ACAAcABlAHIAaQBvAGQALgAgAEQAZQBmAGEAdQBsAHQAcwAgAHQAbwAgADAALgC2AFwAIgAgACYAIABcAG4AIAAgACAAIAAgACAAIAAgACAAIAAgACAAIAAgACAAIAAgACAAIAAgACAAIAAgACAAXAAiAEMAYQBzAGgAIAAgACAAIAAgACAAIAAgACAAIAAgACAAIAAgACAAIAAgACAAIACSISgAUgBlAHEAdQBpAHIAZQBkACkAIABDAGEAcwBoACAAYgBhAGwAYQBuAGMAZQBzACAAZgBvAHIAIABlAGEAYwBoACAAbQBvAGQAZQBsACAAcABlAHIAaQBvAGQALgC2AFwAIgAgACYAIABcAG4AIAAgACAAIAAgACAAIAAgACAAIAAgACAAIAAgACAAIAAgACAAIAAgACAAIAAgACAAXAAiAFIAZQB0AGEAaQBuAGUAZABFAGEAcgBuAGkAbgBnAHMATwBwAGUAbgBpAG4AZwCSISgATwBwAHQAaQBvAG4AYQBsACkAIABUAGgAZQAgAHIAZQB0AGEAaQBuAGUAZAAgAGUAYQByAG4AaQBuAGcAcwAgAGIAYQBsAGEAbgBjAGUAIABwAHIAaQBvAHIAIAB0AG8AIABtAG8AZABlAGwAJwBzACAAZgBpAHIAcwB0ACAAcABlAHIAaQBvAGQALgC2AFwAIgAgACYAIABcAG4AIAAgACAAIAAgACAAIAAgACAAIAAgACAAIAAgACAAIAAgACAAIAAgACAAIAAgACAAXAAiAFIAZQB0AGEAaQBuAGUAZABFAGEAcgBuAGkAbgBnAHMAIAAgACAAIAAgACAAIACSISgAUgBlAHEAdQBpAHIAZQBkACkAIABSAGUAdABhAGkAbgBlAGQAIABlAGEAcgBuAGkAbgBnAHMAIABmAG8AcgAgAGUAYQBjAGgAIABtAG8AZABlAGwAIABwAGUAcgBpAG8AZAAuALYAXAAiACAAJgAgAFwAbgAgACAAIAAgACAAIAAgACAAIAAgACAAIAAgACAAIAAgACAAIAAgACAAIAAgACAAIABcACIAUABlAHIAaQBvAGQAIAAgACAAIAAgACAAIAAgACAAIAAgACAAIAAgACAAIAAgAJIhRABvACAAbgBvAHQAIAB1AHMAZQAuACAAVABoAGkAcwAgAGkAcwAgAGYAbwByACAAaQBuAHQAZQByAG4AYQBsACAAdQBzAGUAIABvAG4AbAB5AC4AtgBcACIAIAAmACAAXABuACAAIAAgACAAIAAgACAAIAAgACAAIAAgACAAIAAgACAAIAAgACAAIAAgACAAIAAgAFwAIgCSIbYAXAAiACAAJgBcAG4AIAAgACAAIAAgACAAIAAgACAAIAAgACAAIAAgACAAIAAgACAAIAAgACAAIAAgACAAXAAiAEUAWABBAE0AUABMAEUAUwA6AJIhtgBcACIAIAAmACAAXABuACAAIAAgACAAIAAgACAAIAAgACAAIAAgACAAIAAgACAAIAAgACAAIAAgACAAIAAgAFwAIgBSAGUAcwB1AGwAdAAgACAAIAAgACAAIAAgACAAIAAgACAAIAAgACAAIAAgACAAkiFGAG8AcgBtAHUAbABhALYAXAAiACAAJgBcAG4AIAAgACAAIAAgACAAIAAgACAAIAAgACAAIAAgACAAIAAgACAAIAAgACAAIAAgACAAXAAiADAAMAAwACwAIAAwADQAMAAsACAAMAA3ADgALAAgADEAMQAzACAAIAAgACAAIACSIT0ARABpAHYAaQBkAGUAbgBkALsDKAAgACwAewAxADAAMAAsADEAMQAwACwAMQAyADEALAAxADMAMAB9ACwAIAAsACAAewA2ADAALAA3ADIALAA4ADYALAAyADcANQB9ACAAKQC2AFwAIgAgACYAXABuACAAIAAgACAAIAAgACAAIAAgACAAIAAgACAAIAAgACAAIAAgACAAIAAgACAAIAAgAFwAIgAxADAAMAAsACAAMQAxADAALAAgADEAMgAxACwAIAAxADMAMAAgAJIhtgBcACIAIAAmACAAXABuACAAIAAgACAAIAAgACAAIAAgACAAIAAgACAAIAAgACAAIAAgACAAIAAgACAAIAAgAFwAIgAxADAAMAAsACAAMQA1ADAALAAgADEAOQA5ACwAIAAyADQAMwAgAJIhtgBcACIAIAAmACAAXABuACAAIAAgACAAIAAgACAAIAAgACAAIAAgACAAIAAgACAAIAAgACAAIAAgACAAIAAgAFwAIgAwADYAMAAsACAAMAA3ADIALAAgADAAOAA2ACwAIAAyADQAMwAgAJIhtgBcACIAIAAmACAAXABuACAAIAAgACAAIAAgACAAIAAgACAAIAAgACAAIAAgACAAIAAgACAAIAAgACAAIAAgAFwAIgAwADQAMAAsACAAMAA3ADgALAAgADEAMQAzACwAIAAwADAAMAAgAJIhtgBcACIAIAAmACAAXABuACAAIAAgACAAIAAgACAAIAAgACAAIAAgACAAIAAgACAAIAAgACAAIAAgACAAIAAgAFwAIgAgAJIhtgBcACIAIAAmACAAXABuACAAIAAgACAAIAAgACAAIAAgACAAIAAgACAAIAAgACAAIAAgACAAIAAgACAAIAAgAFwAIgAwADAAMAAsACAAMAAwADAALAAgADAAMAAwACwAIAAwADAAMAAgAJIhtgBcACIAIAAmACAAXABuACAAIAAgACAAIAAgACAAIAAgACAAIAAgACAAIAAgACAAIAAgACAAIAAgACAAIAAgAFwAIgAwADYAMAAsACAAMAA3ADIALAAgADAAOAA2ACwAIAAyADcANQAgAJIhtgBcACIAIAAmACAAXABuACAAIAAgACAAIAAgACAAIAAgACAAIAAgACAAIAAgACAAIAAgACAAIAAgACAAIAAgAFwAIgAwADYAMAAsACAAMAA3ADIALAAgADAAOAA2ACwAIAAyADcANQAgAJIhtgBcACIAIAAmACAAXABuACAAIAAgACAAIAAgACAAIAAgACAAIAAgACAAIAAgACAAIAAgACAAIAAgACAAIAAgAFwAIgAwADYAMAAsACAAMAA3ADIALAAgADAAOAA2ACwAIAAyADQAMwAgAJIhtgBcACIAIAAmACAAXABuACAAIAAgACAAIAAgACAAIAAgACAAIAAgACAAIAAgACAAIAAgACAAIAAgACAAIAAgAFwAIgAwADAAMAAsACAAMAAwADAALAAgADAAMAAwACwAIAAwADMAMgAgAJIhtgBcACIAIAAmACAAXABuACAAIAAgACAAIAAgACAAIAAgACAAIAAgACAAIAAgACAAIAAgACAAIAAgACAAIAAgAFwAIgAgAJIhtgBcACIAIAAmACAAXABuACAAIAAgACAAIAAgACAAIAAgACAAIAAgACAAIAAgACAAIAAgACAAIAAgACAAIAAgAFwAIgAxADAAMAAsACAAMQA1ADAALAAgADEAOQA5ACwAIAAyADQAMwAgAJIhtgBcACIAIAAmACAAXABuACAAIAAgACAAIAAgACAAIAAgACAAIAAgACAAIAAgACAAIAAgACAAIAAgACAAIAAgAFwAIgAwADYAMAAsACAAMAA3ADIALAAgADAAOAA2ACwAIAAyADcANQAgAJIhtgBcACIAIAAmACAAXABuACAAIAAgACAAIAAgACAAIAAgACAAIAAgACAAIAAgACAAIAAgACAAIAAgACAAIAAgAFwAIgAwADYAMAAsACAAMAA3ADIALAAgADAAOAA2ACwAIAAyADQAMwAgAJIhXAAiACwAIABcAG4AIAAgACAAIAAgACAAIAAgACAAIAAgACAAIAAgACAAIAAgACAAIAAgACAAIAAgACAAXAAiAJIhXAAiACwAIABcACIAtgBcACIAIAApAFwAbgAgACAAIAAgACAAIAAgACAAIAAgACAAIAAgACAAIAAgACAAIAAgACAAKQAsAFwAbgAgACAAIAAgAC8ALwAgACAAQwBoAGUAYwBrACAAaQBuAHAAdQB0AHMAXABuACAAIAAgACAAIAAgACAAIABDAGEAcwBoAE8AcABlAG4AaQBuAGcALAAgACAAIAAgACAAIAAgACAAIAAgACAAIABJAEYAKABPAFIAKABJAFMATwBNAEkAVABUAEUARAAoAEMAYQBzAGgATwBwAGUAbgBpAG4AZwApACwAIABDAGEAcwBoAE8AcABlAG4AaQBuAGcAPQBcACIAXAAiACkALAAgADAALAAgAEMAYQBzAGgATwBwAGUAbgBpAG4AZwApACwAIAAgACAAIABcAG4AIAAgACAAIAAgACAAIAAgAEMAYQBzAGgALAAgACAAIAAgACAAIAAgACAAIAAgACAAIAAgACAAIAAgACAAIAAgAEkARgAoAEkAUwBPAE0ASQBUAFQARQBEACgAQwBhAHMAaAApACwAIAAjAFYAYQBsAHUAZQAhACwAIABDAGEAcwBoACkALAAgACAAIAAgAFwAbgAgACAAIAAgACAAIAAgACAAUgBlAHQAYQBpAG4AZQBkAEUAYQByAG4AaQBuAGcAcwBPAHAAZQBuAGkAbgBnACwASQBGACgATwBSACgASQBTAE8ATQBJAFQAVABFAEQAKABSAGUAdABhAGkAbgBlAGQARQBhAHIAbgBpAG4AZwBzAE8AcABlAG4AaQBuAGcAKQAsACAAUgBlAHQAYQBpAG4AZQBkAEUAYQByAG4AaQBuAGcAcwBPAHAAZQBuAGkAbgBnAD0AXAAiAFwAIgApACwAIAAwACwAIABSAGUAdABhAGkAbgBlAGQARQBhAHIAbgBpAG4AZwBzAE8AcABlAG4AaQBuAGcAKQAsACAAIAAgACAAXABuACAAIAAgACAAIAAgACAAIABSAGUAdABhAGkAbgBlAGQARQBhAHIAbgBpAG4AZwBzACwAIAAgACAAIAAgACAAIABJAEYAKABJAFMATwBNAEkAVABUAEUARAAoAFIAZQB0AGEAaQBuAGUAZABFAGEAcgBuAGkAbgBnAHMAKQAsACAAIwBWAGEAbAB1AGUAIQAsACAAUgBlAHQAYQBpAG4AZQBkAEUAYQByAG4AaQBuAGcAcwApACwAIAAgACAAIABcAG4AIAAgACAAIAAgACAAIAAgAFAAZQByAGkAbwBkACwAIAAgACAAIAAgACAAIAAgACAAIAAgACAAIAAgACAAIAAgAEkARgAoAE8AUgAoAEkAUwBPAE0ASQBUAFQARQBEACgAUABlAHIAaQBvAGQAKQAsACAAUABlAHIAaQBvAGQAPQBcACIAXAAiACkALAAgADEALAAgAFAAZQByAGkAbwBkACkALAAgACAAIABcAG4AIAAgACAAIAAvAC8AIAAgAFAAcgBvAGMAZQBkAHUAcgBlAFwAbgAgACAAIAAgACAAIAAgACAAQwBhAHMAaABBAHYAYQBpAGwAYQBiAGwAZQAsACAAIAAgACAAIAAgACAAIAAgACAAQwBhAHMAaABPAHAAZQBuAGkAbgBnACAAKwAgAEMAYQBzAGgALAAgAFwAbgAgACAAIAAgACAAIAAgACAARQBhAHIAbgBpAG4AZwBzAEEAdgBhAGkAbABhAGIAbABlACwAIAAgACAAIAAgACAAUgBlAHQAYQBpAG4AZQBkAEUAYQByAG4AaQBuAGcAcwBPAHAAZQBuAGkAbgBnACAAKwAgAFIAZQB0AGEAaQBuAGUAZABFAGEAcgBuAGkAbgBnAHMALAAgAFwAbgAgACAAIAAgACAAIAAgACAARABpAHYAaQBkAGUAbgBkACwAIAAgACAAIAAgACAAIAAgACAAIAAgACAAIAAgACAATQBBAFgAKAAwACwAIABNAEkATgAoAEMAYQBzAGgAQQB2AGEAaQBsAGEAYgBsAGUALAAgAEUAYQByAG4AaQBuAGcAcwBBAHYAYQBpAGwAYQBiAGwAZQApACkALABcAG4AIAAgACAAIAAgACAAIAAgAEMAYQBzAGgAQwBsAG8AcwBpAG4AZwAsACAAIAAgACAAIAAgACAAIAAgACAAIAAgAEMAYQBzAGgAQQB2AGEAaQBsAGEAYgBsAGUAIAAtACAARABpAHYAaQBkAGUAbgBkACwAIABcAG4AIAAgACAAIAAgACAAIAAgAEUAYQByAG4AaQBuAGcAcwBDAGwAbwBzAGkAbgBnACwAIAAgACAAIAAgACAAIAAgAEUAYQByAG4AaQBuAGcAcwBBAHYAYQBpAGwAYQBiAGwAZQAgAC0AIABEAGkAdgBpAGQAZQBuAGQALABcAG4AIAAgACAAIAAgACAAIAAgAE4AZQB3AEMAbwBsAHUAbQBuACwAIAAgACAAIAAgACAAIAAgACAAIAAgACAAIAAgAEYAbwByAG0AYQB0AEQAaQB2AGkAZABlAG4AZAC7AygAXABuACAAIAAgACAAIAAgACAAIAAgACAAIAAgACAAIAAgACAAIAAgACAAIAAgACAAIAAgACAAIAAgACAAIAAgACAAIAAgACAAIAAgAEMAYQBzAGgATwBwAGUAbgBpAG4AZwAsACAAXABuACAAIAAgACAAIAAgACAAIAAgACAAIAAgACAAIAAgACAAIAAgACAAIAAgACAAIAAgACAAIAAgACAAIAAgACAAIAAgACAAIAAgAEkATgBEAEUAWAAoAEMAYQBzAGgALAAgADEALAAgAFAAZQByAGkAbwBkACkALAAgAFwAbgAgACAAIAAgACAAIAAgACAAIAAgACAAIAAgACAAIAAgACAAIAAgACAAIAAgACAAIAAgACAAIAAgACAAIAAgACAAIAAgACAAIABSAGUAdABhAGkAbgBlAGQARQBhAHIAbgBpAG4AZwBzAE8AcABlAG4AaQBuAGcALAAgAFwAbgAgACAAIAAgACAAIAAgACAAIAAgACAAIAAgACAAIAAgACAAIAAgACAAIAAgACAAIAAgACAAIAAgACAAIAAgACAAIAAgACAAIABJAE4ARABFAFgAKABSAGUAdABhAGkAbgBlAGQARQBhAHIAbgBpAG4AZwBzACwAIAAxACwAIABQAGUAcgBpAG8AZAApAFwAbgAgACAAIAAgACAAIAAgACAAIAAgACAAIAAgACAAIAAgACAAIAAgACAAIAAgACAAIAAgACAAIAAgACAAIAAgACAAKQAsAFwAbgAgACAAIAAgACAAIAAgACAAUgBlAHMAdQBsAHQALAAgACAAIAAgACAAIAAgACAAIAAgACAAIAAgACAAIAAgACAASQBGACgAIABQAGUAcgBpAG8AZAAgAD0AIABDAE8ATABVAE0ATgBTACgAQwBhAHMAaAApACwAIABcAG4AIAAgACAAIAAgACAAIAAgACAAIAAgACAAIAAgACAAIAAgACAAIAAgACAAIAAgACAAIAAgACAAIAAgACAAIAAgACAAIAAgACAATgBlAHcAQwBvAGwAdQBtAG4ALAAgAFwAbgAgACAAIAAgACAAIAAgACAAIAAgACAAIAAgACAAIAAgACAAIAAgACAAIAAgACAAIAAgACAAIAAgACAAIAAgACAAIAAgACAAIABIAFMAVABBAEMASwAoACAAXABuACAAIAAgACAAIAAgACAAIAAgACAAIAAgACAAIAAgACAAIAAgACAAIAAgACAAIAAgACAAIAAgACAAIAAgACAAIAAgACAAIAAgACAAIAAgACAATgBlAHcAQwBvAGwAdQBtAG4ALABcAG4AIAAgACAAIAAgACAAIAAgACAAIAAgACAAIAAgACAAIAAgACAAIAAgACAAIAAgACAAIAAgACAAIAAgACAAIAAgACAAIAAgACAAIAAgACAAIABEAGkAdgBpAGQAZQBuAGQAuwMoAFwAbgAgACAAIAAgACAAIAAgACAAIAAgACAAIAAgACAAIAAgACAAIAAgACAAIAAgACAAIAAgACAAIAAgACAAIAAgACAAIAAgACAAIAAgACAAIAAgACAAIAAgACAASQBOAEQARQBYACgATgBlAHcAQwBvAGwAdQBtAG4ALAAgADUAKQAsACAAIAAgACAALwAvAEMAYQBzAGgAIABPAHAAZQBuAGkAbgBnAFwAbgAgACAAIAAgACAAIAAgACAAIAAgACAAIAAgACAAIAAgACAAIAAgACAAIAAgACAAIAAgACAAIAAgACAAIAAgACAAIAAgACAAIAAgACAAIAAgACAAIAAgACAAQwBhAHMAaAAsACAAIAAgACAAIAAgACAAIAAgACAAIAAgACAAIAAgACAAIAAgACAALwAvAEMAYQBzAGgAIABGAGwAbwB3AFwAbgAgACAAIAAgACAAIAAgACAAIAAgACAAIAAgACAAIAAgACAAIAAgACAAIAAgACAAIAAgACAAIAAgACAAIAAgACAAIAAgACAAIAAgACAAIAAgACAAIAAgACAASQBOAEQARQBYACgATgBlAHcAQwBvAGwAdQBtAG4ALAAgADEAMQApACwAIAAgACAALwAvAFIAZQB0AC4ARQBhAHIAbgAgAE8AcABlAG4AaQBuAGcAXABuACAAIAAgACAAIAAgACAAIAAgACAAIAAgACAAIAAgACAAIAAgACAAIAAgACAAIAAgACAAIAAgACAAIAAgACAAIAAgACAAIAAgACAAIAAgACAAIAAgACAAIABSAGUAdABhAGkAbgBlAGQARQBhAHIAbgBpAG4AZwBzACwAIAAgACAAIAAgACAAIAAvAC8AUgBlAHQALgBFAGEAcgBuAFwAbgAgACAAIAAgACAAIAAgACAAIAAgACAAIAAgACAAIAAgACAAIAAgACAAIAAgACAAIAAgACAAIAAgACAAIAAgACAAIAAgACAAIAAgACAAIAAgACAAIAAgACAAUABlAHIAaQBvAGQAIAArACAAMQAgACAAIAAgACAAIAAgACAAIAAgACAAIAAgACAALwAvAFAAZQByAGkAbwBkACAAYwBvAHUAbgB0AGU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8ALwAgACAASABhAG4AZABsAGUAIABFAHIAcgBvAHIAXABuACAAIAAgACAAIAAgACAAIABFAHIAcgBvAHIALAAgACAAIAAgACAAIAAgACAAIAAgAE0AYQB4ACgASQBzAEUAcgByAG8AcgAoAFIAZQBzAHUAbAB0ACkAKwAxACkALABcAG4AIAAgACAAIAAvAC8AIAAgAFIAZQB0AHUAcgBuACAAUgBlAHMAdQBsAHQAXABuACAAIAAgACAAIAAgACAAIABSAGUAcwB1AGwAdAAvAC8AQwBoAG8AbwBzAGUAKABFAHIAcgBvAHIALAAgAFIAZQBzAHUAbAB0ACwAIABIAGUAbABwACkAXABuACAAIAAgACAAKQAgACAAIAAgACAAIAAgACAAXABuACkAOwBcAG4AXABuAFwAbgBcAG4ARgBvAHIAbQBhAHQARABpAHYAaQBkAGUAbgBkALsDIAA9ACAATABBAE0AQgBEAEEAKABcAG4AIAAgACAAIABbAEMAYQBzAGgATwBwAGUAbgBpAG4AZwBdACwAIABcAG4AIAAgACAAIABbAEMAYQBzAGgAXQAsACAAXABuACAAIAAgACAAWwBSAGUAdABhAGkAbgBlAGQARQBhAHIAbgBpAG4AZwBzAE8AcABlAG4AaQBuAGcAXQAsACAAXABuACAAIAAgACAAWwBSAGUAdABhAGkAbgBlAGQARQBhAHIAbgBpAG4AZwBzAF0ALAAgAFwAbgAgACAAIAAgAEwARQBUACgAQwBhAHMAaABBAHYAYQBpAGwAYQBiAGwAZQAsACAAIAAgACAAIAAgAEMAYQBzAGgATwBwAGUAbgBpAG4AZwAgACsAIABDAGEAcwBoACwAIABcAG4AIAAgACAAIAAgACAAIAAgAEUAYQByAG4AaQBuAGcAcwBBAHYAYQBpAGwAYQBiAGwAZQAsACAAIAByAGUAdABhAGkAbgBlAGQARQBhAHIAbgBpAG4AZwBzAE8AcABlAG4AaQBuAGcAIAArACAAUgBlAHQAYQBpAG4AZQBkAEUAYQByAG4AaQBuAGcAcwAsACAAXABuACAAIAAgACAAIAAgACAAIABEAGkAdgBpAGQAZQBuAGQALAAgACAAIAAgACAAIAAgACAAIAAgACAATQBBAFgAKAAwACwAIABNAEkATgAoAEMAYQBzAGgAQQB2AGEAaQBsAGEAYgBsAGUALAAgAEUAYQByAG4AaQBuAGcAcwBBAHYAYQBpAGwAYQBiAGwAZQApACkALABcAG4AIAAgACAAIAAgACAAIAAgAEMAYQBzAGgAQwBsAG8AcwBpAG4AZwAsACAAIAAgACAAIAAgACAAIABDAGEAcwBoAEEAdgBhAGkAbABhAGIAbABlACAALQAgAEQAaQB2AGkAZABlAG4AZAAsACAAXABuACAAIAAgACAAIAAgACAAIABFAGEAcgBuAGkAbgBnAHMAQwBsAG8AcwBpAG4AZwAsACAAIAAgACAARQBhAHIAbgBpAG4AZwBzAEEAdgBhAGkAbABhAGIAbABlACAALQAgAEQAaQB2AGkAZABlAG4AZAAsAFwAbgAgACAAIAAgACAAIAAgACAAUgBlAHMAdQBsAHQALAAgACAAIAAgACAAIAAgACAAIAAgACAAIAAgAFYAUwBUAEEAQwBLACgAQwBhAHMAaABPAHAAZQBuAGkAbgBnACwAIABcAG4AIAAgACAAIAAgACAAIAAgACAAIAAgACAAIAAgACAAIAAgACAAIAAgACAAIAAgACAAIAAgACAAIAAgACAAIAAgACAAIAAgAEMAYQBzAGgALABcAG4AIAAgACAAIAAgACAAIAAgACAAIAAgACAAIAAgACAAIAAgACAAIAAgACAAIAAgACAAIAAgACAAIAAgACAAIAAgACAAIAAgAEMAYQBzAGgAQQB2AGEAaQBsAGEAYgBsAGUALAAgAFwAbgAgACAAIAAgACAAIAAgACAAIAAgACAAIAAgACAAIAAgACAAIAAgACAAIAAgACAAIAAgACAAIAAgACAAIAAgACAAIAAgACAARABpAHYAaQBkAGUAbgBkACwAXABuACAAIAAgACAAIAAgACAAIAAgACAAIAAgACAAIAAgACAAIAAgACAAIAAgACAAIAAgACAAIAAgACAAIAAgACAAIAAgACAAIABDAGEAcwBoAEMAbABvAHMAaQBuAGcALAAgAFwAbgAgACAAIAAgACAAIAAgACAAIAAgACAAIAAgACAAIAAgACAAIAAgACAAIAAgACAAIAAgACAAIAAgACAAIAAgACAAIAAgACAAXAAiAFwAIgAsAFwAbgAgACAAIAAgACAAIAAgACAAIAAgACAAIAAgACAAIAAgACAAIAAgACAAIAAgACAAIAAgACAAIAAgACAAIAAgACAAIAAgACAAUgBlAHQAYQBpAG4AZQBkAEUAYQByAG4AaQBuAGcAcwBPAHAAZQBuAGkAbgBnACwAIABcAG4AIAAgACAAIAAgACAAIAAgACAAIAAgACAAIAAgACAAIAAgACAAIAAgACAAIAAgACAAIAAgACAAIAAgACAAIAAgACAAIAAgAFIAZQB0AGEAaQBuAGUAZABFAGEAcgBuAGkAbgBnAHMALABcAG4AIAAgACAAIAAgACAAIAAgACAAIAAgACAAIAAgACAAIAAgACAAIAAgACAAIAAgACAAIAAgACAAIAAgACAAIAAgACAAIAAgAEUAYQByAG4AaQBuAGcAcwBBAHYAYQBpAGwAYQBiAGwAZQAsAFwAbgAgACAAIAAgACAAIAAgACAAIAAgACAAIAAgACAAIAAgACAAIAAgACAAIAAgACAAIAAgACAAIAAgACAAIAAgACAAIAAgACAARABpAHYAaQBkAGUAbgBkACwAXABuACAAIAAgACAAIAAgACAAIAAgACAAIAAgACAAIAAgACAAIAAgACAAIAAgACAAIAAgACAAIAAgACAAIAAgACAAIAAgACAAIABFAGEAcgBuAGkAbgBnAHMAQwBsAG8AcwBpAG4AZwAsACAAXABuACAAIAAgACAAIAAgACAAIAAgACAAIAAgACAAIAAgACAAIAAgACAAIAAgACAAIAAgACAAIAAgACAAIAAgACAAIAAgACAAIABcACIAXAAiACwAIABcAG4AIAAgACAAIAAgACAAIAAgACAAIAAgACAAIAAgACAAIAAgACAAIAAgACAAIAAgACAAIAAgACAAIAAgACAAIAAgACAAIAAgAEMAYQBzAGgAQQB2AGEAaQBsAGEAYgBsAGUALAAgAFwAbgAgACAAIAAgACAAIAAgACAAIAAgACAAIAAgACAAIAAgACAAIAAgACAAIAAgACAAIAAgACAAIAAgACAAIAAgACAAIAAgACAARQBhAHIAbgBpAG4AZwBzAEEAdgBhAGkAbABhAGIAbABlACwAXABuACAAIAAgACAAIAAgACAAIAAgACAAIAAgACAAIAAgACAAIAAgACAAIAAgACAAIAAgACAAIAAgACAAIAAgACAAIAAgACAAIABEAGkAdgBpAGQAZQBuAGQAKQAsAFwAbgAgACAAIAAgACAAIAAgACAAUgBlAHMAdQBsAHQAKQBcAG4AKQA7AFwAbgBcAG4AXABuAFwAbgAvACoAIAAgAEYAVQBOAEMAVABJAE8ATgAgAE4AQQBNAEUAOgAgACAARABlAGIAdAC7A1wAbgAgACAAIAAgAEQARQBTAEMAUgBJAFAAVABJAE8ATgA6ACoALwAvACoAKgBEAGUAcwBpAGcAbgBlAGQAIAB0AG8AIABkAGUAdABlAHIAbQBpAG4AZQAgAGQAaQB2AGkAZABlAG4AZABzACAAYgBhAHMAZQBkACAAbwBuACAAQQB2AGEAaQBsAGEAYgBsAGUAIABDAGEAcwBoACAAdgBlAHIAcwBlAHMAIABBAHYAYQBpAGwAYQBiAGwAZQAgAFIAZQB0AGEAaQBuAGUAZAAgAEUAYQByAG4AaQBuAGcAcwAqAC8AXABuAC8AKgAgACAAUgBFAFYASQBTAEkATwBOAFMAOgAgACAAIAAgACAAIABEAGEAdABlACAAIAAgACAAIAAgACAAIAAgACAAIAAgAEQAZQB2AGUAbABvAHAAZQByACAAIAAgACAAIAAgACAARABlAHMAYwByAGkAcAB0AGkAbwBuACAAIABcAG4AIAAgACAAIAAgACAAIAAgACAAIAAgACAAIAAgACAAIAAgACAAIAAgAEoAdQBuACAAMgAyACAAMgAwADIAMwAgACAAIAAgACAAQwByAGEAaQBnACAASABhAHQAbQBhAGsAZQByACAAIABPAHIAaQBnAGkAbgBhAGwAIABEAGUAdgBlAGwAbwBwAG0AZQBuAHQAXABuACoALwBcAG4AXABuAEQAZQBiAHQAuwMgAD0AIABMAEEATQBCAEQAQQAoAFwAbgAvAC8AIAAgAFAAYQByAGEAbQBlAHQAZQByACAARABlAGMAbABhAHIAYQB0AGkAbwBuAHMAXABuACAAIAAgACAAWwBBAG0AbwB1AG4AdABdACwAIABcAG4AIAAgACAAIABbAEEAUABSAF0ALAAgAFwAbgAgACAAIAAgAFsAUABhAHkAbQBlAG4AdABdACwAIABcAG4AIAAgACAAIABbAE0AbwBuAHQAaABzAFAAZQByAFAAZQByAGkAbwBkAF0ALABcAG4AIAAgACAAIABbAE0AbwBkAGUAbABQAGUAcgBpAG8AZABzAF0ALAAgAFwAbgAgACAAIAAgAFsAUABlAHIAaQBvAGQAXQAsAFwAbgBcAG4ALwAvACAAIABMAEUAVABcAG4AIAAgACAAIABMAEUAVAAoAEgAZQBsAHAALAAgACAAIAAgACAAIAAgAFQAUgBJAE0AKABUAEUAWABUAFMAUABMAEkAVAAoACAAXABuACAAIAAgACAAIAAgACAAIAAgACAAIAAgACAAIAAgACAAIAAgACAAIAAgACAAIAAgAFwAIgBEAEUAUwBDAFIASQBQAFQASQBPAE4AOgAgACAAIAAgACAAIAAgACAAIAAgACAAkiFDAHIAZQBhAHQAZQBzACAAYQBuACAAYQBtAG8AcgB0AGkAegBhAHQAaQBvAG4AIABzAGMAaABlAGQAdQBsAGUAtgBcACIAIAAmACAAXABuACAAIAAgACAAIAAgACAAIAAgACAAIAAgACAAIAAgACAAIAAgACAAIAAgACAAIAAgAFwAIgBWAEUAUgBTAEkATwBOADoAIAAgACAAIAAgACAAIAAgACAAIAAgACAAIAAgACAAkiFKAHUAbgAgADIAMgAgADIAMAAyADMAtgBcACIAIAAmAFwAbgAgACAAIAAgACAAIAAgACAAIAAgACAAIAAgACAAIAAgACAAIAAgACAAIAAgACAAIABcACIAUABBAFIAQQBNAEUAVABFAFIAUwA6AJIhtgBcACIAIAAmACAAXABuACAAIAAgACAAIAAgACAAIAAgACAAIAAgACAAIAAgACAAIAAgACAAIAAgACAAIAAgAFwAIgBBAG0AbwB1AG4AdAAgACAAIAAgACAAIAAgACAAIAAgACAAIAAgACAAIAAgACAAkiEoAFIAZQBxAHUAaQByAGUAZAApACAATABvAGEAbgAgAGEAbQBvAHUAbgB0AC4AtgBcACIAIAAmACAAXABuACAAIAAgACAAIAAgACAAIAAgACAAIAAgACAAIAAgACAAIAAgACAAIAAgACAAIAAgAFwAIgBBAFAAUgAgACAAIAAgACAAIAAgACAAIAAgACAAIAAgACAAIAAgACAAIAAgACAAkiEoAFIAZQBxAHUAaQByAGUAZAApACAAQwBhAHMAaAAgAGIAYQBsAGEAbgBjAGUAcwAgAGYAbwByACAAZQBhAGMAaAAgAG0AbwBkAGUAbAAgAHAAZQByAGkAbwBkAC4AtgBcACIAIAAmACAAXABuACAAIAAgACAAIAAgACAAIAAgACAAIAAgACAAIAAgACAAIAAgACAAIAAgACAAIAAgAFwAIgBQAGEAeQBtAGUAbgB0ACAAIAAgACAAIAAgACAAIAAgACAAIAAgACAAIAAgACAAkiEoAFIAZQBxAHUAaQByAGUAZAApACAATQBvAG4AdABoAGwAeQAgAFAAYQB5AG0AZQBuAHQAIABhAG0AbwB1AG4AdAAuALYAXAAiACAAJgAgAFwAbgAgACAAIAAgACAAIAAgACAAIAAgACAAIAAgACAAIAAgACAAIAAgACAAIAAgACAAIABcACIATQBvAG4AdABoAHMAUABlAHIAUABlAHIAaQBvAGQAIAAgACAAIAAgACAAIAAgAJIhKABPAHAAdABpAG8AbgBhAGwAKQAgAEQAZQBmAGEAdQBsAHQAcwAgAHQAbwAgAG8AbgBlACAAbQBvAG4AdABoACAAcABlAHIAIABwAGUAcgBpAG8AZAAuALYAXAAiACAAJgAgAFwAbgAgACAAIAAgACAAIAAgACAAIAAgACAAIAAgACAAIAAgACAAIAAgACAAIAAgACAAIABcACIAUABlAHIAaQBvAGQAcwAgACAAIAAgACAAIAAgACAAIAAgACAAIAAgACAAIAAgAJIhKABSAGUAcQB1AGkAcgBlAGQAKQAgAE4AdQBtAGIAZQByACAAbwBmACAAcABlAHIAaQBvAGQAcwAgAGkAbgAgAG0AbwBkAGUAbAC2AFwAIgAgACYAIABcAG4AIAAgACAAIAAgACAAIAAgACAAIAAgACAAIAAgACAAIAAgACAAIAAgACAAIAAgACAAXAAiAFAAZQByAGkAbwBkACAAIAAgACAAIAAgACAAIAAgACAAIAAgACAAIAAgACAAIACSIUQAbwAgAG4AbwB0ACAAdQBzAGUALgAgAFIAZQBxAHUAaQByAGUAZAAgAGkAbgB0AGUAcgBuAGEAbABsAHkAtgBcACIAIAAmACAAXABuACAAIAAgACAAIAAgACAAIAAgACAAIAAgACAAIAAgACAAIAAgACAAIAAgACAAIAAgAFwAIgCSIbYAXAAiACAAJgBcAG4AIAAgACAAIAAgACAAIAAgACAAIAAgACAAIAAgACAAIAAgACAAIAAgACAAIAAgACAAXAAiAEUAWABBAE0AUABMAEUAUwA6AJIhtgBcACIAIAAmACAAXABuACAAIAAgACAAIAAgACAAIAAgACAAIAAgACAAIAAgACAAIAAgACAAIAAgACAAIAAgAFwAIgBSAGUAcwB1AGwAdAAgACAAIAAgACAAIAAgACAAIAAgACAAIAAgACAAIAAgACAAkiFGAG8AcgBtAHUAbABhALYAXAAiACAAJgBcAG4AIAAgACAAIAAgACAAIAAgACAAIAAgACAAIAAgACAAIAAgACAAIAAgACAAIAAgACAAXAAiACAAIAAgACAAIAAgACAAIAAgACAAIAAgACAAIAAgACAAIAAgACAAIAAgACAAIACSIT0ARABlAGIAdAC7AygAMQAwADAAMAAsACAANQAlACwAIAAxACwAIAAxADAAMAAsACAANAApAFwAIgAsACAAXABuACAAIAAgACAAIAAgACAAIAAgACAAIAAgACAAIAAgACAAIAAgACAAIAAgACAAIAAgAFwAIgCSIVwAIgAsACAAXAAiALYAXAAiACAAKQBcAG4AIAAgACAAIAAgACAAIAAgACAAIAAgACAAIAAgACAAIAAgACAAIAAgACkALABcAG4AIAAgACAAIAAvAC8AIAAgAEMAaABlAGMAawAgAGkAbgBwAHUAdABzAFwAbgAgACAAIAAgACAAIAAgACAAQQBtAG8AdQBuAHQALAAgACAAIAAgACAAIAAgACAAIAAgACAAIAAgACAAIAAgACAASQBGACgATwBSACgASQBTAE8ATQBJAFQAVABFAEQAKABBAG0AbwB1AG4AdAApACwAIABBAG0AbwB1AG4AdAA9AFwAIgBcACIAKQAsACAAIwBWAGEAbAB1AGUAIQAsACAAQQBtAG8AdQBuAHQAKQAsACAAIAAgACAAXABuACAAIAAgACAAIAAgACAAIABBAFAAUgAsACAAIAAgACAAIAAgACAAIAAgACAAIAAgACAAIAAgACAAIAAgACAAIABJAEYAKABPAFIAKABJAFMATwBNAEkAVABUAEUARAAoAEEAUABSACkALAAgAEEAUABSAD0AXAAiAFwAIgApACwAIAAjAFYAYQBsAHUAZQAhACwAIABBAFAAUgApACwAIAAgACAAIABcAG4AIAAgACAAIAAgACAAIAAgAFAAYQB5AG0AZQBuAHQALAAgACAAIAAgACAAIAAgACAAIAAgACAAIAAgACAAIAAgAEkARgAoAE8AUgAoAEkAUwBPAE0ASQBUAFQARQBEACgAUABhAHkAbQBlAG4AdAApACwAIABQAGEAeQBtAGUAbgB0AD0AXAAiAFwAIgApACwAIAAjAFYAYQBsAHUAZQAhACwAIABQAGEAeQBtAGUAbgB0ACkALAAgACAAIAAgAFwAbgAgACAAIAAgACAAIAAgACAATQBvAG4AdABoAHMAUABlAHIAUABlAHIAaQBvAGQALAAgACAAIAAgACAAIAAgACAASQBGACgATwBSACgASQBTAE8ATQBJAFQAVABFAEQAKABNAG8AbgB0AGgAcwBQAGUAcgBQAGUAcgBpAG8AZAApACwAIABNAG8AbgB0AGgAcwBQAGUAcgBQAGUAcgBpAG8AZAA9AFwAIgBcACIAKQAsACAAIwBWAGEAbAB1AGUAIQAsACAATQBvAG4AdABoAHMAUABlAHIAUABlAHIAaQBvAGQAKQAsACAAIAAgACAAXABuACAAIAAgACAAIAAgACAAIABNAG8AZABlAGwAUABlAHIAaQBvAGQAcwAsACAAIAAgACAAIAAgACAAIAAgACAAIABJAEYAKABPAFIAKABJAFMATwBNAEkAVABUAEUARAAoAE0AbwBkAGUAbABQAGUAcgBpAG8AZABzACkALAAgAE0AbwBkAGUAbABQAGUAcgBpAG8AZABzAD0AXAAiAFwAIgApACwAIAAjAFYAYQBsAHUAZQAhACwAIABNAG8AZABlAGwAUABlAHIAaQBvAGQAcwApACwAIAAgACAAIABcAG4AIAAgACAAIAAvAC8AIAAgAFAAcgBvAGMAZQBkAHUAcgBlAFwAbgAgACAAIAAgACAAIAAgACAAUgBhAHQAZQAsACAAIAAgACAAIAAgACAAIAAgACAAIAAgACAAIAAgACAAIAAgACAAQQBQAFIAIAAvACAAMQAyACAAKgAgAE0AbwBuAHQAaABzAFAAZQByAFAAZQByAGkAbwBkACwAXABuACAAIAAgACAAIAAgACAAIABJAG4AdABlAHIAZQBzAHQALAAgACAAIAAgACAAIAAgACAAIAAgACAAIAAgACAAIABBAG0AbwB1AG4AdAAgACoAIABSAGEAdABlACwAIABcAG4AIAAgACAAIAAgACAAIAAgAE4AZQB3AFAAYQB5AG0AZQBuAHQALAAgACAAIAAgACAAIAAgACAAIAAgACAAIAAgAE0AaQBuACgAQQBtAG8AdQBuAHQAIAArACAASQBuAHQAZQByAGUAcwB0ACwAIABQAGEAeQBtAGUAbgB0ACkALABcAG4AIAAgACAAIAAgACAAIAAgAFAAcgBpAG4AYwBpAHAAbABlACwAIAAgACAAIAAgACAAIAAgACAAIAAgACAAIAAgAE4AZQB3AFAAYQB5AG0AZQBuAHQAIAAtACAASQBuAHQAZQByAGUAcwB0ACwAXABuACAAIAAgACAAIAAgACAAIABDAGwAbwBzAGkAbgBnAEQAZQBiAHQALAAgACAAIAAgACAAIAAgACAAIAAgACAAIABBAG0AbwB1AG4AdAAgACsAIABJAG4AdABlAHIAZQBzAHQAIAAtACAATgBlAHcAUABhAHkAbQBlAG4AdAAsAFwAbgAgACAAIAAgACAAIAAgACAATgBlAHcAQwBvAGwAdQBtAG4ALAAgACAAIAAgACAAIAAgACAAIAAgACAAIAAgACAAVgBTAFQAQQBDAEsAKABBAG0AbwB1AG4AdAAsACAASQBuAHQAZQByAGUAcwB0ACwAIABOAGUAdwBQAGEAeQBtAGUAbgB0ACwAIABDAGwAbwBzAGkAbgBnAEQAZQBiAHQALAAgAFAAcgBpAG4AYwBpAHAAbABlACkALAAgAFwAbgAgACAAIAAgACAAIAAgACAAUgBlAHMAdQBsAHQALAAgACAAIAAgACAAIAAgACAAIAAgACAAIAAgACAAIAAgACAASQBGACgAIABQAGUAcgBpAG8AZAAgAD0AIABNAG8AZABlAGwAUABlAHIAaQBvAGQAcwAtADEALAAgAFwAbgAgACAAIAAgACAAIAAgACAAIAAgACAAIAAgACAAIAAgACAAIAAgACAAIAAgACAAIAAgACAAIAAgACAAIAAgACAAIAAgACAAIABOAGUAdwBDAG8AbAB1AG0AbgAsACAAXABuACAAIAAgACAAIAAgACAAIAAgACAAIAAgACAAIAAgACAAIAAgACAAIAAgACAAIAAgACAAIAAgACAAIAAgACAAIAAgACAAIAAgAEgAUwBUAEEAQwBLACgAIABcAG4AIAAgACAAIAAgACAAIAAgACAAIAAgACAAIAAgACAAIAAgACAAIAAgACAAIAAgACAAIAAgACAAIAAgACAAIAAgACAAIAAgACAAIAAgACAAIABOAGUAdwBDAG8AbAB1AG0AbgAsAFwAbgAgACAAIAAgACAAIAAgACAAIAAgACAAIAAgACAAIAAgACAAIAAgACAAIAAgACAAIAAgACAAIAAgACAAIAAgACAAIAAgACAAIAAgACAAIAAgAEQAZQBiAHQAuwMoAFwAbgAgACAAIAAgACAAIAAgACAAIAAgACAAIAAgACAAIAAgACAAIAAgACAAIAAgACAAIAAgACAAIAAgACAAIAAgACAAIAAgACAAIAAgACAAIAAgACAAIAAgACAAQwBsAG8AcwBpAG4AZwBEAGUAYgB0ACwAIABcAG4AIAAgACAAIAAgACAAIAAgACAAIAAgACAAIAAgACAAIAAgACAAIAAgACAAIAAgACAAIAAgACAAIAAgACAAIAAgACAAIAAgACAAIAAgACAAIAAgACAAIAAgAEEAUABSACwAIABcAG4AIAAgACAAIAAgACAAIAAgACAAIAAgACAAIAAgACAAIAAgACAAIAAgACAAIAAgACAAIAAgACAAIAAgACAAIAAgACAAIAAgACAAIAAgACAAIAAgACAAIAAgAE4AZQB3AFAAYQB5AG0AZQBuAHQALAAgAFwAbgAgACAAIAAgACAAIAAgACAAIAAgACAAIAAgACAAIAAgACAAIAAgACAAIAAgACAAIAAgACAAIAAgACAAIAAgACAAIAAgACAAIAAgACAAIAAgACAAIAAgACAATQBvAG4AdABoAHMAUABlAHIAUABlAHIAaQBvAGQALAAgAFwAbgAgACAAIAAgACAAIAAgACAAIAAgACAAIAAgACAAIAAgACAAIAAgACAAIAAgACAAIAAgACAAIAAgACAAIAAgACAAIAAgACAAIAAgACAAIAAgACAAIAAgACAATQBvAGQAZQBsAFAAZQByAGkAbwBkAHMALAAgAFwAbgAgACAAIAAgACAAIAAgACAAIAAgACAAIAAgACAAIAAgACAAIAAgACAAIAAgACAAIAAgACAAIAAgACAAIAAgACAAIAAgACAAIAAgACAAIAAgACAAIAAgACAAUABlAHIAaQBvAGQAIAArACAAM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8ALwAgACAASABhAG4AZABsAGUAIABFAHIAcgBvAHIAXABuACAAIAAgACAAIAAgACAAIABFAHIAcgBvAHIALAAgACAAIAAgACAAIAAgACAAIAAgAE0AYQB4ACgASQBzAEUAcgByAG8AcgAoAFIAZQBzAHUAbAB0ACkAKwAxACkALABcAG4AIAAgACAAIAAvAC8AIAAgAFIAZQB0AHUAcgBuACAAUgBlAHMAdQBsAHQAXABuACAAIAAgACAAIAAgACAAIABDAGgAbwBvAHMAZQAoAEUAcgByAG8AcgAsACAAUgBlAHMAdQBsAHQALAAgAEgAZQBsAHAAKQBcAG4AIAAgACAAIAApACAAIAAgACAAIAAgACAAIABcAG4AKQA7AFwAbgBcAG4AXABuAFwAbgBcAG4AXABuAFwAbgBcAG4ALwAqACAAIABGAFUATgBDAFQASQBPAE4AIABOAEEATQBFADoAIAAgAFAAZQByAGkAbwBkAHMAuwNcAG4AIAAgACAAIABEAEUAUwBDAFIASQBQAFQASQBPAE4AOgAqAC8ALwAqACoARABlAHQAZQByAG0AaQBuAGUAIAB0AGgAZQAgAG4AdQBtAGIAZQByACAAbwBmACAAcABlAHIAaQBvAGQAcwAgAGYAcgBvAG0AIABEAGEAdABlADEAIAB0AG8AIABEAGEAdABlADIAIABpAG4AIABEAGEAeQBzACwAIABXAGUAZQBrAHMALAAgAE0AbwBuAHQAaABzACwAIABRAHUAYQByAHQAZQByAHMALAAgAG8AcgAgAFkAZQBhAHIAcwAuACoALwBcAG4ALwAqACAAIABSAEUAVgBJAFMASQBPAE4AUwA6ACAAIAAgACAAIAAgAEQAYQB0AGUAIAAgACAAIAAgACAAIAAgACAAIAAgACAARABlAHYAZQBsAG8AcABlAHIAIAAgACAAIAAgACAAIABEAGUAcwBjAHIAaQBwAHQAaQBvAG4AIAAgAFwAbgAgACAAIAAgACAAIAAgACAAIAAgACAAIAAgACAAIAAgACAAIAAgACAAQQBwAHIAIAAwADYAIAAyADAAMgAzACAAIAAgACAAIABDAHIAYQBpAGcAIABIAGEAdABtAGEAawBlAHIAIAAgAE8AcgBpAGcAaQBuAGEAbAAgAEQAZQB2AGUAbABvAHAAbQBlAG4AdABcAG4AKgAvAFwAbgBQAGUAcgBpAG8AZABzALsDIAA9ACAATABBAE0AQgBEAEEAKABcAG4AIAAgACAAIAAvAC8AIAAgAFAAYQByAGEAbQBlAHQAZQByACAARABlAGMAbABhAHIAYQB0AGkAbwBuAHMAXABuACAAIAAgACAAWwBEAGEAdABlADEAXQAsAFwAbgAgACAAIAAgAFsARABhAHQAZQAyAF0ALABcAG4AIAAgACAAIABbAEkAbgB0AGUAcgB2AGEAbABdACwAXABuACAAIAAgACAAXABuAC8ALwAgACAASABlAGwAcABcAG4AIAAgACAAIABMAEUAVAAoAFwAbgAgACAAIAAgACAAIAAgACAASABlAGwAcAAsACAAVABSAEkATQAoAFwAbgAgACAAIAAgACAAIAAgACAAIAAgACAAIABUAEUAWABUAFMAUABMAEkAVAAoAFwAbgAgACAAIAAgACAAIAAgACAAIAAgACAAIAAgACAAIAAgAFwAIgBEAEUAUwBDAFIASQBQAFQASQBPAE4AOgAgACAAIACSIUQAZQB0AGUAcgBtAGkAbgBlACAAdABoAGUAIABuAHUAbQBiAGUAcgAgAG8AZgAgAHAAZQByAGkAbwBkAHMAIABmAHIAbwBtACAAZABhAHQAZQAxACAAdABvACAAZABhAHQAZQAgADIAIABpAG4AYwBsAHUAcwBpAHYAZQAuACAAXAAiACAAJgBcAG4AIAAgACAAIAAgACAAIAAgACAAIAAgACAAIAAgACAAIAAgACAAIAAgACAAIAAgACAAIAAgACAAIAAgACAAIAAgAFwAIgBSAGUAdAB1AHIAbgBzACAAbgBlAGcAYQB0AGkAdgBlACAAcgBlAHMAdQBsAHQAIABpAGYAIABEAGEAdABlADEAIAA+ACAARABhAHQAZQAyAC4AtgBcACIAIAAmACAAXABuACAAIAAgACAAIAAgACAAIAAgACAAIAAgACAAIAAgACAAIAAgACAAIAAgACAAIAAgACAAIAAgACAAIAAgACAAIABcACIAkiFEAGkAZgBmAGUAcgBlAG4AYwBlAHMAIAB0AG8AIABFAHgAYwBlAGwANAAuADAAJwBzACAARABhAHQAZQBEAGkAZgAgAGEAcgBlADoAtgBcACIAIAAmACAAXABuACAAIAAgACAAIAAgACAAIAAgACAAIAAgACAAIAAgACAAIAAgACAAIAAgACAAIAAgACAAIAAgACAAIAAgACAAIABcACIAkiEqACAASQBuAHQAZQByAHYAYQBsACAAaQBuAGMAbAB1AGQAZQBzACAAVwBlAGUAawBzACAAJgAgAFEAdQBhAHIAdABlAHIAcwC2AFwAIgAgACYAIABcAG4AIAAgACAAIAAgACAAIAAgACAAIAAgACAAIAAgACAAIAAgACAAIAAgACAAIAAgACAAIAAgACAAIAAgACAAIAAgAFwAIgCSISoAIABFAG4AZAAgAEQAYQB0AGUAIABpAHMAIABpAG4AYwBsAHUAcwBpAGMAZQC2AFwAIgAgACYAIABcAG4AIAAgACAAIAAgACAAIAAgACAAIAAgACAAIAAgACAAIAAgACAAIAAgACAAIAAgACAAIAAgACAAIAAgACAAIAAgAFwAIgCSISoAIABSAGUAdAB1AHIAbgBzACAAbgBlAGcAYQB0AGkAdgBlACAAdgBhAGwAdQBlAHMAIABpAGYAIABEAGEAdABlADEAIABpAHMAIABhAGYAdABlAHIAIABEAGEAdABlADIAtgBcACIAIAAmACAAXABuACAAIAAgACAAIAAgACAAIAAgACAAIAAgACAAIAAgACAAXAAiAJIhtgBcACIAIAAmACAAXABuACAAIAAgACAAIAAgACAAIAAgACAAIAAgACAAIAAgACAAXAAiAFAAQQBSAEEATQBFAFQARQBSAFMAOgAgACAAIAAgAJIhtgBcACIAIAAmAFwAbgAgACAAIAAgACAAIAAgACAAIAAgACAAIAAgACAAIAAgAFwAIgBEAGEAdABlADEAIAAgACAAIAAgACAAIAAgACAAIACSISgAUgBlAHEAdQBpAHIAZQBkACkAIABGAGkAcgBzAHQAIABkAGEAdABlAC4AIABOAG8AcgBtAGEAbABsAHkAIABvAGwAZABlAHIAIABkAGEAdABlALYAXAAiACAAJgBcAG4AIAAgACAAIAAgACAAIAAgACAAIAAgACAAIAAgACAAIABcACIARABhAHQAZQAyACAAIAAgACAAIAAgACAAIAAgACAAkiEoAFIAZQBxAHUAaQByAGUAZAApACAAUwBlAGMAbwBuAGQAIABkAGEAdABlAC4AIABOAG8AcgBtAGEAbABsAHkAIABuAGUAdwBlAHIAIABvAHIAIABmAHUAdAB1AHIAZQAgAGQAYQB0AGUAtgBcACIAIAAmAFwAbgAgACAAIAAgACAAIAAgACAAIAAgACAAIAAgACAAIAAgAFwAIgBJAG4AdABlAHIAdgBhAGwAIAAgACAAIAAgACAAIACSISgATwBwAHQAaQBvAG4AYQBsACkAIABEAGEAeQBzACwAIABXAGUAZQBrAHMALAAgAE0AbwBuAHQAaABzACAAKABkAGUAZgBhAHUAbAB0ACkALAAgAFEAdQBhAHIAdABlAHIAcwAsACAAbwByACAAWQBlAGEAcgBzALYAXAAiACAAJgBcAG4AIAAgACAAIAAgACAAIAAgACAAIAAgACAAIAAgACAAIABcACIAkiG2AFwAIgAgACYAIABcAG4AIAAgACAAIAAgACAAIAAgACAAIAAgACAAIAAgACAAIABcACIARQBYAEEATQBQAEwARQBTADoAIAAgACAAIAAgACAAkiG2AFwAIgAgACYAIABcAG4AIAAgACAAIAAgACAAIAAgACAAIAAgACAAIAAgACAAIABcACIAUgBlAHMAdQBsAHQAIAAgACAAIAAgACAAIAAgACAAkiFGAG8AcgBtAHUAbABhALYAXAAiACAAJgBcAG4AIAAgACAAIAAgACAAIAAgACAAIAAgACAAIAAgACAAIABcACIAMgAgACAAIAAgACAAIAAgACAAIAAgACAAIAAgACAAkiE9AFAAZQByAGkAbwBkAHMAuwMoAFwAIgBcACIAMwAvADMAMQAvADIAMAAyADMAXAAiAFwAIgAsACAAXAAiAFwAIgA1AC8AMQA1AC8AMgAwADIAMwBcACIAXAAiACkAtgBcACIAIAAmAFwAbgAgACAAIAAgACAAIAAgACAAIAAgACAAIAAgACAAIAAgAFwAIgAtADIAIAAgACAAIAAgACAAIAAgACAAIAAgACAAIACSIT0AUABlAHIAaQBvAGQAcwC7AygAXAAiAFwAIgA1AC8AMQA1AC8AMgAwADIAMwBcACIAXAAiACwAIABcACIAXAAiADMALwAzADEALwAyADAAMgAzAFwAIgBcACIAKQC2AFwAIgAgACYAXABuACAAIAAgACAAIAAgACAAIAAgACAAIAAgACAAIAAgACAAXAAiADEAMgAgACAAIAAgACAAIAAgACAAIAAgACAAIAAgAJIhPQBQAGUAcgBpAG8AZABzALsDKABcACIAXAAiADEALwAxADYALwAyADAAMgAzAFwAIgBcACIALAAgAFwAIgBcACIAMQAvADEANQAvADIAMAAyADQAXAAiAFwAIgApALYAXAAiACAAJgBcAG4AIAAgACAAIAAgACAAIAAgACAAIAAgACAAIAAgACAAIABcACIALQAxADMAIAAgACAAIAAgACAAIAAgACAAIAAgACAAkiE9AFAAZQByAGkAbwBkAHMAuwMoAFwAIgBcACIAMQAvADEANQAvADIAMAAyADQAXAAiAFwAIgAsACAAXAAiAFwAIgAxAC8AMQA2AC8AMgAwADIAMwBcACIAXAAiACkAtgBcACIAIAAmAFwAbgAgACAAIAAgACAAIAAgACAAIAAgACAAIAAgACAAIAAgAFwAIgAtADEAMgAgACAAIAAgACAAIAAgACAAIAAgACAAIACSIT0AUABlAHIAaQBvAGQAcwC7AygAXAAiAFwAIgAxAC8AMQA1AC8AMgAwADIANABcACIAXAAiACwAIABcACIAXAAiADEALwAxADYALwAyADAAMgAzAFwAIgBcACIALAAgACwAIABGAEEATABTAEUAKQC2AFwAIgAgACYAXABuACAAIAAgACAAIAAgACAAIAAgACAAIAAgACAAIAAgACAAXAAiADUAMwAgACAAIAAgACAAIAAgACAAIAAgACAAIAAgAJIhPQBQAGUAcgBpAG8AZABzALsDKABcACIAXAAiADEALwAxADYALwAyADAAMgAzAFwAIgBcACIALAAgAFwAIgBcACIAMQAvADEANQAvADIAMAAyADQAXAAiAFwAIgAsACAAXAAiAFwAIgBXAFwAIgBcACIAKQC2AFwAIgAgACYAXABuACAAIAAgACAAIAAgACAAIAAgACAAIAAgACAAIAAgACAAXAAiAC0ANQAzACAAIAAgACAAIAAgACAAIAAgACAAIAAgAJIhPQBQAGUAcgBpAG8AZABzALsDKABcACIAXAAiADEALwAxADUALwAyADAAMgA0AFwAIgBcACIALAAgAFwAIgBcACIAMQAvADEANgAvADIAMAAyADMAXAAiAFwAIgAsACAAXAAiAFwAIgBXAFwAIgBcACIAKQBcACIALABcAG4AIAAgACAAIAAgACAAIAAgACAAIAAgACAAIAAgACAAIABcACIAkiFcACIALAAgAFwAIgC2AFwAIgBcAG4AIAAgACAAIAAgACAAIAAgACAAIAAgACAAKQBcAG4AIAAgACAAIAAgACAAIAAgACkALABcAG4AIAAgACAAIAAgACAAIAAgAFwAbgAgACAAIAAgAC8ALwAgACAAQwBoAGUAYwBrACAAaQBuAHAAdQB0AHMAXABuACAAIAAgACAAIAAgACAAIABEAGEAdABlADEALAAgACAAIAAgACAAIABJAEYAKABPAFIAKABJAFMATwBNAEkAVABUAEUARAAoAEQAQQBUAEUAMQApACwAIABEAEEAVABFADEAIAA9ACAAXAAiAFwAIgApACwAIAAjAFYAQQBMAFUARQAhACwAIABEAEEAVABFADEAKQAsAFwAbgAgACAAIAAgACAAIAAgACAARABhAHQAZQAyACwAIAAgACAAIAAgACAASQBGACgATwBSACgASQBTAE8ATQBJAFQAVABFAEQAKABEAEEAVABFADIAKQAsACAARABBAFQARQAyACAAPQAgAFwAIgBcACIAKQAsACAAIwBWAEEATABVAEUAIQAsACAARABBAFQARQAyACkALABcAG4AIAAgACAAIAAgACAAIAAgAEkAbgB0AGUAcgB2AGEAbAAsACAAIAAgAEkARgAoAE8AUgAoAEkAUwBPAE0ASQBUAFQARQBEACgASQBuAHQAZQByAHYAYQBsACkALAAgAEkAbgB0AGUAcgB2AGEAbAAgAD0AIABcACIAXAAiACkALAAgAFwAIgBNAFwAIgAsACAATABlAGYAdAAoAEkAbgB0AGUAcgB2AGEAbAApACkALABcAG4AIAAgACAAIAAgACAAIAAgAFwAbgAgACAAIAAgAC8ALwAgACAAQwBvAG4AcwB0AGEAbgB0ACAARABlAGMAbABhAHIAYQB0AGkAbwBuAHMAXABuACAAIAAgACAAIAAgACAAIABNAFAAWQAsACAAMQAyACwAIAAgACAAIAAvAC8ATQBvAG4AdABoAHMAIABQAGUAcgAgAFkAZQBhAHIAXABuACAAIAAgACAAIAAgACAAIABNAFAAUQAsACAAMwAsACAAIAAgACAAIAAvAC8ATQBvAG4AdABoAHMAIABQAGUAcgAgAFEAdQBhAHIAdABlAHIAXABuACAAIAAgACAAIAAgACAAIABEAFAAVwAsACAANwAsACAAIAAgACAAIAAvAC8ARABhAHkAcwAgAFAAZQByACAAVwBlAGUAawBcAG4AXABuACAAIAAgACAALwAvACAAIABMAG8AYwBhAGwAIABOAGEAbQBlAGQAIABGAG8AcgBtAHUAbABhAHMAXABuACAAIAAgACAAIAAgACAAIABFAGEAcgBsAGkAZQBzAHQALAAgACAAIABNAEkATgAoAEQAYQB0AGUAMQAsACAARABhAHQAZQAyACkALABcAG4AIAAgACAAIAAgACAAIAAgAEwAYQB0AGUAcwB0ACwAIAAgACAAIAAgAE0AQQBYACgARABhAHQAZQAxACwAIABEAGEAdABlADIAKQAgACsAIAAxACwAXABuACAAIAAgACAAIAAgACAAIABTAGkAZwBuACwAIAAgACAAIAAgACAAIABTAEkARwBOACgATQBhAHgAKABEAGEAdABlADIAIAAtACAARABhAHQAZQAxACwAIAAxACkAKQAsAFwAbgBcAG4AIAAgACAAIAAvAC8AIAAgAEYAaQBuAGEAbAAgAEMAYQBsAGMAdQBsAGEAdABpAG8AbgBcAG4AIAAgACAAIAAgACAAIAAgAFAAZQByAGkAbwBkAHMALAAgACAAIAAgAFMAdwBpAHQAYwBoACgASQBuAHQAZQByAHYAYQBsACwAIAAgACAAXABuACAAIAAgACAAIAAgACAAIAAgACAAIAAgACAAIAAgACAAIAAgACAAIAAgACAAIAAgAFwAIgBEAFwAIgAsACAARABBAFQARQBEAEkARgAoAEUAYQByAGwAaQBlAHMAdAAsACAATABhAHQAZQBzAHQALAAgAFwAIgBEAFwAIgApACwAXABuACAAIAAgACAAIAAgACAAIAAgACAAIAAgACAAIAAgACAAIAAgACAAIAAgACAAIAAgAFwAIgBXAFwAIgAsACAARABBAFQARQBEAEkARgAoAEUAYQByAGwAaQBlAHMAdAAsACAATABhAHQAZQBzAHQALAAgAFwAIgBEAFwAIgApAC8ARABQAFcALABcAG4AIAAgACAAIAAgACAAIAAgACAAIAAgACAAIAAgACAAIAAgACAAIAAgACAAIAAgACAAXAAiAE0AXAAiACwAIABEAEEAVABFAEQASQBGACgARQBhAHIAbABpAGUAcwB0ACwAIABMAGEAdABlAHMAdAAsACAAXAAiAE0AXAAiACkALABcAG4AIAAgACAAIAAgACAAIAAgACAAIAAgACAAIAAgACAAIAAgACAAIAAgACAAIAAgACAAXAAiAFEAXAAiACwAIABEAEEAVABFAEQASQBGACgARQBhAHIAbABpAGUAcwB0ACwAIABMAGEAdABlAHMAdAAsACAAXAAiAE0AXAAiACkALwBNAFAAUQAsAFwAbgAgACAAIAAgACAAIAAgACAAIAAgACAAIAAgACAAIAAgACAAIAAgACAAIAAgACAAIABcACIAWQBcACIALAAgAEQAQQBUAEUARABJAEYAKABFAGEAcgBsAGkAZQBzAHQALAAgAEwAYQB0AGUAcwB0ACwAIABcACIAWQBcACIAKQBcAG4AIAAgACAAIAAgACAAIAAgACAAIAAgACAAIAAgACAAIAAgACAAIAAgACkALABcAG4AIAAgACAAIAAgACAAIAAgAFwAbgAgACAAIAAgACAAIAAgACAAUgBlAHQAdQByAG4ALAAgACAAIAAgACAAUwBpAGcAbgAgACoAIABQAGUAcgBpAG8AZABzACwAXABuAFwAbgAgACAAIAAgAC8ALwAgACAASABhAG4AZABsAGUAIABFAHIAcgBvAHIAcwBcAG4AIAAgACAAIAAgACAAIAAgAEUAcgByAG8AcgAsACAAIAAgACAAIAAgAE0AQQBYACgASQBTAEUAUgBSACgAUgBlAHQAdQByAG4AKQApACAAKwAgADEALABcAG4AIAAgACAAIAAgACAAIAAgAFwAbgAgACAAIAAgAC8ALwAgACAAUgBlAHQAdQByAG4AIABSAGUAcwB1AGwAdABzAFwAbgAgACAAIAAgACAAIAAgACAAQwBIAE8ATwBTAEUAKABFAHIAcgBvAHIALAAgAFIAZQB0AHUAcgBuACwAIABIAGUAbABwACkAXABuACAAIAAgACAAKQBcAG4AKQA7AFwAbgBcAG4AXABuAFwAbgAvACoAIAAgAEYAVQBOAEMAVABJAE8ATgAgAE4AQQBNAEUAOgAgACAAQwByAGUAYQB0AGUAUwB0AGEAcgB0AEQAYQB0AGUAcwC7A1wAbgAgACAAIAAgAEQARQBTAEMAUgBJAFAAVABJAE8ATgA6ACoALwAvACoAKgBDAHIAZQBhAHQAZQAgAGEAIABoAG8AcgBpAHoAbwBuAHQAYQBsACAAbABpAHMAdAAgAG8AZgAgAHMAdABhAHIAdAAgAGQAYQB0AGUAcwAsACAAYQBrAGEAIAB0AGkAbQBlAGwAaQBuAGUAKgAvAFwAbgAvACoAIAAgAFIARQBWAEkAUwBJAE8ATgBTADoAIAAgACAAIAAgACAARABhAHQAZQAgACAAIAAgACAAIAAgACAAIAAgACAAIABEAGUAdgBlAGwAbwBwAGUAcgAgACAAIAAgACAAIAAgAEQAZQBzAGMAcgBpAHAAdABpAG8AbgAgACAAXABuACAAIAAgACAAIAAgACAAIAAgACAAIAAgACAAIAAgACAAIAAgACAAIABNAGEAcgAgADAANAAgADIAMAAyADIAIAAgACAAIAAgAEMAcgBhAGkAZwAgAEgAYQB0AG0AYQBrAGUAcgAgACAAQwBvAHAAeQByAGkAZwBoAHQAXABuACAAIAAgACAAIAAgACAAIAAgACAAIAAgACAAIAAgACAAIAAgACAAIABBAHAAcgAgADAANQAgADIAMAAyADMAIAAgACAAIAAgAEMAcgBhAGkAZwAgAEgAYQB0AG0AYQBrAGUAcgAgACAAQQBkAGQAZQBkACAASABlAGwAcABcAG4AKgAvAFwAbgBDAHIAZQBhAHQAZQBTAHQAYQByAHQARABhAHQAZQBzALsDIAA9ACAATABBAE0AQgBEAEEAKABcAG4ALwAvACAAIABQAGEAcgBhAG0AZQB0AGUAcgAgAEQAZQBjAGwAYQByAGEAdABpAG8AbgBzAFwAbgAgACAAIAAgAFsAUwB0AGEAcgB0AEQAYQB0AGUAXQAsAFwAbgAgACAAIAAgAFsARQBuAGQARABhAHQAZQBdACwAXABuACAAIAAgACAAWwBJAG4AdABlAHIAdgBhAGwAXQAsAFwAbgAgACAAIAAgAFwAbgAvAC8AIAAgAEYAdQBuAGMAdABpAG8AbgAgAFMAZQBnAG0AZQBuAHQAcwBcAG4AIAAgACAAIABMAEUAVAAoAFwAbgAgACAAIAAgACAAIAAgACAASABlAGwAcAAsACAAVABSAEkATQAoAFQARQBYAFQAUwBQAEwASQBUACgAXABuACAAIAAgACAAIAAgACAAIAAgACAAIAAgACAAIAAgACAAXAAiAEQARQBTAEMAUgBJAFAAVABJAE8ATgA6ACAAIAAgAJIhQwByAGUAYQB0AGUAcwAgAGEAIABoAG8AcgBpAHoAbwBuAHQAYQBsACAAdABpAG0AZQBsAGkAbgBlACAAbwByACAAcABlAHIAaQBvAGQAIABzAHQAYQByAHQAIABkAGEAdABlAHMALgC2AFwAIgAgACYAIABcAG4AIAAgACAAIAAgACAAIAAgACAAIAAgACAAIAAgACAAIABcACIAkiG2AFwAIgAgACYAXABuACAAIAAgACAAIAAgACAAIAAgACAAIAAgACAAIAAgACAAXAAiAFAAQQBSAEEATQBFAFQARQBSAFMAOgAgACAAIAAgAJIhtgBcACIAIAAmACAAXABuACAAIAAgACAAIAAgACAAIAAgACAAIAAgACAAIAAgACAAXAAiAFMAdABhAHIAdABEAGEAdABlACAAIAAgACAAIAAgAJIhKABSAGUAcQB1AGkAcgBlAGQAKQAgAEYAaQByAHMAdAAgAGQAYQB0AGUAIABpAG4AIAB0AGkAbQBlAGwAaQBuAGUALgC2AFwAIgAgACYAXABuACAAIAAgACAAIAAgACAAIAAgACAAIAAgACAAIAAgACAAXAAiAEUAbgBkAEQAYQB0AGUAIAAgACAAIAAgACAAIAAgAJIhKABPAHAAdABpAG8AbgBhAGwAKQAgAEwAYQBzAHQAIABkAGEAdABlACAAaQBuACAAdABpAG0AZQBsAGkAbgBlAC4AIABEAGUAZgBhAHUAbAB0AHMAIAB0AG8AIAAxACAAeQBlAGEAcgAgAGEAZgB0AGUAcgAgAHMAdABhAHIAdAAuALYAXAAiACAAJgBcAG4AIAAgACAAIAAgACAAIAAgACAAIAAgACAAIAAgACAAIABcACIASQBuAHQAZQByAHYAYQBsACAAIAAgACAAIAAgACAAkiEoAE8AcAB0AGkAbwBuAGEAbAApACAARABpAGYAZgBlAHIAZQBuAGMAZQAgAGkAbgAgAEQAYQB5AHMALAAgAFcAZQBlAGsAcwAsACAATQBvAG4AdABoAHMAIAAoAGQAZQBmAGEAdQBsAHQAKQAsACAAUQB1AGEAcgB0AGUAcgBzACwAIABvAHIAIABZAGUAYQByAHMAtgBcACIAIAAmAFwAbgAgACAAIAAgACAAIAAgACAAIAAgACAAIAAgACAAIAAgAFwAIgCSIbYAXAAiACAAJgBcAG4AIAAgACAAIAAgACAAIAAgACAAIAAgACAAIAAgACAAIABcACIAUgBFAFEAVQBJAFMASQBUAEUAUwA6ACAAIAAgACAAkiFSAGUAcQB1AGkAcgBlAHMAIABQAGUAcgBpAG8AZABzALsDKAApACAAZgByAG8AbQAgAHQAaABpAHMAIABMAEEATQBCAEQAQQAnAHMAIABzAG8AdQByAGMAZQAgAG0AbwBkAHUAbABlALYAXAAiACAAJgBcAG4AIAAgACAAIAAgACAAIAAgACAAIAAgACAAIAAgACAAIABcACIAkiG2AFwAIgAgACYAXABuACAAIAAgACAAIAAgACAAIAAgACAAIAAgACAAIAAgACAAXAAiAEUAWABBAE0AUABMAEUAUwA6ACAAIAAgACAAIAAgAJIhtgBcACIAIAAmACAAXABuACAAIAAgACAAIAAgACAAIAAgACAAIAAgACAAIAAgACAAXAAiAFIAZQBzAHUAbAB0ACAAIAAgACAAIAAgACAAIAAgAJIhRgBvAHIAbQB1AGwAYQC2AFwAIgAgACYAXABuACAAIAAgACAAIAAgACAAIAAgACAAIAAgACAAIAAgACAAXAAiADEAIAB5AHIAIABpAG4AIABNAG8AbgB0AGgAcwAgAJIhPQBDAHIAZQBhAHQAZQBTAHQAYQByAHQARABhAHQAZQBzALsDKABcACIAXAAiADEALwAxAC8AMgAwADIAMwBcACIAXAAiACkAtgBcACIAIAAmAFwAbgAgACAAIAAgACAAIAAgACAAIAAgACAAIAAgACAAIAAgAFwAIgAxACAAeQByACAAaQBuACAARABhAHkAcwAgACAAIACSIT0AQwByAGUAYQB0AGUAUwB0AGEAcgB0AEQAYQB0AGUAcwC7AygAXAAiAFwAIgAxAC8AMQAvADIAMAAyADMAXAAiAFwAIgAsACAALAAgAFwAIgBcACIARABcACIAXAAiACkAtgBcACIAIAAmAFwAbgAgACAAIAAgACAAIAAgACAAIAAgACAAIAAgACAAIAAgAFwAIgAyACAAeQByAHMAIABpAG4AIABRAHQAcgBzACAAIACSIT0AQwByAGUAYQB0AGUAUwB0AGEAcgB0AEQAYQB0AGUAcwC7AygAXAAiAFwAIgAxAC8AMQAvADIAMAAyADMAXAAiAFwAIgAsAFwAIgBcACIAMQAyAC8AMwAxAC8AMgAwADIANABcACIAXAAiACwAIABcACIAXAAiAFEAXAAiAFwAIgApAFwAIgAsAFwAbgAgACAAIAAgACAAIAAgACAAIAAgACAAIAAgACAAIAAgAFwAIgCSIVwAIgAsACAAXAAiALYAXAAiAFwAbgAgACAAIAAgACAAIAAgACAAIAAgACAAIAApAFwAbgAgACAAIAAgACAAIAAgACAAKQAsACAAIAAgACAAIAAgAFwAbgAgACAAIAAgAC8ALwAgACAATgBhAG0AZQBkACAAQwBvAG4AcwB0AGEAbgB0AHMAXABuACAAIAAgACAAIAAgACAAIABNAFAAWQAsACAAMQAyACwAIAAgACAAIAAvAC8ATQBvAG4AdABoAHMAIABQAGUAcgAgAFkAZQBhAHIAXABuACAAIAAgACAAIAAgACAAIABNAFAAUQAsACAAMwAsACAAIAAgACAAIAAvAC8ATQBvAG4AdABoAHMAIABQAGUAcgAgAFEAdQBhAHIAdABlAHIAXABuACAAIAAgACAAIAAgACAAIABEAFAAVwAsACAANwAsACAAIAAgACAAIAAvAC8ARABhAHkAcwAgAFAAZQByACAAVwBlAGUAawBcAG4AIAAgACAAIAAgACAAIAAgAFwAbgAgACAAIAAgAC8ALwAgACAAUwBlAHQAIABkAGUAZgBhAHUAbAB0AHMAXABuACAAIAAgACAAIAAgACAAIABTAHQAYQByAHQARABhAHQAZQAsACAAIABJAEYAKABJAFMATwBNAEkAVABUAEUARAAoAFMAdABhAHIAdABEAGEAdABlACkALAAgACMAVgBBAEwAVQBFACEALAAgAFMAdABhAHIAdABEAGEAdABlACkALABcAG4AIAAgACAAIAAgACAAIAAgAEUAbgBkAEQAYQB0AGUALAAgACAAIAAgAEkARgAoAE8AUgAoAEkAUwBPAE0ASQBUAFQARQBEACgARQBuAGQARABhAHQAZQApACwAIABFAG4AZABEAGEAdABlACAAPQAgAFwAIgBcACIAKQAsACAARQBEAEEAVABFACgAUwB0AGEAcgB0AEQAYQB0AGUALAAgAE0AUABZACkAIAAtACAAMQAsACAARQBuAGQARABhAHQAZQApACwAXABuACAAIAAgACAAIAAgACAAIABJAG4AdABlAHIAdgBhAGwALAAgACAAIABJAEYAKABPAFIAKABJAFMATwBNAEkAVABUAEUARAAoAEkAbgB0AGUAcgB2AGEAbAApACwAIABJAG4AdABlAHIAdgBhAGwAIAA9ACAAXAAiAFwAIgApACwAIABcACIATQBcACIALAAgAEwAZQBmAHQAKABJAG4AdABlAHIAdgBhAGwAKQApACwAXABuACAAIAAgACAAIAAgACAAIAAgAFwAbgAgACAAIAAgAC8ALwAgACAARABlAGYAaQBuAGUAIABQAGUAcgBpAG8AZABzAFwAbgAgACAAIAAgACAAIAAgACAAUABlAHIAaQBvAGQAcwAsACAAIAAgACAAUABlAHIAaQBvAGQAcwC7AygAUwB0AGEAcgB0AEQAYQB0AGUALAAgAEUAbgBkAEQAYQB0AGUALAAgAEkAbgB0AGUAcgB2AGEAbAApACwAXABuACAAIAAgACAAIAAgACAAIABcAG4AIAAgACAAIAAvAC8AIAAgAFAAcgBvAGMAZQBkAHUAcgBlAFwAbgAgACAAIAAgACAAIAAgACAAUgBlAHQAdQByAG4ALAAgACAAIAAgACAAUwBXAEkAVABDAEgAKABcAG4AIAAgACAAIAAgACAAIAAgACAAIAAgACAAIAAgACAAIAAgACAAIAAgACAAIAAgACAASQBuAHQAZQByAHYAYQBsACwAXABuACAAIAAgACAAIAAgACAAIAAgACAAIAAgACAAIAAgACAAIAAgACAAIAAgACAAIAAgAFwAIgBZAFwAIgAsACAARQBEAEEAVABFACgAUwB0AGEAcgB0AEQAYQB0AGUALAAgAFMARQBRAFUARQBOAEMARQAoADEALAAgAFAAZQByAGkAbwBkAHMALAAgADAALAAgAE0AUABZACkAKQAsAFwAbgAgACAAIAAgACAAIAAgACAAIAAgACAAIAAgACAAIAAgACAAIAAgACAAIAAgACAAIABcACIAUQBcACIALAAgAEUARABBAFQARQAoAFMAdABhAHIAdABEAGEAdABlACwAIABTAEUAUQBVAEUATgBDAEUAKAAxACwAIABQAGUAcgBpAG8AZABzACwAIAAwACwAIABNAFAAUQApACkALABcAG4AIAAgACAAIAAgACAAIAAgACAAIAAgACAAIAAgACAAIAAgACAAIAAgACAAIAAgACAAXAAiAE0AXAAiACwAIABFAEQAQQBUAEUAKABTAHQAYQByAHQARABhAHQAZQAsACAAUwBFAFEAVQBFAE4AQwBFACgAMQAsACAAUABlAHIAaQBvAGQAcwAsACAAMAAsACAAMQApACkALABcAG4AIAAgACAAIAAgACAAIAAgACAAIAAgACAAIAAgACAAIAAgACAAIAAgACAAIAAgACAAXAAiAFcAXAAiACwAIABTAEUAUQBVAEUATgBDAEUAKAAxACwAIABQAGUAcgBpAG8AZABzACwAIABTAHQAYQByAHQARABhAHQAZQAsACAARABQAFcAKQAsAFwAbgAgACAAIAAgACAAIAAgACAAIAAgACAAIAAgACAAIAAgACAAIAAgACAAIAAgACAAIABcACIARABcACIALAAgAFMARQBRAFUARQBOAEMARQAoADEALAAgAFAAZQByAGkAbwBkAHMALAAgAFMAdABhAHIAdABEAGEAdABlACwAIAAxACkALABcAG4AIAAgACAAIAAgACAAIAAgACAAIAAgACAAIAAgACAAIAAgACAAIAAgACAAIAAgACAASABlAGwAcABcAG4AIAAgACAAIAAgACAAIAAgACkALABcAG4AIAAgACAAIAAgACAAIAAgAFwAbgAgACAAIAAgACAAIAAgACAALwAvACAAIABIAGEAbgBkAGwAZQAgAEUAcgByAG8AcgBcAG4AIAAgACAAIAAgACAAIAAgAEUAcgByAG8AcgAsACAATQBBAFgAKABOACgASQBTAEUAUgBSACgAUgBlAHQAdQByAG4AKQApACkAIAArACAAMQAsAFwAbgAgACAAIAAgACAAIAAgACAAXABuACAAIAAgACAAIAAgACAAIAAvAC8AIAAgAFIAZQB0AHUAcgBuACAAUgBlAHMAdQBsAHQAXABuACAAIAAgACAAIAAgACAAIABDAEgATwBPAFMARQAoAEUAcgByAG8AcgAsACAAUgBlAHQAdQByAG4ALAAgAEgAZQBsAHAAKQBcAG4AIAAgACAAIAApAFwAbgApADsAXABuAFwAbgBcAG4AXABuAC8AKgAgACAARgBVAE4AQwBUAEkATwBOACAATgBBAE0ARQA6ACAAIAAgACAAIAAgAEMAcgBlAGEAdABlAEUAbgBkAEQAYQB0AGUAcwC7A1wAbgAgACAAIAAgAEQARQBTAEMAUgBJAFAAVABJAE8ATgA6ACoALwAvACoAKgBDAHIAZQBhAHQAZQAgAGEAIABoAG8AcgBpAHoAbwBuAHQAYQBsACAAbABpAHMAdAAgAG8AZgAgAGUAbgBkACAAZABhAHQAZQBzACwAIABhAGsAYQAgAHQAaQBtAGUAbABpAG4AZQAqAC8AXABuAC8AKgAgACAAUgBFAFYASQBTAEkATwBOAFMAOgAgACAAIAAgACAAIABEAGEAdABlACAAIAAgACAAIAAgACAAIAAgACAAIAAgAEQAZQB2AGUAbABvAHAAZQByACAAIAAgACAAIAAgACAARABlAHMAYwByAGkAcAB0AGkAbwBuACAAIABcAG4AIAAgACAAIAAgACAAIAAgACAAIAAgACAAIAAgACAAIAAgACAAIAAgACAAIAAgACAATQBhAHIAIAAwADQAIAAyADAAMgAyACAAIAAgACAAIABDAHIAYQBpAGcAIABIAGEAdABtAGEAawBlAHIAIAAgAE8AcgBpAGcAaQBuAGEAbAAgAEQAZQB2AGUAbABvAHAAbQBlAG4AdABcAG4AIAAgACAAIAAgACAAIAAgACAAIAAgACAAIAAgACAAIAAgACAAIAAgACAAIAAgACAAQQBwAHIAIAAwADYAIAAyADAAMgAzACAAIAAgACAAIABDAHIAYQBpAGcAIABIAGEAdABtAGEAawBlAHIAIAAgAEEAZABkAGUAZAAgAEgAZQBsAHAAXABuACoALwBcAG4AXABuAEMAcgBlAGEAdABlAEUAbgBkAEQAYQB0AGUAcwC7AyAAPQAgAEwAQQBNAEIARABBACgAXABuACAAIAAgACAALwAvACAAIABQAGEAcgBhAG0AZQB0AGUAcgAgAEQAZQBjAGwAYQByAGEAdABpAG8AbgBzAFwAbgAgACAAIAAgAFsAUwB0AGEAcgB0AEQAYQB0AGUAXQAsAFwAbgAgACAAIAAgAFsARQBuAGQARABhAHQAZQBdACwAXABuACAAIAAgACAAWwBJAG4AdABlAHIAdgBhAGwAXQAsAFwAbgAgACAAIAAgAFwAbgAvAC8AIAAgAEYAdQBuAGMAdABpAG8AbgAgAFMAZQBnAG0AZQBuAHQAcwBcAG4AIAAgACAAIABMAEUAVAAoAFwAbgAgACAAIAAgACAAIAAgACAASABlAGwAcAAsACAAVABSAEkATQAoAFwAbgAgACAAIAAgACAAIAAgACAAIAAgACAAIABUAEUAWABUAFMAUABMAEkAVAAoAFwAbgAgACAAIAAgACAAIAAgACAAIAAgACAAIAAgACAAIAAgAFwAIgBEAEUAUwBDAFIASQBQAFQASQBPAE4AOgAgACAAIACSIUMAcgBlAGEAdABlAHMAIABhACAAaABvAHIAaQB6AG8AbgB0AGEAbAAgAHQAaQBtAGUAbABpAG4AZQAgAG8AZgAgAHAAZQByAGkAbwBkACAAZQBuAGQAIABkAGEAdABlAHMALgC2AFwAIgAgACYAXABuACAAIAAgACAAIAAgACAAIAAgACAAIAAgACAAIAAgACAAIABcACIAkiG2AFwAIgAgACYAXABuACAAIAAgACAAIAAgACAAIAAgACAAIAAgACAAIAAgACAAXAAiAJIhtgBcACIAIAAmAFwAbgAgACAAIAAgACAAIAAgACAAIAAgACAAIAAgACAAIAAgAFwAIgBQAEEAUgBBAE0ARQBUAEUAUgBTADoAIAAgACAAIACSIbYAXAAiACAAJgAgAFwAbgAgACAAIAAgACAAIAAgACAAIAAgACAAIAAgACAAIAAgAFwAIgBTAHQAYQByAHQARABhAHQAZQAgACAAIAAgACAAIACSISgAUgBlAHEAdQBpAHIAZQBkACkAIABGAGkAcgBzAHQAIABkAGEAdABlACAAaQBuACAAdABpAG0AZQBsAGkAbgBlAC4AtgBcACIAIAAmAFwAbgAgACAAIAAgACAAIAAgACAAIAAgACAAIAAgACAAIAAgAFwAIgBFAG4AZABEAGEAdABlACAAIAAgACAAIAAgACAAIACSISgATwBwAHQAaQBvAG4AYQBsACkAIABMAGEAcwB0ACAAZABhAHQAZQAgAGkAbgAgAHQAaQBtAGUAbABpAG4AZQAuACAARABlAGYAYQB1AGwAdABzACAAdABvACAAMQAgAHkAZQBhAHIAIABhAGYAdABlAHIAIABzAHQAYQByAHQALgC2AFwAIgAgACYAXABuACAAIAAgACAAIAAgACAAIAAgACAAIAAgACAAIAAgACAAXAAiAEkAbgB0AGUAcgB2AGEAbAAgACAAIAAgACAAIAAgAJIhKABPAHAAdABpAG8AbgBhAGwAKQAgAEQAaQBmAGYAZQByAGUAbgBjAGUAIABpAG4AIABEAGEAeQBzACwAIABXAGUAZQBrAHMALAAgAE0AbwBuAHQAaABzACAAKABkAGUAZgBhAHUAbAB0ACkALAAgAFEAdQBhAHIAdABlAHIAcwAsACAAbwByACAAWQBlAGEAcgBzALYAXAAiACAAJgBcAG4AIAAgACAAIAAgACAAIAAgACAAIAAgACAAIAAgACAAIABcACIAkiG2AFwAIgAgACYAXABuACAAIAAgACAAIAAgACAAIAAgACAAIAAgACAAIAAgACAAXAAiAFIARQBRAFUASQBTAEkAVABFAFMAOgAgACAAIAAgAJIhUgBlAHEAdQBpAHIAZQBzACAAUABlAHIAaQBvAGQAcwC7AygAKQAgAGYAcgBvAG0AIAB0AGgAaQBzACAATABBAE0AQgBEAEEAJwBzACAAcwBvAHUAcgBjAGUAIABtAG8AZAB1AGwAZQC2AFwAIgAgACYAXABuACAAIAAgACAAIAAgACAAIAAgACAAIAAgACAAIAAgACAAXAAiAJIhtgBcACIAIAAmAFwAbgAgACAAIAAgACAAIAAgACAAIAAgACAAIAAgACAAIAAgAFwAIgBFAFgAQQBNAFAATABFAFMAOgAgACAAIAAgACAAIACSIbYAXAAiACAAJgAgAFwAbgAgACAAIAAgACAAIAAgACAAIAAgACAAIAAgACAAIAAgAFwAIgBSAGUAcwB1AGwAdAAgACAAIAAgACAAIAAgACAAIACSIUYAbwByAG0AdQBsAGEAtgBcACIAIAAmAFwAbgAgACAAIAAgACAAIAAgACAAIAAgACAAIAAgACAAIAAgAFwAIgAxACAAeQByACAAaQBuACAATQBvAG4AdABoAHMAIACSIT0AQwByAGUAYQB0AGUAUwB0AGEAcgB0AEQAYQB0AGUAcwC7AygAXAAiAFwAIgAxAC8AMQAvADIAMAAyADMAXAAiAFwAIgApALYAXAAiACAAJgBcAG4AIAAgACAAIAAgACAAIAAgACAAIAAgACAAIAAgACAAIABcACIAMQAgAHkAcgAgAGkAbgAgAEQAYQB5AHMAIAAgACAAkiE9AEMAcgBlAGEAdABlAFMAdABhAHIAdABEAGEAdABlAHMAuwMoAFwAIgBcACIAMQAvADEALwAyADAAMgAzAFwAIgBcACIALAAgACwAIABcACIAXAAiAEQAXAAiAFwAIgApALYAXAAiACAAJgBcAG4AIAAgACAAIAAgACAAIAAgACAAIAAgACAAIAAgACAAIABcACIAMgAgAHkAcgBzACAAaQBuACAAUQB0AHIAcwAgACAAkiE9AEMAcgBlAGEAdABlAFMAdABhAHIAdABEAGEAdABlAHMAuwMoAFwAIgBcACIAMQAvADEALwAyADAAMgAzAFwAIgBcACIALABcACIAXAAiADEAMgAvADMAMQAvADIAMAAyADQAXAAiAFwAIgAsACAAXAAiAFwAIgBRAFwAIgBcACIAKQBcACIALABcAG4AIAAgACAAIAAgACAAIAAgACAAIAAgACAAIAAgACAAIABcACIAkiFcACIALAAgAFwAIgC2AFwAIgBcAG4AIAAgACAAIAAgACAAIAAgACAAIAAgACAAKQBcAG4AIAAgACAAIAAgACAAIAAgACkALABcAG4AIAAgACAAIAAgACAAIAAgAFwAbgAgACAAIAAgAC8ALwAgACAATgBhAG0AZQBkACAAQwBvAG4AcwB0AGEAbgB0AHMAXABuACAAIAAgACAAIAAgACAAIABNAFAAWQAsACAAMQAyACwAIAAgACAAIAAvAC8ATQBvAG4AdABoAHMAIABQAGUAcgAgAFkAZQBhAHIAXABuACAAIAAgACAAIAAgACAAIABNAFAAUQAsACAAMwAsACAAIAAgACAAIAAvAC8ATQBvAG4AdABoAHMAIABQAGUAcgAgAFEAdQBhAHIAdABlAHIAXABuACAAIAAgACAAIAAgACAAIABEAFAAVwAsACAANwAsACAAIAAgACAAIAAvAC8ARABhAHkAcwAgAFAAZQByACAAVwBlAGUAawBcAG4AIAAgACAAIAAgACAAIAAgAFwAbgAgACAAIAAgAC8ALwAgACAAUwBlAHQAIABkAGUAZgBhAHUAbAB0AHMAXABuACAAIAAgACAAIAAgACAAIABTAHQAYQByAHQARABhAHQAZQAsACAAIABJAEYAKABJAFMATwBNAEkAVABUAEUARAAoAFMAdABhAHIAdABEAGEAdABlACkALAAgACMAVgBBAEwAVQBFACEALAAgAFMAdABhAHIAdABEAGEAdABlACkALABcAG4AIAAgACAAIAAgACAAIAAgAEUAbgBkAEQAYQB0AGUALAAgACAAIAAgAEkARgAoAE8AUgAoAEkAUwBPAE0ASQBUAFQARQBEACgARQBuAGQARABhAHQAZQApACwAIABFAG4AZABEAGEAdABlACAAPQAgAFwAIgBcACIAKQAsACAARQBEAEEAVABFACgAUwB0AGEAcgB0AEQAYQB0AGUALAAgAE0AUABZACkAIAAtACAAMQAsACAARQBuAGQARABhAHQAZQApACwAXABuACAAIAAgACAAIAAgACAAIABJAG4AdABlAHIAdgBhAGwALAAgACAAIABJAEYAKABPAFIAKABJAFMATwBNAEkAVABUAEUARAAoAEkAbgB0AGUAcgB2AGEAbAApACwAIABJAG4AdABlAHIAdgBhAGwAIAA9ACAAXAAiAFwAIgApACwAIABcACIATQBcACIALAAgAEwAZQBmAHQAKABJAG4AdABlAHIAdgBhAGwAKQApACwAXABuACAAIAAgACAAIAAgACAAIAAgAFwAbgAgACAAIAAgAC8ALwAgACAARABlAGYAaQBuAGUAIABQAGUAcgBpAG8AZABzAFwAbgAgACAAIAAgACAAIAAgACAAUABlAHIAaQBvAGQAcwAsACAAIAAgAFAAZQByAGkAbwBkAHMAuwMoAFMAdABhAHIAdABEAGEAdABlACwAIABFAG4AZABEAGEAdABlACwAIABJAG4AdABlAHIAdgBhAGwAKQAsAFwAbgAgACAAIAAgACAAIAAgACAAXABuACAAIAAgACAALwAvACAAIABQAHIAbwBjAGUAZAB1AHIAZQBcAG4AIAAgACAAIAAgACAAIAAgAFIAZQB0AHUAcgBuACwAIABTAFcASQBUAEMASAAoAFwAbgAgACAAIAAgACAAIAAgACAAIAAgACAAIABJAG4AdABlAHIAdgBhAGwALABcAG4AIAAgACAAIAAgACAAIAAgACAAIAAgACAAXAAiAFkAXAAiACwAIABFAEQAQQBUAEUAKABTAHQAYQByAHQARABhAHQAZQAsACAAUwBFAFEAVQBFAE4AQwBFACgAMQAsACAAUABlAHIAaQBvAGQAcwAsACAAMQAsACAATQBQAFkAKQApACAALQAgADEALABcAG4AIAAgACAAIAAgACAAIAAgACAAIAAgACAAXAAiAFEAXAAiACwAIABFAEQAQQBUAEUAKABTAHQAYQByAHQARABhAHQAZQAsACAAUwBFAFEAVQBFAE4AQwBFACgAMQAsACAAUABlAHIAaQBvAGQAcwAsACAAMwAsACAATQBQAFEAKQApACAALQAgADEALABcAG4AIAAgACAAIAAgACAAIAAgACAAIAAgACAAXAAiAE0AXAAiACwAIABFAEQAQQBUAEUAKABTAHQAYQByAHQARABhAHQAZQAsACAAUwBFAFEAVQBFAE4AQwBFACgAMQAsACAAUABlAHIAaQBvAGQAcwAsACAAMQAsACAAMQApACkAIAAtACAAMQAsAFwAbgAgACAAIAAgACAAIAAgACAAIAAgACAAIABcACIAVwBcACIALAAgAFMARQBRAFUARQBOAEMARQAoADEALAAgAFAAZQByAGkAbwBkAHMALAAgAFMAdABhAHIAdABEAGEAdABlACAAKwAgADYALAAgAEQAUABXACkALABcAG4AIAAgACAAIAAgACAAIAAgACAAIAAgACAAXAAiAEQAXAAiACwAIABTAEUAUQBVAEUATgBDAEUAKAAxACwAIABQAGUAcgBpAG8AZABzACwAIABTAHQAYQByAHQARABhAHQAZQAsACAAMQApACwAXABuACAAIAAgACAAIAAgACAAIAAgACAAIAAgAEgAZQBsAHAAXABuACAAIAAgACAAIAAgACAAIAApACwAXABuACAAIAAgACAAIAAgACAAIABcAG4AIAAgACAAIAAvAC8AIAAgAEgAYQBuAGQAbABlACAARQByAHIAbwByAFwAbgAgACAAIAAgACAAIAAgACAARQByAHIAbwByACwAIABNAEEAWAAoAE4AKABJAFMARQBSAFIAKABSAGUAdAB1AHIAbgApACkAKQAgACsAIAAxACwAXABuACAAIAAgACAAIAAgACAAIABcAG4AIAAgACAAIAAvAC8AIAAgAFIAZQB0AHUAcgBuACAAUgBlAHMAdQBsAHQAXABuACAAIAAgACAAIAAgACAAIABDAEgATwBPAFMARQAoAEUAcgByAG8AcgAsACAAUgBlAHQAdQByAG4ALAAgAEgAZQBsAHAAKQBcAG4AIAAgACAAIAApAFwAbgApADsAXABuAFwAbgBcAG4AXABuAC8AKgAgACAARgBVAE4AQwBUAEkATwBOACAATgBBAE0ARQA6ACAAIAAgACAAIAAgAEkAcwBPAGMAYwB1AHIAcgBlAG4AYwBlAEQAYQB0AGUAuwNcAG4AIAAgACAAIABEAEUAUwBDAFIASQBQAFQASQBPAE4AOgAqAC8ALwAqACoAUgBlAHQAdQByAG4AcwAgAFQAUgBVAEUAIABpAGYAIABEAGEAdABlACAAcABhAHMAcwBlAGQAIABpAHMAIAB3AGgAZQBuACAAcwBvAG0AZQB0AGgAaQBuAGcAIABoAGEAcABwAGUAbgBzAC4AIABUAGgAaQBzACAAdwBhAHMAIABkAGUAdgBlAGwAbwBwAGUAZAAgAGYAbwByACAAYgB1AGQAZwBlAHQAaQBuAGcAIAB3AGgAZQByAGUAIAB3AGUAIABoAGEAdgBlACAAZQB4AHAAZQBuAHMAZQBzACAAdABoAGEAdAAgAHMAdABhAHIAdAAsACAAYQBuAGQAIABzAG8AbQBlAHQAaQBtAGUAcwAgAHIAZQBwAGUAYQB0ACAAYQB0ACAAcgBlAGcAdQBsAGEAcgAgAGkAbgB0AGUAcgB2AGEAbABzAC4AKgAvAFwAbgAvACoAIAAgAFIARQBWAEkAUwBJAE8ATgBTADoAIAAgACAAIAAgACAAIAAgACAAIABEAGEAdABlACAAIAAgACAAIAAgACAAIAAgACAAIAAgAEQAZQB2AGUAbABvAHAAZQByACAAIAAgACAAIAAgACAARABlAHMAYwByAGkAcAB0AGkAbwBuACAAIABcAG4AIAAgACAAIAAgACAAIAAgACAAIAAgACAAIAAgACAAIAAgACAAIAAgACAAIAAgACAASgB1AG4AIAAwADEAIAAyADAAMgAyACAAIAAgACAAIABDAHIAYQBpAGcAIABIAGEAdABtAGEAawBlAHIAIAAgAE8AcgBpAGcAaQBuAGEAbAAgAEQAZQB2AGUAbABvAHAAbQBlAG4AdABcAG4AIAAgACAAIAAgACAAIAAgACAAIAAgACAAIAAgACAAIAAgACAAIAAgACAAIAAgACAAQQBwAHIAIAAwADcAIAAyADAAMgAzACAAIAAgACAAIABDAHIAYQBpAGcAIABIAGEAdABtAGEAawBlAHIAIAAgAEEAZABkAGUAZAAgAEgAZQBsAHAAXABuACoALwBcAG4AXABuAEkAcwBPAGMAYwB1AHIAcgBlAG4AYwBlAEQAYQB0AGUAuwMgAD0AIABMAEEATQBCAEQAQQAoAFwAbgAvAC8AIAAgAFAAYQByAGEAbQBlAHQAZQByACAAZABlAGMAbABhAHIAYQB0AGkAbwBuAHMAXABuACAAIAAgACAAWwBEAGEAdABlAF0ALABcAG4AIAAgACAAIABbAEYAaQByAHMAdABPAGMAYwB1AHIAZQBuAGMAZQBdACwAXABuACAAIAAgACAAWwBMAGEAcwB0AE8AYwBjAHUAcgBlAG4AYwBlAF0ALABcAG4AIAAgACAAIABbAFIAZQBwAGUAYQB0AHMAXQAsAFwAbgAgACAAIAAgAFwAbgAvAC8AIAAgAEgAZQBsAHAAXABuACAAIAAgACAATABFAFQAKABcAG4AIAAgACAAIAAgACAAIAAgAEgAZQBsAHAALAAgAFQAUgBJAE0AKABcAG4AIAAgACAAIAAgACAAIAAgACAAIAAgACAAVABFAFgAVABTAFAATABJAFQAKABcAG4AIAAgACAAIAAgACAAIAAgACAAIAAgACAAIAAgACAAIABcACIARABFAFMAQwBSAEkAUABUAEkATwBOADoAIAAgACAAkiFSAGUAdAB1AHIAbgBzACAAVABSAFUARQAgAGkAZgAgAEQAYQB0AGUAIABwAGEAcwBzAGUAZAAgAGkAcwAgAHcAaABlAG4AIABzAG8AbQBlAHQAaABpAG4AZwAgAGgAYQBwAHAAZQBuAHMALgC2AFwAIgAgACYAXABuACAAIAAgACAAIAAgACAAIAAgACAAIAAgACAAIAAgACAAIAAgACAAIAAgACAAIAAgACAAIAAgACAAIAAgACAAXAAiAJIhVABoAGkAcwAgAHcAYQBzACAAZABlAHYAZQBsAG8AcABlAGQAIABmAG8AcgAgAGIAdQBkAGcAZQB0AGkAbgBnACAAdwBoAGUAcgBlACAAdwBlACAAaABhAHYAZQAgAGUAeABwAGUAbgBzAGUAcwAgAHQAaABhAHQAIABzAHQAYQByAHQALAC2AFwAIgAgACYAXABuACAAIAAgACAAIAAgACAAIAAgACAAIAAgACAAIAAgACAAIAAgACAAIAAgACAAIAAgACAAIAAgACAAIAAgACAAXAAiAJIhYQBuAGQAIABzAG8AbQBlAHQAaQBtAGUAcwAgAHIAZQBwAGUAYQB0ACAAYQB0ACAAcgBlAGcAdQBsAGEAcgAgAGkAbgB0AGUAcgB2AGEAbABzAC4AtgBcACIAIAAmACAAIABcAG4AIAAgACAAIAAgACAAIAAgACAAIAAgACAAIAAgACAAIABcACIAUABBAFIAQQBNAEUAVABFAFIAUwA6ACAAIAAgACAAkiG2AFwAIgAgACYAXABuACAAIAAgACAAIAAgACAAIAAgACAAIAAgACAAIAAgACAAXAAiAEQAYQB0AGUAIAAgACAAIAAgACAAIAAgACAAIAAgAJIhKABSAGUAcQB1AGkAcgBlAGQAKQAgAEQAYQB0AGUAIAB0AG8AIAB0AGUAcwB0AC4AIABOAG8AcgBtAGEAbABsAHkAIAB0AGgAaQBzACAAaQBzACAAaABvAHIAaQB6AG8AbgB0AGEAbAAgAGEAcgByAGEAeQAgAG8AZgAgAGQAYQB0AGUAcwC2AFwAIgAgACYAXABuACAAIAAgACAAIAAgACAAIAAgACAAIAAgACAAIAAgACAAXAAiAEYAaQByAHMAdABPAGMAYwB1AHIAZQBuAGMAZQAgAJIhKABSAGUAcQB1AGkAcgBlAGQAKQAgAFcAaABlAG4AIABzAG8AbQBlAHQAaABpAG4AZwAgAHQAaABhAHQAIABtAGEAeQAgAHIAZQBwAGUAYQB0ACwAIABoAGEAcABwAGUAbgBzACAAZgBvAHIAIAB0AGgAZQAgAGYAaQByAHMAdAAgAHQAaQBtAGUALgC2AFwAIgAgACYAXABuACAAIAAgACAAIAAgACAAIAAgACAAIAAgACAAIAAgACAAXAAiAEwAYQBzAHQATwBjAGMAdQByAGUAbgBjAGUAIAAgAJIhKABPAHAAdABpAG8AbgBhAGwAKQAgAFcAaABlAG4AIABzAG8AbQBlAHQAaABpAG4AZwAgAHQAaABhAHQAIABtAGEAeQAgAHIAZQBwAGUAYQB0ACwAIABoAGEAcABwAGUAbgBzACAAZgBvAHIAIAB0AGgAZQAgAGwAYQBzAHQAIAB0AGkAbQBlAC4AtgBcACIAIAAmAFwAbgAgACAAIAAgACAAIAAgACAAIAAgACAAIAAgACAAIAAgACAAIAAgACAAIAAgACAAIAAgACAAIAAgACAAIAAgAFwAIgCSIUkAZgAgAG8AbQBpAHQAdABlAGQALAAgAGkAdAAgAGkAcwAgAGEAcwBzAHUAbQBlAGQAIAByAGUAcABlAGEAdABpAG4AZwAgAGkAdABlAG0AcwAgAHIAZQBwAGUAYQB0ACAAZgBvAHIAZQB2AGUAcgAuALYAXAAiACAAJgBcAG4AIAAgACAAIAAgACAAIAAgACAAIAAgACAAIAAgACAAIABcACIAUgBlAHAAZQBhAHQAcwAgACAAIAAgACAAIAAgACAAkiEoAE8AcAB0AGkAbwBuAGEAbAApACAAQQAgAGMAbwBkAGUAIAB0AGgAYQB0ACAAYwBvAG4AdgBlAHkAcwAgAGgAbwB3ACAAbwBmAHQAZQBuACAAdABoAGkAcwAgAHQAaABpAG4AZwAgAHIAZQBwAGUAYQB0AHMALgAgAFIAZQBwAGUAYQB0ACAAYwBvAGQAZQBzACAAYQByAGUAtgBcACIAIAAmAFwAbgAgACAAIAAgACAAIAAgACAAIAAgACAAIAAgACAAIAAgACAAIAAgACAAIAAgACAAIAAgACAAIAAgACAAIAAgACAAXAAiAJIhTwA9AE8AbgBlACAAdABpAG0AZQAvAG4AZQB2AGUAcgAgAHIAZQBwAGUAYQB0AHMAIAAoAGQAZQBmAGEAdQBsAHQAKQC2AFwAIgAgACYAIABcACIAkiFBAD0AQQBuAG4AdQBhAGwAbAB5ALYAXAAiACAAJgAgAFwAIgCSIVMAPQBTAGUAbQBpAC0AQQBuAG4AdQBhAGwAbAB5ALYAXAAiACAAJgBcAG4AIAAgACAAIAAgACAAIAAgACAAIAAgACAAIAAgACAAIAAgACAAIAAgACAAIAAgACAAIAAgACAAIAAgACAAIAAgAFwAIgCSIVEAPQBRAHUAYQByAHQAZQByAGwAeQC2AFwAIgAgACYAIABcAG4AIAAgACAAIAAgACAAIAAgACAAIAAgACAAIAAgACAAIAAgACAAIAAgACAAIAAgACAAIAAgACAAIAAgACAAIAAgAFwAIgCSIUIAPQBCAGkAVwBlAGUAawBsAHkAtgBcACIAIAAmACAAXABuACAAIAAgACAAIAAgACAAIAAgACAAIAAgACAAIAAgACAAIAAgACAAIAAgACAAIAAgACAAIAAgACAAIAAgACAAIABcACIAkiFXAD0AVwBlAGUAawBsAHkAtgBcACIAIAAmAFwAbgAgACAAIAAgACAAIAAgACAAIAAgACAAIAAgACAAIAAgACAAIAAgACAAIAAgACAAIAAgACAAIAAgACAAIAAgACAAXAAiAJIhWAA9AEUAdgBlAHIAeQAgAFcAbwByAGsAZABhAHkAIAAoAFUAUwBBACAAbgBvAHIAbQBhAGwAKQC2AFwAIgAgACYAIABcAG4AIAAgACAAIAAgACAAIAAgACAAIAAgACAAIAAgACAAIAAgACAAIAAgACAAIAAgACAAIAAgACAAIAAgACAAIAAgAFwAIgCSIUQAPQBEAGEAaQBsAHkAtgBcACIAIAAmACAAXABuACAAIAAgACAAIAAgACAAIAAgACAAIAAgACAAIAAgACAAXAAiAEUAWABBAE0AUABMAEUAUwA6ACAAIAAgACAAIAAgAJIhtgBcACIAIAAmAFwAbgAgACAAIAAgACAAIAAgACAAIAAgACAAIAAgACAAIAAgAFwAIgBSAGUAcwB1AGwAdAAgACAAIAAgACAAIAAgACAAIACSIUYAbwByAG0AdQBsAGEAtgBcACIAIAAmAFwAbgAgACAAIAAgACAAIAAgACAAIAAgACAAIAAgACAAIAAgAFwAIgA3ADIAIABpAGQAZQBuAHQAaQBmAGkAZQBkACAAIACSIUkAcwBPAGMAYwB1AHIAYQBuAGMAZQBEAGEAdABlALsDKABTAEUAUQBVAEUATgBDAEUAKAAxACwAOQAwACwAXAAiAFwAIgAxAC8AMQAvADIAMAAyADMAXAAiAFwAIgApACwAIABcACIAIAAmACAAXABuACAAIAAgACAAIAAgACAAIAAgACAAIAAgACAAIAAgACAAIAAgACAAIAAgACAAIAAgACAAIAAgACAAIAAgACAAIABcACIARABBAFQARQBWAEEATABVAEUAKABcACIAXAAiADEALwAxAC8AMgAwADIAMwBcACIAXAAiACkALABEAEEAVABFAFYAQQBMAFUARQAoAFwAIgBcACIAMwAvADEAMwAvADIAMAAyADMAXAAiAFwAIgApACwAXAAiAFwAIgBEAFwAIgBcACIAKQC2AFwAIgAgACYAXABuACAAIAAgACAAIAAgACAAIAAgACAAIAAgACAAIAAgACAAXAAiADAAMQAgAGkAZABlAG4AdABpAGYAaQBlAGQAIAAgAJIhSQBzAE8AYwBjAHUAcgBhAG4AYwBlAEQAYQB0AGUAuwMoAFMARQBRAFUARQBOAEMARQAoADEALAA5ADAALABcACIAXAAiADEALwAxAC8AMgAwADIAMwBcACIAXAAiACkALAAgAFwAIgAgACYAIABcAG4AIAAgACAAIAAgACAAIAAgACAAIAAgACAAIAAgACAAIAAgACAAIAAgACAAIAAgACAAIAAgACAAIAAgACAAIAAgAFwAIgBEAEEAVABFAFYAQQBMAFUARQAoAFwAIgBcACIAMQAvADEALwAyADAAMgAzAFwAIgBcACIAKQAsAEQAQQBUAEUAVgBBAEwAVQBFACgAXAAiAFwAIgAzAC8AMQAzAC8AMgAwADIAMwBcACIAXAAiACkALABcACIAXAAiAE8AXAAiAFwAIgApALYAXAAiACAAJgBcAG4AIAAgACAAIAAgACAAIAAgACAAIAAgACAAIAAgACAAIABcACIAMQAxACAAaQBkAGUAbgB0AGkAZgBpAGUAZAAgACAAkiFJAHMATwBjAGMAdQByAGEAbgBjAGUARABhAHQAZQC7AygAUwBFAFEAVQBFAE4AQwBFACgAMQAsADkAMAAsAFwAIgBcACIAMQAvADEALwAyADAAMgAzAFwAIgBcACIAKQAsACAAXAAiACAAJgAgAFwAbgAgACAAIAAgACAAIAAgACAAIAAgACAAIAAgACAAIAAgACAAIAAgACAAIAAgACAAIAAgACAAIAAgACAAIAAgACAAXAAiAEQAQQBUAEUAVgBBAEwAVQBFACgAXAAiAFwAIgAxAC8AMQAvADIAMAAyADMAXAAiAFwAIgApACwARABBAFQARQBWAEEATABVAEUAKABcACIAXAAiADMALwAxADMALwAyADAAMgAzAFwAIgBcACIAKQAsAFwAIgBcACIAVwBcACIAXAAiACkAtgBcACIAIAAmAFwAbgAgACAAIAAgACAAIAAgACAAIAAgACAAIAAgACAAIAAgAFwAIgAwADMAIABpAGQAZQBuAHQAaQBmAGkAZQBkACAAIACSIUkAcwBPAGMAYwB1AHIAYQBuAGMAZQBEAGEAdABlALsDKABTAEUAUQBVAEUATgBDAEUAKAAxACwAOQAwACwAXAAiAFwAIgAxAC8AMQAvADIAMAAyADMAXAAiAFwAIgApACwAIABcACIAIAAmACAAXABuACAAIAAgACAAIAAgACAAIAAgACAAIAAgACAAIAAgACAAIAAgACAAIAAgACAAIAAgACAAIAAgACAAIAAgACAAIABcACIARABBAFQARQBWAEEATABVAEUAKABcACIAXAAiADEALwAxAC8AMgAwADIAMwBcACIAXAAiACkALABEAEEAVABFAFYAQQBMAFUARQAoAFwAIgBcACIAMwAvADEAMwAvADIAMAAyADMAXAAiAFwAIgApACwAXAAiAFwAIgBNAFwAIgBcACIAKQBcACIALABcAG4AIAAgACAAIAAgACAAIAAgACAAIAAgACAAIAAgACAAIABcACIAkiFcACIALAAgAFwAIgC2AFwAIgBcAG4AIAAgACAAIAAgACAAIAAgACAAIAAgACAAKQBcAG4AIAAgACAAIAAgACAAIAAgACkALABcAG4AIAAgACAAIAAgACAAIAAgAFwAbgAgACAAIAAgAC8ALwAgACAATgBhAG0AZQBkACAAYwBvAG4AcwB0AGEAbgB0AHMAXABuACAAIAAgACAAIAAgACAAIABTAGUAbQBpAEEAbgBuAHUAYQBsAGwAeQAsACAANgAsACAAIAAgACAALwAvAE0AbwBuAHQAaABzAFwAbgAgACAAIAAgACAAIAAgACAAUQB1AGEAcgB0AGUAcgBsAHkALAAgADMALAAgACAAIAAgACAAIAAgAC8ALwBNAG8AbgB0AGgAcwBcAG4AIAAgACAAIAAgACAAIAAgAEIAaQB3AGUAZQBrAGwAeQAsACAAMQA0ACwAIAAgACAAIAAgACAAIAAvAC8ARABhAHkAcwBcAG4AIAAgACAAIAAgACAAIAAgAFcAZQBlAGsAbAB5ACwAIAA3ACwAIAAgACAAIAAgACAAIAAgACAAIAAvAC8ARABhAHkAcwBcAG4AIAAgACAAIAAgACAAIAAgAE0AbwBuADIAUwB1AG4ALAAgADIALAAgACAAIAAgACAAIAAgACAAIAAvAC8AVwBFAEUASwBEAEEAWQAoACkAIABUAHkAcABlACAAcABhAHIAYQBtAGUAdABlAHIAXABuACAAIAAgACAAIAAgACAAIABGAHIAaQBkAGEAeQAsACAANQAsACAAIAAgACAAIAAgACAAIAAgACAALwAvAFcARQBFAEsARABBAFkAKAApACcAcwAgAHYAYQBsAHUAZQAgAGYAbwByACAARgByAGkAZABhAHkAIAB3AGgAZQBuACAAdAB5AHAAZQA9ACAAMgBcAG4AIAAgACAAIAAgACAAIAAgAFwAbgAgACAAIAAgAC8ALwAgACAAQwBoAGUAYwBrACAAUABhAHIAYQBtAGUAdABlAHIAcwAgAGEAbgBkACAAcwBlAHQAIABkAGUAZgBhAHUAbAB0AHMAXABuACAAIAAgACAAIAAgACAAIABEAGEAdABlACwAIAAgACAAIAAgACAAIAAgACAAIAAgACAAIAAgACAASQBGACgAIABPAFIAKABJAFMATwBNAEkAVABUAEUARAAoAEQAYQB0AGUAKQAsACAARABhAHQAZQAgAD0AIABcACIAXAAiACkALAAgACMAVgBBAEwAVQBFACEALAAgAEQAYQB0AGUAKQAsAFwAbgAgACAAIAAgACAAIAAgACAARgBpAHIAcwB0AE8AYwBjAHUAcgBlAG4AYwBlACwAIAAgACAAIAAgAEkARgAoACAATwBSACgASQBTAE8ATQBJAFQAVABFAEQAKABGAGkAcgBzAHQATwBjAGMAdQByAGUAbgBjAGUAKQAsACAARgBpAHIAcwB0AE8AYwBjAHUAcgBlAG4AYwBlACAAPQAgAFwAIgBcACIAKQAsACAAIwBWAEEATABVAEUAIQAsACAARgBpAHIAcwB0AE8AYwBjAHUAcgBlAG4AYwBlACkALABcAG4AIAAgACAAIAAgACAAIAAgAFIAZQBwAGUAYQB0AHMALAAgACAAIAAgACAAIAAgACAAIAAgACAAIABJAEYAKAAgAE8AUgAoAEkAUwBPAE0ASQBUAFQARQBEACgAUgBlAHAAZQBhAHQAcwApACwAIABSAGUAcABlAGEAdABzACAAPQAgAFwAIgBcACIAKQAsACAAXAAiAE8AXAAiACwAIABMAEUARgBUACgAUgBlAHAAZQBhAHQAcwAsACAAMQApACkALABcAG4AIAAgACAAIAAgACAAIAAgAFwAbgAgACAAIAAgAC8ALwAgACAATABvAGMAYQBsAGwAeQAgAG4AYQBtAGUAZAAgAGYAbwByAG0AdQBsAGEAcwBcAG4AIAAgACAAIAAgACAAIAAgAFMAYQBtAGUARABhAHkALAAgACAAIAAgACAAIAAgACAAIAAgACAAIABEAEEAWQAoAEQAYQB0AGUAKQAgAD0AIABEAEEAWQAoAEYAaQByAHMAdABPAGMAYwB1AHIAZQBuAGMAZQApACwAXABuACAAIAAgACAAIAAgACAAIABcAG4AIAAgACAAIAAvAC8AIAAgAEkAbgBuAGUAcgAgAFAAcgBvAGMAZQBkAHUAcgBlAFwAbgAgACAAIAAgACAAIAAgACAAVABlAHMAdAAsACAAIAAgACAAIAAgACAAIAAgACAAIAAgACAAIAAgACgARgBpAHIAcwB0AE8AYwBjAHUAcgBlAG4AYwBlACAAPAA9ACAARABhAHQAZQApACAAKgAgAFwAbgAgACAAIAAgACAAIAAgACAAIAAgACAAIAAgACAAIAAgACAAIAAgACAAIAAgACAAIAAgACAAIAAgACgASQBTAEIATABBAE4ASwAoAEwAYQBzAHQATwBjAGMAdQByAGUAbgBjAGUAKQAgACsAIAAoAEQAYQB0AGUAIAA8AD0AIABMAGEAcwB0AE8AYwBjAHUAcgBlAG4AYwBlACkAKQAgACoAXABuACAAIAAgACAAIAAgACAAIAAgACAAIAAgACAAIAAgACAAIAAgACAAIAAgACAAIAAgACAAIAAgACAAUwBXAEkAVABDAEgAKABcAG4AIAAgACAAIAAgACAAIAAgACAAIAAgACAAIAAgACAAIAAgACAAIAAgACAAIAAgACAAIAAgACAAIAAgACAAIAAgAFIAZQBwAGUAYQB0AHMALABcAG4AIAAgACAAIAAgACAAIAAgACAAIAAgACAAIAAgACAAIAAgACAAIAAgACAAIAAgACAAIAAgACAAIAAgACAAIAAgAFwAIgBPAFwAIgAsACAAIAAgACAARABhAHQAZQAgAD0AIABGAGkAcgBzAHQATwBjAGMAdQByAGUAbgBjAGUALABcAG4AIAAgACAAIAAgACAAIAAgACAAIAAgACAAIAAgACAAIAAgACAAIAAgACAAIAAgACAAIAAgACAAIAAgACAAIAAgAFwAIgBBAFwAIgAsACAAIAAgACAAVABFAFgAVAAoAEQAYQB0AGUALAAgAFwAIgBNAE0ARABEAFwAIgApACAAPQAgAFQARQBYAFQAKABGAGkAcgBzAHQATwBjAGMAdQByAGUAbgBjAGUALAAgAFwAIgBNAE0ARABEAFwAIgApACwAXABuACAAIAAgACAAIAAgACAAIAAgACAAIAAgACAAIAAgACAAIAAgACAAIAAgACAAIAAgACAAIAAgACAAIAAgACAAIABcACIAUwBcACIALAAgACAAIAAgAFMAYQBtAGUARABhAHkAIAAqAFwAbgAgACAAIAAgACAAIAAgACAAIAAgACAAIAAgACAAIAAgACAAIAAgACAAIAAgACAAIAAgACAAIAAgACAAIAAgACAAIAAgACAAIAAgACAAIAAgACgATQBPAEQAKABNAE8ATgBUAEgAKABEAGEAdABlACkALAAgAFMAZQBtAGkAQQBuAG4AdQBhAGwAbAB5ACkAIAA9ACAATQBPAEQAKABNAE8ATgBUAEgAKABGAGkAcgBzAHQATwBjAGMAdQByAGUAbgBjAGUAKQAsACAAUwBlAG0AaQBBAG4AbgB1AGEAbABsAHkAKQApACwAXABuACAAIAAgACAAIAAgACAAIAAgACAAIAAgACAAIAAgACAAIAAgACAAIAAgACAAIAAgACAAIAAgACAAIAAgACAAIABcACIAUQBcACIALAAgACAAIAAgAFMAYQBtAGUARABhAHkAIAAqAFwAbgAgACAAIAAgACAAIAAgACAAIAAgACAAIAAgACAAIAAgACAAIAAgACAAIAAgACAAIAAgACAAIAAgACAAIAAgACAAIAAgACAAIAAgACAAIAAgACgATQBPAEQAKABNAE8ATgBUAEgAKABEAGEAdABlACkALAAgAFEAdQBhAHIAdABlAHIAbAB5ACkAIAA9ACAATQBPAEQAKABNAE8ATgBUAEgAKABGAGkAcgBzAHQATwBjAGMAdQByAGUAbgBjAGUAKQAsACAAUQB1AGEAcgB0AGUAcgBsAHkAKQApACwAXABuACAAIAAgACAAIAAgACAAIAAgACAAIAAgACAAIAAgACAAIAAgACAAIAAgACAAIAAgACAAIAAgACAAIAAgACAAIABcACIATQBcACIALAAgACAAIAAgAFMAYQBtAGUARABhAHkALABcAG4AIAAgACAAIAAgACAAIAAgACAAIAAgACAAIAAgACAAIAAgACAAIAAgACAAIAAgACAAIAAgACAAIAAgACAAIAAgAFwAIgBCAFwAIgAsACAAIAAgACAATQBPAEQAKABEAGEAdABlACwAIABCAGkAdwBlAGUAawBsAHkAKQAgAD0AIABNAE8ARAAoAEYAaQByAHMAdABPAGMAYwB1AHIAZQBuAGMAZQAsACAAQgBpAHcAZQBlAGsAbAB5ACkALABcAG4AIAAgACAAIAAgACAAIAAgACAAIAAgACAAIAAgACAAIAAgACAAIAAgACAAIAAgACAAIAAgACAAIAAgACAAIAAgAFwAIgBXAFwAIgAsACAAIAAgACAATQBPAEQAKABEAGEAdABlACwAIABXAGUAZQBrAGwAeQApACAAPQAgAE0ATwBEACgARgBpAHIAcwB0AE8AYwBjAHUAcgBlAG4AYwBlACwAIABXAGUAZQBrAGwAeQApACwAXABuACAAIAAgACAAIAAgACAAIAAgACAAIAAgACAAIAAgACAAIAAgACAAIAAgACAAIAAgACAAIAAgACAAIAAgACAAIABcACIAWABcACIALAAgACAAIAAgAFcARQBFAEsARABBAFkAKABEAGEAdABlACwAIABNAG8AbgAyAFMAdQBuACkAIAA8AD0AIABGAHIAaQBkAGEAeQAsAFwAbgAgACAAIAAgACAAIAAgACAAIAAgACAAIAAgACAAIAAgACAAIAAgACAAIAAgACAAIAAgACAAIAAgACAAIAAgACAAXAAiAEQAXAAiACwAIAAgACAAIABUAFIAVQBFACwAXABuACAAIAAgACAAIAAgACAAIAAgACAAIAAgACAAIAAgACAAIAAgACAAIAAgACAAIAAgACAAIAAgACAAIAAgACAAIAAwAFwAbgAgACAAIAAgACAAIAAgACAAIAAgACAAIAAgACAAIAAgACAAIAAgACAAIAAgACAAIAAgACAAIAAgACkALABcAG4AIAAgACAAIAAgACAAIAAgAFIAZQBzAHUAbAB0ACwAIAAgACAAIAAgACAAIAAgACAAIAAgACAAIABOACgAVABlAHMAdAAgAD0AIAAxACkALABcAG4AIAAgACAAIAAgACAAIAAgAFwAbgAgACAAIAAgAC8ALwAgACAASABhAG4AZABsAGUAIABFAHIAcgBvAHIAXABuACAAIAAgACAAIAAgACAAIABFAHIAcgBvAHIALAAgACAAIAAgACAAIAAgACAAIAAgACAAIAAgACAATQBBAFgAKABOACgASQBTAEUAUgBSAE8AUgAoAEQAYQB0AGUAKQApACwAIABNAEEAWAAoAE4AKABJAFMARQBSAFIAKABSAGUAcwB1AGwAdAApACkAKQApACAAKwAgADEALABcAG4AIAAgACAAIAAgACAAIAAgAFwAbgAgACAAIAAgAC8ALwAgACAAUgBlAHQAdQByAG4AIABSAGUAcwB1AGwAdABcAG4AIAAgACAAIAAgACAAIAAgAEMASABPAE8AUwBFACgARQByAHIAbwByACwAIABSAGUAcwB1AGwAdAAsACAASABlAGwAcAApAFwAbgAgACAAIAAgACkAXABuACkAOwBcAG4AXABuAFwAbgBcAG4ALwAqACAAIABGAFUATgBDAFQASQBPAE4AIABOAEEATQBFADoAIAAgACAAIAAgACAASQBzAEIAZQB0AHcAZQBlAG4AuwNcAG4AIAAgACAAIABEAEUAUwBDAFIASQBQAFQASQBPAE4AOgAqAC8ALwAqACoARABlAHQAZQByAG0AaQBuAGUAIABpAGYAIABhACAAdgBhAGwAdQBlACAAaQBzACAAYgBlAHQAdwBlAGUAbgAgAGEAIABsAG8AdwBlAHIAIABhAG4AZAAgAHUAcABwAGUAcgAgAGwAaQBtAGkAdAAqAC8AXABuAC8AKgAgACAAUgBFAFYASQBTAEkATwBOAFMAOgAgACAAIAAgACAAIAAgACAAIAAgAEQAYQB0AGUAIAAgACAAIAAgACAAIAAgACAAIAAgACAARABlAHYAZQBsAG8AcABlAHIAIAAgACAAIAAgACAAIABEAGUAcwBjAHIAaQBwAHQAaQBvAG4AIAAgAFwAbgAgACAAIAAgACAAIAAgACAAIAAgACAAIAAgACAAIAAgACAAIAAgACAAIAAgACAAIABKAHUAbgAgADAAMQAgADIAMAAyADIAIAAgACAAIAAgAEMAcgBhAGkAZwAgAEgAYQB0AG0AYQBrAGUAcgAgACAATwByAGkAZwBpAG4AYQBsACAARABlAHYAZQBsAG8AcABtAGUAbgB0AFwAbgAgACAAIAAgACAAIAAgACAAIAAgACAAIAAgACAAIAAgACAAIAAgACAAIAAgACAAIABBAHAAcgAgADEAMgAgADIAMAAyADMAIAAgACAAIAAgAEMAcgBhAGkAZwAgAEgAYQB0AG0AYQBrAGUAcgAgACAAQQBkAGQAZQBkACAASABlAGwAcABcAG4AKgAvAFwAbgBJAHMAQgBlAHQAdwBlAGUAbgC7AyAAPQAgAEwAQQBNAEIARABBACgAXABuAC8ALwAgACAAUABhAHIAYQBtAGUAdABlAHIAIABEAGUAYwBsAGEAcgBhAHQAaQBvAG4AcwBcAG4AIAAgACAAIABbAFYAYQBsAHUAZQBdACwAXABuACAAIAAgACAAWwBMAG8AdwBdACwAXABuACAAIAAgACAAWwBIAGkAXQAsAFwAbgAgACAAIAAgAFsASQBuAGMAbAB1AHMAaQB2AGUAXQAsAFwAbgAgACAAIAAgAFwAbgAvAC8AIAAgAEgAZQBsAHAAXABuACAAIAAgACAATABFAFQAKABIAGUAbABwACwAIAAgACAAIAAgACAAIAAgACAAIAAgAFQAUgBJAE0AKABUAEUAWABUAFMAUABMAEkAVAAoACAAXABuACAAIAAgACAAIAAgACAAIAAgACAAIAAgACAAIAAgACAAIAAgACAAIAAgACAAIAAgACAAIAAgACAAXAAiAEQARQBTAEMAUgBJAFAAVABJAE8ATgA6ACAAIAAgAJIhRABlAHQAZQByAG0AaQBuAGUAIABpAGYAIABhACAAdgBhAGwAdQBlACAAaQBzACAAYgBlAHQAdwBlAGUAbgAgAGEAIABsAG8AdwBlAHIAIABhAG4AZAAgAHUAcABwAGUAcgAgAGwAaQBtAGkAdAAuALYAXAAiACAAJgAgAFwAbgAgACAAIAAgACAAIAAgACAAIAAgACAAIAAgACAAIAAgACAAIAAgACAAIAAgACAAIAAgACAAIAAgAFwAIgBQAEEAUgBBAE0ARQBUAEUAUgBTADoAIAAgACAAIACSIbYAXAAiACAAJgAgAFwAbgAgACAAIAAgACAAIAAgACAAIAAgACAAIAAgACAAIAAgACAAIAAgACAAIAAgACAAIAAgACAAIAAgAFwAIgBWAGEAbAB1AGUAIAAgACAAIAAgACAAIAAgACAAIACSISgAUgBlAHEAdQBpAHIAZQBkACkAIABBACAAdgBhAGwAdQBlACAAbwByACAAYQByAHIAYQB5ACAAbwBmACAAdgBhAGwAdQBlAHMAIAB0AG8AIABjAG8AbQBwAGEAcgBlAC4AtgBcACIAIAAmACAAXABuACAAIAAgACAAIAAgACAAIAAgACAAIAAgACAAIAAgACAAIAAgACAAIAAgACAAIAAgACAAIAAgACAAXAAiAEwAbwAgACAAIAAgACAAIAAgACAAIAAgACAAIAAgAJIhKABSAGUAcQB1AGkAcgBlAGQAKQAgAFQAaABlACAAbABvAHcAZQByACAAbABpAG0AaQB0ACAAdABoAGEAdAAgAHQAaABlACAAdgBhAGwAdQBlACAAbQB1AHMAdAAgAGIAZQAgAGcAcgBlAGEAdABlAHIAIAB0AGgAYQBuALYAXAAiACAAJgBcAG4AIAAgACAAIAAgACAAIAAgACAAIAAgACAAIAAgACAAIAAgACAAIAAgACAAIAAgACAAIAAgACAAIABcACIASABpACAAIAAgACAAIAAgACAAIAAgACAAIAAgACAAkiEoAFIAZQBxAHUAaQByAGUAZAApACAAVABoAGUAIABsAG8AdwBlAHIAIABsAGkAbQBpAHQAIAB0AGgAYQB0ACAAdABoAGUAIAB2AGEAbAB1AGUAIABtAHUAcwB0ACAAYgBlACAAbABlAHMAcwAgAHQAaABhAG4AtgBcACIAIAAmAFwAbgAgACAAIAAgACAAIAAgACAAIAAgACAAIAAgACAAIAAgACAAIAAgACAAIAAgACAAIAAgACAAIAAgAFwAIgBJAG4AYwBsAHUAcwBpAHYAZQAgACAAIAAgACAAIACSISgATwBwAHQAaQBvAG4AYQBsACkAIABJAGYAIABzAGUAdAAgAHQAbwAgAFQAUgBVAEUAIAAoAGQAZQBmAGEAdQBsAHQAKQAgAHQAaABlACAAdgBhAGwAdQBlACAAYwBhAG4AIABiAGUAIABlAHEAdQBhAGwAIAB0AG8AIABMAG8AIABhAG4AZAAvAG8AcgAgAEgAaQC2AFwAIgAgACYAXABuACAAIAAgACAAIAAgACAAIAAgACAAIAAgACAAIAAgACAAIAAgACAAIAAgACAAIAAgACAAIAAgACAAXAAiAJIhtgBcACIAIAAmAFwAbgAgACAAIAAgACAAIAAgACAAIAAgACAAIAAgACAAIAAgACAAIAAgACAAIAAgACAAIAAgACAAIAAgAFwAIgBFAFgAQQBNAFAATABFAFMAIAAgACAAIAAgACAAIAA6AJIhtgBcACIAIAAmACAAXABuACAAIAAgACAAIAAgACAAIAAgACAAIAAgACAAIAAgACAAIAAgACAAIAAgACAAIAAgACAAIAAgACAAXAAiAFIAZQBzAHUAbAB0ACAAIAAgACAAIAAgACAAIAAgAJIhRgBvAHIAbQB1AGwAYQC2AFwAIgAgACYAXABuACAAIAAgACAAIAAgACAAIAAgACAAIAAgACAAIAAgACAAIAAgACAAIAAgACAAIAAgACAAIAAgACAAXAAiAEYAQQBMAFMARQAgACAAIAAgACAAIAAgACAAIAAgAJIhPQBJAHMAQgBlAHQAdwBlAGUAbgC7AygAMQAsACAAMgAsACAANAApALYAXAAiACAAJgAgAFwAbgAgACAAIAAgACAAIAAgACAAIAAgACAAIAAgACAAIAAgACAAIAAgACAAIAAgACAAIAAgACAAIAAgAFwAIgBUAFIAVQBFACAAIAAgACAAIAAgACAAIAAgACAAIACSIT0ASQBzAEIAZQB0AHcAZQBlAG4AuwMoADIALAAgADIALAAgADQAKQC2AFwAIgAgACYAIABcAG4AIAAgACAAIAAgACAAIAAgACAAIAAgACAAIAAgACAAIAAgACAAIAAgACAAIAAgACAAIAAgACAAIABcACIARgBBAEwAUwBFACAAIAAgACAAIAAgACAAIAAgACAAkiE9AEkAcwBCAGUAdAB3AGUAZQBuALsDKAAyACwAIAAyACwAIAA0ACwAIABGAEEATABTAEUAKQBcACIALAAgAFwAbgAgACAAIAAgACAAIAAgACAAIAAgACAAIAAgACAAIAAgACAAIAAgACAAIAAgACAAIAAgACAAIAAgAFwAIgCSIVwAIgAsACAAXAAiALYAXAAiAFwAbgAgACAAIAAgACAAIAAgACAAIAAgACAAIAAgACAAIAAgACAAIAAgACAAIAAgACAAIAAgACAAIAAgACkAXABuACAAIAAgACAAIAAgACAAIAAgACAAIAAgACAAIAAgACAAIAAgACAAIAAgACAAIAAgACkALABcAG4AIAAgACAAIAAvAC8AIAAgAFYAYQBsAGkAZABhAHQAZQAgAFAAYQByAGEAbQBlAHQAZQByAHMAXABuACAAIAAgACAAIAAgACAAIABWAGEAbAB1AGUALAAgACAAIAAgACAAIAAgACAAIABJAEYAKABPAFIAKABJAFMATwBNAEkAVABUAEUARAAoAFYAYQBsAHUAZQApACwAIABWAEEATABVAEUAIAA9ACAAXAAiAFwAIgApACwAIAAjAFYAQQBMAFUARQAhACwAIABWAGEAbAB1AGUAKQAsAFwAbgAgACAAIAAgACAAIAAgACAATABvAHcALAAgACAAIAAgACAAIAAgACAAIAAgACAAIABJAEYAKABPAFIAKABJAFMATwBNAEkAVABUAEUARAAoAEwAbwB3ACkALAAgAEwAbwB3ACAAPQAgAFwAIgBcACIAKQAsACAAIwBWAEEATABVAEUAIQAsACAATABvAHcAKQAsAFwAbgAgACAAIAAgACAAIAAgACAASABpACwAIAAgACAAIAAgACAAIAAgACAAIAAgACAAIABJAEYAKABPAFIAKABJAFMATwBNAEkAVABUAEUARAAoAEgAaQApACwAIABIAGkAIAAgAD0AIABcACIAXAAiACkALAAgACMAVgBBAEwAVQBFACEALAAgAEgAaQApACwAXABuACAAIAAgACAAIAAgACAAIABJAG4AYwBsAHUAcwBpAHYAZQAsACAAIAAgACAAIAAgAEkARgAoAE8AUgAoAEkAUwBPAE0ASQBUAFQARQBEACgASQBuAGMAbAB1AHMAaQB2AGUAKQAsACAASQBuAGMAbAB1AHMAaQB2AGUAIAA9ACAAXAAiAFwAIgApACwAVABSAFUARQAsACAASQBuAGMAbAB1AHMAaQB2AGUAKQAsAFwAbgAgACAAIAAgACAAIAAgACAAXABuACAAIAAgACAALwAvACAAIABQAHIAbwBjAGUAZAB1AHIAZQBcAG4AIAAgACAAIAAgACAAIAAgAFIAZQBzAHUAbAB0ACwAIAAgACAAIAAgACAAIAAgACAATgAoAFwAbgAgACAAIAAgACAAIAAgACAAIAAgACAAIAAgACAAIAAgACAAIAAgACAAIAAgACAAIAAgACAAIAAgAEkARgAoACAASQBuAGMAbAB1AHMAaQB2AGUALAAgAFwAbgAgACAAIAAgACAAIAAgACAAIAAgACAAIAAgACAAIAAgACAAIAAgACAAIAAgACAAIAAgACAAIAAgACAAIAAgACAAKABWAGEAbAB1AGUAIAA+AD0AIABMAG8AdwApACAAKgAgACgAVgBhAGwAdQBlACAAPAA9ACAASABpACkAIAA9ACAAMQAsACAAXABuACAAIAAgACAAIAAgACAAIAAgACAAIAAgACAAIAAgACAAIAAgACAAIAAgACAAIAAgACAAIAAgACAAIAAgACAAIAAoAFYAYQBsAHUAZQAgAD4AIABMAG8AdwApACAAKgAgACgAVgBhAGwAdQBlACAAPAAgAEgAaQApACAAPQAgADEAXABuACAAIAAgACAAIAAgACAAIAAgACAAIAAgACAAIAAgACAAIAAgACAAIAAgACAAIAAgACAAIAAgACAAKQBcAG4AIAAgACAAIAAgACAAIAAgACAAIAAgACAAIAAgACAAIAAgACAAIAAgACAAIAAgACAAKQAsAFwAbgBcAG4AIAAgACAAIAAvAC8AIAAgAEgAYQBuAGQAbABlACAARQByAHIAbwByAFwAbgAgACAAIAAgACAAIAAgACAARQByAHIAbwByACwAIAAgACAAIAAgACAAIAAgACAAIABNAEEAWAAoAE4AKABJAFMARQBSAFIATwBSACgAUgBlAHMAdQBsAHQAKQApACkAKwAxACwAXABuACAAIAAgACAAIAAgACAAIABcAG4AIAAgACAAIAAvAC8AIAAgAFIAZQB0AHUAcgBuACAAUgBlAHMAdQBsAHQAXABuACAAIAAgACAAIAAgACAAIABDAEgATwBPAFMARQAoAEUAcgByAG8AcgAsACAAUgBlAHMAdQBsAHQALAAgAEgAZQBsAHAAKQBcAG4AIAAgACAAIAApAFwAbgApADsAXABuAFwAbgBcAG4AXABuAC8AKgAgACAARgBVAE4AQwBUAEkATwBOACAATgBBAE0ARQA6ACAAIAAgACAAIAAgAEkAcwBJAG4ATABpAHMAdAC7A1wAbgAgACAAIAAgAEQARQBTAEMAUgBJAFAAVABJAE8ATgA6ACoALwAvACoAKgBEAGUAdABlAHIAbQBpAG4AZQAgAGkAZgAgAGEAIAB2AGEAbAB1AGUAIABpAHMAIABiAGUAdAB3AGUAZQBuACAAYQAgAGwAbwB3AGUAcgAgAGEAbgBkACAAdQBwAHAAZQByACAAbABpAG0AaQB0ACoALwBcAG4ALwAqACAAIABSAEUAVgBJAFMASQBPAE4AUwA6ACAAIAAgACAAIAAgACAAIAAgACAARABhAHQAZQAgACAAIAAgACAAIAAgACAAIAAgACAAIABEAGUAdgBlAGwAbwBwAGUAcgAgACAAIAAgACAAIAAgAEQAZQBzAGMAcgBpAHAAdABpAG8AbgAgACAAXABuACAAIAAgACAAIAAgACAAIAAgACAAIAAgACAAIAAgACAAIAAgACAAIAAgACAAIAAgAEoAdQBuACAAMQA4ACAAMgAwADIAMwAgACAAIAAgACAAQwByAGEAaQBnACAASABhAHQAbQBhAGsAZQByACAAIABPAHIAaQBnAGkAbgBhAGwAIABEAGUAdgBlAGwAbwBwAG0AZQBuAHQAXABuACoALwBcAG4ASQBzAEkAbgBMAGkAcwB0ALsDIAA9ACAATABBAE0AQgBEAEEAKABcAG4ALwAvACAAIABQAGEAcgBhAG0AZQB0AGUAcgAgAEQAZQBjAGwAYQByAGEAdABpAG8AbgBzAFwAbgAgACAAIAAgAFsAVgBhAGwAdQBlAF0ALABcAG4AIAAgACAAIABbAEwASQBTAFQAXQAsAFwAbgAgACAAIAAgAFwAbgAvAC8AIAAgAEgAZQBsAHAAXABuACAAIAAgACAATABFAFQAKABIAGUAbABwACwAIAAgACAAIAAgACAAIAAgACAAIAAgAFQAUgBJAE0AKABUAEUAWABUAFMAUABMAEkAVAAoACAAXABuACAAIAAgACAAIAAgACAAIAAgACAAIAAgACAAIAAgACAAIAAgACAAIAAgACAAIAAgACAAIAAgACAAXAAiAEQARQBTAEMAUgBJAFAAVABJAE8ATgA6ACAAIAAgAJIhRABlAHQAZQByAG0AaQBuAGUAIABpAGYAIABhACAAdgBhAGwAdQBlACAAaQBzACAAbwBuAGUAIABvAGYAIABhACAAbABpAHMAdAAgAG8AZgAgAGkAdABlAG0AcwAuALYAXAAiACAAJgAgAFwAbgAgACAAIAAgACAAIAAgACAAIAAgACAAIAAgACAAIAAgACAAIAAgACAAIAAgACAAIAAgACAAIAAgAFwAIgBQAEEAUgBBAE0ARQBUAEUAUgBTADoAIAAgACAAIACSIbYAXAAiACAAJgAgAFwAbgAgACAAIAAgACAAIAAgACAAIAAgACAAIAAgACAAIAAgACAAIAAgACAAIAAgACAAIAAgACAAIAAgAFwAIgBWAGEAbAB1AGUAIAAgACAAIAAgACAAIAAgACAAIACSISgAUgBlAHEAdQBpAHIAZQBkACkAIABBACAAdgBhAGwAdQBlACAAbwByACAAYQByAHIAYQB5ACAAbwBmACAAdgBhAGwAdQBlAHMAIAB0AG8AIABjAG8AbQBwAGEAcgBlAC4AtgBcACIAIAAmACAAXABuACAAIAAgACAAIAAgACAAIAAgACAAIAAgACAAIAAgACAAIAAgACAAIAAgACAAIAAgACAAIAAgACAAXAAiAEwAaQBzAHQAIAAgACAAIAAgACAAIAAgACAAIAAgAJIhKABSAGUAcQB1AGkAcgBlAGQAKQAgAEEAIABsAGkAcwB0ACAAbwBmACAAdgBhAGwAdQBlAHMAIAB0AG8AIABjAGgAZQBjAGsAtgBcACIAIAAmAFwAbgAgACAAIAAgACAAIAAgACAAIAAgACAAIAAgACAAIAAgACAAIAAgACAAIAAgACAAIAAgACAAIAAgAFwAIgCSIbYAXAAiACAAJgBcAG4AIAAgACAAIAAgACAAIAAgACAAIAAgACAAIAAgACAAIAAgACAAIAAgACAAIAAgACAAIAAgACAAIABcACIARQBYAEEATQBQAEwARQBTACAAIAAgACAAIAAgACAAOgCSIbYAXAAiACAAJgAgAFwAbgAgACAAIAAgACAAIAAgACAAIAAgACAAIAAgACAAIAAgACAAIAAgACAAIAAgACAAIAAgACAAIAAgAFwAIgBSAGUAcwB1AGwAdAAgACAAIAAgACAAIAAgACAAIACSIUYAbwByAG0AdQBsAGEAtgBcACIAIAAmAFwAbgAgACAAIAAgACAAIAAgACAAIAAgACAAIAAgACAAIAAgACAAIAAgACAAIAAgACAAIAAgACAAIAAgAFwAIgBGAEEATABTAEUAIAAgACAAIAAgACAAIAAgACAAIACSIT0ASQBzAEkAbgBMAGkAcwB0ALsDKAAxACwAIAB7ADIALAAzACwANAB9ACkAtgBcACIAIAAmACAAXABuACAAIAAgACAAIAAgACAAIAAgACAAIAAgACAAIAAgACAAIAAgACAAIAAgACAAIAAgACAAIAAgACAAXAAiAFQAUgBVAEUAIAAgACAAIAAgACAAIAAgACAAIAAgAJIhPQBJAHMASQBuAEwAaQBzAHQAuwMoADEALAAgAHsAMQAsADMALAA1AH0AKQC2AFwAIgAgACYAIABcAG4AIAAgACAAIAAgACAAIAAgACAAIAAgACAAIAAgACAAIAAgACAAIAAgACAAIAAgACAAIAAgACAAIABcACIAkiFcACIALAAgAFwAIgC2AFwAIgBcAG4AIAAgACAAIAAgACAAIAAgACAAIAAgACAAIAAgACAAIAAgACAAIAAgACAAIAAgACAAIAAgACAAIAApAFwAbgAgACAAIAAgACAAIAAgACAAIAAgACAAIAAgACAAIAAgACAAIAAgACAAIAAgACAAIAApACwAXABuACAAIAAgACAALwAvACAAIABWAGEAbABpAGQAYQB0AGUAIABQAGEAcgBhAG0AZQB0AGUAcgBzAFwAbgAgACAAIAAgACAAIAAgACAAVgBhAGwAdQBlACwAIAAgACAAIAAgACAAIAAgACAAIABJAEYAKABPAFIAKABJAFMATwBNAEkAVABUAEUARAAoAFYAYQBsAHUAZQApACwAIABWAGEAbAB1AGUAIAA9ACAAXAAiAFwAIgApACwAIAAjAFYAQQBMAFUARQAhACwAIABWAGEAbAB1AGUAKQAsAFwAbgAgACAAIAAgACAAIAAgACAATABpAHMAdAAsACAAIAAgACAAIAAgACAAIAAgACAAIABJAEYAKABPAFIAKABJAFMATwBNAEkAVABUAEUARAAoAEwAaQBzAHQAKQAsACAATABpAHMAdAAgAD0AIABcACIAXAAiACkALAAgACMAVgBBAEwAVQBFACEALAAgAEwAaQBzAHQAKQAsAFwAbgAgACAAIAAgACAAIAAgACAAXABuACAAIAAgACAALwAvACAAIABQAHIAbwBjAGUAZAB1AHIAZQBcAG4AIAAgACAAIAAgACAAIAAgAFIAZQBzAHUAbAB0ACwAIAAgACAAIAAgACAAIAAgACAATgAoACAAIABOAE8AVAAoAEkAUwBOAEEAKABcAG4AIAAgACAAIAAgACAAIAAgACAAIAAgACAAIAAgACAAIAAgACAAIAAgACAAIAAgACAAIAAgACAAIAAgACAAIAAgACAAIAAgACAATQBBAFQAQwBIACgAVgBhAGwAdQBlACwAIABMAGkAcwB0ACwAIAAwACkAXABuACAAIAAgACAAIAAgACAAIAAgACAAIAAgACAAIAAgACAAIAAgACAAIAAgACAAIAAgACAAIAAgACAAIAAgACAAIAApAFwAbgAgACAAIAAgACAAIAAgACAAIAAgACAAIAAgACAAIAAgACAAIAAgACAAIAAgACAAIAAgACAAIAAgACkAXABuACAAIAAgACAAIAAgACAAIAAgACAAIAAgACAAIAAgACAAIAAgACAAIAAgACAAIAAgACkALABcAG4AXABuACAAIAAgACAALwAvACAAIABIAGEAbgBkAGwAZQAgAEUAcgByAG8AcgBcAG4AIAAgACAAIAAgACAAIAAgAEUAcgByAG8AcgAsACAAIAAgACAAIAAgACAAIAAgACAATQBBAFgAKABOACgASQBTAEUAUgBSAE8AUgAoAFIAZQBzAHUAbAB0ACkAKQApACsAMQAsAFwAbgAgACAAIAAgACAAIAAgACAAXABuACAAIAAgACAALwAvACAAIABSAGUAdAB1AHIAbgAgAFIAZQBzAHUAbAB0AFwAbgAgACAAIAAgACAAIAAgACAAQwBIAE8ATwBTAEUAKABFAHIAcgBvAHIALAAgAFIAZQBzAHUAbAB0ACwAIABIAGUAbABwACkAXABuACAAIAAgACAAKQBcAG4AKQA7AFwAbgBcAG4AXABuAFwAbgAvACoAIAAgAEYAVQBOAEMAVABJAE8ATgAgAE4AQQBNAEUAOgAgACAAIAAgACAAIABDAG8AdQBuAHQARABPAFcASQBuAE0AbwBuAHQAaAC7A1wAbgAgACAAIAAgAEQARQBTAEMAUgBJAFAAVABJAE8ATgA6ACoALwAgACAAIAAvACoAKgBDAG8AdQBuAHQAIABpAG4AcwB0AGEAbgBjAGUAcwAgAG8AZgAgAGEAIABzAHAAZQBjAGkAZgBpAGMAIABkAGEAeQAgAG8AZgAgAHQAaABlACAAdwBlAGUAawAgAGkAbgAgAGEAIABtAG8AbgB0AGgALgAgAFwAbgBVAHMAZQBmAHUAbAAgAGYAbwByACAAZABlAHQAZQByAG0AaQBuAGkAbgBnACAAaABvAHcAIABtAGEAbgB5ACAAZABvAHUAYgBsAGUALQB0AGkAbQBlACAAZABhAHkAcwAgACgAZQB4AC4AIABTAGEAdAB1AHIAZABhAHkAcwApACAAdwBvAHUAbABkACAAYgBlACAAdwBvAHIAawBlAGQAIABpAG4AIABhACAAZwBpAHYAZQBuACAAbQBvAG4AdABoAC4AKgAvAFwAbgAvACoAIAAgAFIARQBWAEkAUwBJAE8ATgBTADoAIAAgACAAIAAgACAAIAAgACAAIABEAGEAdABlACAAIAAgACAAIAAgACAAIAAgACAAIAAgAEQAZQB2AGUAbABvAHAAZQByACAAIAAgACAAIAAgACAARABlAHMAYwByAGkAcAB0AGkAbwBuACAAIABcAG4AIAAgACAAIAAgACAAIAAgACAAIAAgACAAIAAgACAAIAAgACAAIAAgACAAIAAgACAAQQBwAHIAIAAyADkALAAgADIAMAAwADcAIAAgACAAIABCAGEAcgByAHkAIABIAG8AdQBkAGkAbgBpACAAIAAgAEYAbwByAG0AdQBsAGEAIABjAHIAZQBhAHQAaQBvAG4AXABuACAAIAAgACAAIAAgACAAIAAgACAAIAAgACAAIAAgACAAIAAgACAAIAAgACAAIAAgAE0AYQByACAAMAAxACwAIAAyADAAMgAzACAAIAAgACAAQwByAGEAaQBnACAASABhAHQAbQBhAGsAZQByACAAIABMAEEATQBCAEQAQQAgAGMAbwBuAHYAZQByAHMAaQBvAG4AXABuACAAIAAgACAAIAAgACAAIAAgACAAIAAgACAAIAAgACAAIAAgACAAIAAgACAAIAAgAEEAcAByACAAMAA4ACwAIAAyADAAMgAzACAAIAAgACAAQwByAGEAaQBnACAASABhAHQAbQBhAGsAZQByACAAIABBAGQAZABlAGQAIABIAGUAbABwAFwAbgAqAC8AXABuAFwAbgBDAG8AdQBuAHQARABPAFcASQBuAE0AbwBuAHQAaAC7AyAAPQAgAEwAQQBNAEIARABBACgAIAAgACAAXABuAC8ALwAgACAAUABhAHIAYQBtAGUAdABlAHIAIABEAGUAYwBsAGEAcgBhAHQAaQBvAG4AcwBcAG4AIAAgACAAIABbAEQAYQB0AGUAXQAsAFwAbgAgACAAIAAgAFsARABhAHkATwBmAFcAZQBlAGsAXQAsAFwAbgAgACAAIAAgAFwAbgAvAC8AIAAgAEgAZQBsAHAAXABuACAAIAAgACAATABFAFQAKABIAGUAbABwACwAIAAgACAAIAAgACAAIAAgACAAIAAgAFQAUgBJAE0AKABUAEUAWABUAFMAUABMAEkAVAAoACAAXABuACAAIAAgACAAIAAgACAAIAAgACAAIAAgACAAIAAgACAAIAAgACAAIAAgACAAIAAgACAAIAAgACAAXAAiAEQARQBTAEMAUgBJAFAAVABJAE8ATgA6ACAAIAAgAJIhQwBvAHUAbgB0ACAAaQBuAHMAdABhAG4AYwBlAHMAIABvAGYAIABhACAAcwBwAGUAYwBpAGYAaQBjACAAZABhAHkAIABvAGYAIAB0AGgAZQAgAHcAZQBlAGsAIABpAG4AIABhACAAbQBvAG4AdABoAC4AtgBcACIAIAAmACAAXABuACAAIAAgACAAIAAgACAAIAAgACAAIAAgACAAIAAgACAAIAAgACAAIAAgACAAIAAgACAAIAAgACAAXAAiAFAAQQBSAEEATQBFAFQARQBSAFMAOgAgACAAIAAgAJIhtgBcACIAIAAmACAAXABuACAAIAAgACAAIAAgACAAIAAgACAAIAAgACAAIAAgACAAIAAgACAAIAAgACAAIAAgACAAIAAgACAAXAAiAEQAYQB0AGUAIAAgACAAIAAgACAAIAAgACAAIAAgAJIhKABSAGUAcQB1AGkAcgBlAGQAKQAgAEEAbgB5ACAAZABhAHQAZQAgAHcAaQB0AGgAaQBuACAAdABoAGUAIABtAG8AbgB0AGgAIAB0AG8AIABjAG8AdQBuAHQAIABhACAAcwBwAGUAYwBpAGYAaQBjACAAZABhAHkAIABvAGYAIAB0AGgAZQAgAHcAZQBlAGsALgC2AFwAIgAgACYAIABcAG4AIAAgACAAIAAgACAAIAAgACAAIAAgACAAIAAgACAAIAAgACAAIAAgACAAIAAgACAAIAAgACAAIABcACIARABhAHkATwBmAFcAZQBlAGsAIAAgACAAIAAgACAAkiEoAFIAZQBxAHUAaQByAGUAZAApACAAMQA9AFMAYQB0AHUAcgBkAGEAeQAsACAANwA9AFMAdQBuAGQAYQB5AC4AtgBcACIAIAAmAFwAbgAgACAAIAAgACAAIAAgACAAIAAgACAAIAAgACAAIAAgACAAIAAgACAAIAAgACAAIAAgACAAIAAgAFwAIgCSIbYAXAAiACAAJgBcAG4AIAAgACAAIAAgACAAIAAgACAAIAAgACAAIAAgACAAIAAgACAAIAAgACAAIAAgACAAIAAgACAAIABcACIARQBYAEEATQBQAEwARQBTADoAIAAgACAAIAAgACAAkiG2AFwAIgAgACYAIABcAG4AIAAgACAAIAAgACAAIAAgACAAIAAgACAAIAAgACAAIAAgACAAIAAgACAAIAAgACAAIAAgACAAIABcACIAUgBlAHMAdQBsAHQAIAAgACAAIAAgACAAIAAgACAAkiFGAG8AcgBtAHUAbABhALYAXAAiACAAJgBcAG4AIAAgACAAIAAgACAAIAAgACAAIAAgACAAIAAgACAAIAAgACAAIAAgACAAIAAgACAAIAAgACAAIABcACIANAAgACAAIAAgACAAIAAgACAAIAAgACAAIAAgACAAkiE9AEMAbwB1AG4AdABEAE8AVwBJAG4ATQBvAG4AdABoALsDKABcACIAXAAiADEALwAxAC8AMgAwADIAMwBcACIAXAAiACwAIAAxACkAtgBcACIAIAAmACAAXABuACAAIAAgACAAIAAgACAAIAAgACAAIAAgACAAIAAgACAAIAAgACAAIAAgACAAIAAgACAAIAAgACAAXAAiADEAIAB5AHIAIABpAG4AIABEAGEAeQBzACAAIAAgAJIhPQBDAHIAZQBhAHQAZQBFAG4AZABEAGEAdABlAHMAuwMoAFwAIgBcACIAMQAvADEALwAyADAAMgAzAFwAIgBcACIALAAgACwAIABcACIAXAAiAEQAXAAiAFwAIgApALYAXAAiACAAJgAgACAAXABuACAAIAAgACAAIAAgACAAIAAgACAAIAAgACAAIAAgACAAIAAgACAAIAAgACAAIAAgACAAIAAgACAAXAAiADIAIAB5AHIAcwAgAGkAbgAgAHEAdAByAHMAIAAgAJIhPQBDAHIAZQBhAHQAZQBFAG4AZABEAGEAdABlAHMAuwMoAFwAIgBcACIAMQAvADEALwAyADAAMgAzAFwAIgBcACIALABcACIAXAAiADEAMgAvADMAMQAvADIAMAAyADQAXAAiAFwAIgAsACAAXAAiAFwAIgBRAFwAIgBcACIAKQBcACIALAAgACAAXABuACAAIAAgACAAIAAgACAAIAAgACAAIAAgACAAIAAgACAAIAAgACAAIAAgACAAIAAgACAAIAAgACAAXAAiAJIhXAAiACwAIABcACIAtgBcACIAXABuACAAIAAgACAAIAAgACAAIAAgACAAIAAgACAAIAAgACAAIAAgACAAIAAgACAAIAAgACAAIAAgACAAKQBcAG4AIAAgACAAIAAgACAAIAAgACAAIAAgACAAIAAgACAAIAAgACAAIAAgACAAIAAgACAAKQAsAFwAbgAgACAAIAAgAC8ALwAgACAAVgBhAGwAaQBkAGEAdABlACAAUABhAHIAYQBtAGUAdABlAHIAcwBcAG4AIAAgACAAIAAgACAAIAAgAEUAcgByAEQAYQB0AGUALAAgACAAIAAgACAAIAAgACAAXAAiAEQAYQB0AGUAIABtAHUAcwB0ACAAYgBlACAAYQAgAGQAYQB0AGUAXAAiACwAXABuACAAIAAgACAAIAAgACAAIABFAHIAcgBEAE8AVwAsACAAIAAgACAAIAAgACAAIAAgAFwAIgBEAGEAeQBPAGYAVwBlAGUAawAgAG0AdQBzAHQAIABiAGUAIABhACAAMQAgAGYAbwByACAAUwBhAHQAdQByAGQAYQB5ACAAdABoAHIAbwB1AGcAaAAgADcAIABmAG8AcgAgAFMAdQBuAGQAYQB5AFwAIgAsAFwAbgAgACAAIAAgACAAIAAgACAARABhAHQAZQAsACAAIAAgACAAIAAgACAAIAAgACAAIABFAE8ATQBPAE4AVABIACgASQBGACgATgBPAFQAKABJAFMATgBVAE0AQgBFAFIAKABEAGEAdABlACkAKQAsACAARABBAFQARQBWAEEATABVAEUAKABEAGEAdABlACkALAAgAEQAYQB0AGUAKQAsACAALQAxACkAIAArACAAMQAsAFwAbgAgACAAIAAgACAAIAAgACAARQByAHIATQBzAGcALAAgACAAIAAgACAAIAAgACAAIABJAEYAKAAgAEQAYQB0AGUAIAA8ACAAMQAsAFwAbgAgACAAIAAgACAAIAAgACAAIAAgACAAIAAgACAAIAAgACAAIAAgACAAIAAgACAAIAAgACAAIAAgAEUAcgByAEQAYQB0AGUALABcAG4AIAAgACAAIAAgACAAIAAgACAAIAAgACAAIAAgACAAIAAgACAAIAAgACAAIAAgACAAIAAgACAAIABJAEYAKABOAE8AVAAoACAASQBTAE4AVQBNAEIARQBSACgARABhAHkATwBmAFcAZQBlAGsAKQApACwAIABcAG4AIAAgACAAIAAgACAAIAAgACAAIAAgACAAIAAgACAAIAAgACAAIAAgACAAIAAgACAAIAAgACAAIAAgACAAIAAgACAAIAAgACAARQByAHIARABPAFcALAAgAFwAbgAgACAAIAAgACAAIAAgACAAIAAgACAAIAAgACAAIAAgACAAIAAgACAAIAAgACAAIAAgACAAIAAgACAAIAAgACAAIAAgACAAIABJAEYAKAAgAE8AUgAoAEQAYQB5AG8AZgBXAGUAZQBrACAAPAAgADEALAAgAEQAYQB5AE8AZgBXAGUAZQBrACAAPgAgADcAKQAsACAAXABuACAAIAAgACAAIAAgACAAIAAgACAAIAAgACAAIAAgACAAIAAgACAAIAAgACAAIAAgACAAIAAgACAAIAAgACAAIAAgACAAIAAgACAAIAAgACAARQByAHIARABPAFcALABcAG4AIAAgACAAIAAgACAAIAAgACAAIAAgACAAIAAgACAAIAAgACAAIAAgACAAIAAgACAAIAAgACAAIAAgACAAIAAgACAAIAAgACAAIAAgACAAIABcACIAXAAiAFwAbgAgACAAIAAgACAAIAAgACAAIAAgACAAIAAgACAAIAAgACAAIAAgACAAIAAgACAAIAAgACAAIAAgACAAIAAgACAAIAAgACAAIAApAFwAbgAgACAAIAAgACAAIAAgACAAIAAgACAAIAAgACAAIAAgACAAIAAgACAAIAAgACAAIAAgACAAIAAgACkAXABuACAAIAAgACAAIAAgACAAIAAgACAAIAAgACAAIAAgACAAIAAgACAAIAAgACAAIAAgACkALABcAG4AIAAgACAAIAAvAC8AIAAgAFAAcgBvAGMAZQBkAHUAcgBlAFwAbgAgACAAIAAgACAAIAAgACAAUgBlAHMAdQBsAHQALAAgACAAIAAgACAAIAAgACAAIABJAEYAKAAgAEUAcgByAE0AcwBnACAAPQAgAFwAIgBcACIALABcAG4AIAAgACAAIAAgACAAIAAgACAAIAAgACAAIAAgACAAIAAgACAAIAAgACAAIAAgACAAIAAgACAAIAA0ACAAKwAgACgARABBAFkAKABEAGEAdABlACAAKwAgADMANAApACAAPAAgAFcARQBFAEsARABBAFkAKABEAGEAdABlACAALQAgAEQAYQB5AE8AZgBXAGUAZQBrACkAKQAsAFwAbgAgACAAIAAgACAAIAAgACAAIAAgACAAIAAgACAAIAAgACAAIAAgACAAIAAgACAAIAAgACAAIAAgAEUAcgByAE0AcwBnAFwAbgAgACAAIAAgACAAIAAgACAAIAAgACAAIAAgACAAIAAgACAAIAAgACAAIAAgACAAIAApACwAIAAgACAAIABcAG4AIAAgACAAIAAvAC8AIAAgAEgAYQBuAGQAbABlACAARQByAHIAbwByAFwAbgAgACAAIAAgACAAIAAgACAARQByAHIAbwByACwAIAAgACAAIAAgACAAIABNAGEAeAAoAE4AKABJAHMARQByAHIAKABSAGUAcwB1AGwAdAApACkAKQArADEALABcAG4AIAAgACAAIAAgACAAIAAgAFwAbgAgACAAIAAgAC8ALwAgACAAUgBlAHQAdQByAG4AIABSAGUAcwB1AGwAdABcAG4AIAAgACAAIAAgACAAIAAgAEMAaABvAG8AcwBlACgARQByAHIAbwByACwAIABSAGUAcwB1AGwAdAAsACAASABlAGwAcAApAFwAbgAgACAAIAAgACkAXABuACkAOwBcAG4AXABuAFwAbgBcAG4ALwAqACAAIABGAFUATgBDAFQASQBPAE4AIABOAEEATQBFADoAIAAgACAAIAAgACAATwB2AGUAcgBMAGEAcABEAGEAeQBzALsDXABuACAAIAAgACAARABFAFMAQwBSAEkAUABUAEkATwBOADoAKgAvAC8AKgAqAFIAZQB0AHUAcgBuACAAaABvAHcAIABtAGEAbgB5ACAAZABhAHkAcwAgAG8AdgBlAHIAbABhAHAAIAB0AHcAbwAgAHAAZQByAGkAbwBkACAAcgBhAG4AZwBlAHMALgAgACoALwBcAG4ALwAqACAAIABSAEUAVgBJAFMASQBPAE4AUwA6ACAAIAAgACAAIAAgACAAIAAgACAARABhAHQAZQAgACAAIAAgACAAIAAgACAAIAAgACAAIABEAGUAdgBlAGwAbwBwAGUAcgAgACAAIAAgACAAIAAgAEQAZQBzAGMAcgBpAHAAdABpAG8AbgAgACAAXABuACAAIAAgACAAIAAgACAAIAAgACAAIAAgACAAIAAgACAAIAAgACAAIAAgACAAIAAgAEoAdQBuACAAMAAxACAAMgAwADIAMgAgACAAIAAgACAAQwByAGEAaQBnACAASABhAHQAbQBhAGsAZQByACAAIABPAHIAaQBnAGkAbgBhAGwAIABEAGUAdgBlAGwAbwBwAG0AZQBuAHQAXABuACAAIAAgACAAIAAgACAAIAAgACAAIAAgACAAIAAgACAAIAAgACAAIAAgACAAIAAgAEEAcAByACAAMQAyACAAMgAwADIAMwAgACAAIAAgACAAQwByAGEAaQBnACAASABhAHQAbQBhAGsAZQByACAAIABBAGQAZABlAGQAIABIAGUAbABwAFwAbgAqAC8AXABuAFwAbgBPAHYAZQByAEwAYQBwAEQAYQB5AHMAuwMgAD0AIABMAEEATQBCAEQAQQAoAFwAbgAvAC8AIAAgAFAAYQByAGEAbQBlAHQAZQByACAARABlAGMAbABhAHIAYQB0AGkAbwBuAHMAXABuACAAIAAgACAAWwBQAGUAcgBpAG8AZAAxAFMAdABhAHIAdABdACwAXABuACAAIAAgACAAWwBQAGUAcgBpAG8AZAAxAEUAbgBkAF0ALABcAG4AIAAgACAAIABbAFAAZQByAGkAbwBkADIAUwB0AGEAcgB0AF0ALABcAG4AIAAgACAAIABbAFAAZQByAGkAbwBkADIARQBuAGQAXQAsAFwAbgAgACAAIAAgAFwAbgAvAC8AIAAgAEgAZQBsAHAAXABuACAAIAAgACAATABFAFQAKABIAGUAbABwACwAIAAgACAAIAAgACAAIAAgACAAIAAgAFQAUgBJAE0AKABUAEUAWABUAFMAUABMAEkAVAAoACAAXABuACAAIAAgACAAIAAgACAAIAAgACAAIAAgACAAIAAgACAAIAAgACAAIAAgACAAIAAgACAAIAAgACAAXAAiAEQARQBTAEMAUgBJAFAAVABJAE8ATgA6ACAAIAAgAJIhQwBvAHUAbgB0ACAAZABhAHkAcwAgAHMAaABhAHIAZQBkACAAYgBlAHQAdwBlAGUAbgAgAHQAdwBvACAAcwBlAHQAcwAgAG8AZgAgAHAAZQByAGkAbwBkAHMALgC2AFwAIgAgACYAIABcAG4AIAAgACAAIAAgACAAIAAgACAAIAAgACAAIAAgACAAIAAgACAAIAAgACAAIAAgACAAIAAgACAAIABcACIAUABBAFIAQQBNAEUAVABFAFIAUwA6ACAAIAAgACAAkiG2AFwAIgAgACYAIABcAG4AIAAgACAAIAAgACAAIAAgACAAIAAgACAAIAAgACAAIAAgACAAIAAgACAAIAAgACAAIAAgACAAIABcACIAUABlAHIAaQBvAGQAMQBTAHQAYQByAHQAIAAgACAAkiEoAFIAZQBxAHUAaQByAGUAZAApACAARgBpAHIAcwB0ACAAcABlAHIAaQBvAGQAJwBzACAAcwB0AGEAcgB0ACAAZABhAHQAZQAuALYAXAAiACAAJgAgAFwAbgAgACAAIAAgACAAIAAgACAAIAAgACAAIAAgACAAIAAgACAAIAAgACAAIAAgACAAIAAgACAAIAAgAFwAIgBQAGUAcgBpAG8AZAAxAEUAbgBkACAAIAAgACAAIACSISgAUgBlAHEAdQBpAHIAZQBkACkAIABGAGkAcgBzAHQAIABwAGUAcgBpAG8AZAAnAHMAIABlAG4AZAAgAGQAYQB0AGUALgC2AFwAIgAgACYAIABcAG4AIAAgACAAIAAgACAAIAAgACAAIAAgACAAIAAgACAAIAAgACAAIAAgACAAIAAgACAAIAAgACAAIABcACIAUABlAHIAaQBvAGQAMgBTAHQAYQByAHQAIAAgACAAkiEoAFIAZQBxAHUAaQByAGUAZAApACAAUwBlAGMAbwBuAGQAIABwAGUAcgBpAG8AZAAnAHMAIABzAHQAYQByAHQAIABkAGEAdABlAC4AtgBcACIAIAAmACAAXABuACAAIAAgACAAIAAgACAAIAAgACAAIAAgACAAIAAgACAAIAAgACAAIAAgACAAIAAgACAAIAAgACAAXAAiAFAAZQByAGkAbwBkADIARQBuAGQAIAAgACAAIAAgAJIhKABSAGUAcQB1AGkAcgBlAGQAKQAgAEQAZQBjAG8AbgBkACAAcABlAHIAaQBvAGQAJwBzACAAZQBuAGQAIABkAGEAdABlAC4AtgBcACIAIAAmACAAXABuACAAIAAgACAAIAAgACAAIAAgACAAIAAgACAAIAAgACAAIAAgACAAIAAgACAAIAAgACAAIAAgACAAXAAiAJIhtgBcACIAIAAmAFwAbgAgACAAIAAgACAAIAAgACAAIAAgACAAIAAgACAAIAAgACAAIAAgACAAIAAgACAAIAAgACAAIAAgAFwAIgBFAFgAQQBNAFAATABFAFMAOgAgACAAIAAgACAAIACSIbYAXAAiACAAJgAgAFwAbgAgACAAIAAgACAAIAAgACAAIAAgACAAIAAgACAAIAAgACAAIAAgACAAIAAgACAAIAAgACAAIAAgAFwAIgBSAGUAcwB1AGwAdAAgACAAIAAgACAAIAAgACAAIACSIUYAbwByAG0AdQBsAGEAtgBcACIAIAAmAFwAbgAgACAAIAAgACAAIAAgACAAIAAgACAAIAAgACAAIAAgACAAIAAgACAAIAAgACAAIAAgACAAIAAgAFwAIgA1ACAAIAAgACAAIAAgACAAIAAgACAAIAAgACAAIACSIT0ATwB2AGUAcgBMAGEAcABEAGEAeQBzALsDKAAwADgALAAgADEANAAsACAAMQAwACwAIAAxADcAKQC2AFwAIgAgACYAIABcAG4AIAAgACAAIAAgACAAIAAgACAAIAAgACAAIAAgACAAIAAgACAAIAAgACAAIAAgACAAIAAgACAAIABcACIAOAAgACAAIAAgACAAIAAgACAAIAAgACAAIAAgACAAkiE9AE8AdgBlAHIATABhAHAARABhAHkAcwC7AygAMQAwACwAIAAyADAALAAgADEAMQAsACAAMQA4ACkAtgBcACIAIAAmACAAXABuACAAIAAgACAAIAAgACAAIAAgACAAIAAgACAAIAAgACAAIAAgACAAIAAgACAAIAAgACAAIAAgACAAXAAiADEAMgAgACAAIAAgACAAIAAgACAAIAAgACAAIAAgAJIhPQBPAHYAZQByAEwAYQBwAEQAYQB5AHMAuwMoAFwAIgBcACIAMQAvADEANwAvADIAMwBcACIAXAAiACwAIABcACIAXAAiADEALwAyADUALwAyADMAXAAiAFwAIgAsACAAXAAiAFwAIgAxAC8ANwAvADIAMwBcACIAXAAiACwAIABcACIAXAAiADEALwAxADgALwAyADMAXAAiAFwAIgApAFwAIgAsACAAXABuACAAIAAgACAAIAAgACAAIAAgACAAIAAgACAAIAAgACAAIAAgACAAIAAgACAAIAAgACAAIAAgACAAXAAiAJIhXAAiACwAIABcACIAtgBcACIAXABuACAAIAAgACAAIAAgACAAIAAgACAAIAAgACAAIAAgACAAIAAgACAAIAAgACAAIAAgACAAIAAgACAAKQBcAG4AIAAgACAAIAAgACAAIAAgACAAIAAgACAAIAAgACAAIAAgACAAIAAgACAAIAAgACAAKQAsAFwAbgAgACAAIAAgAC8ALwAgACAAVgBhAGwAaQBkAGEAdABlACAAUABhAHIAYQBtAGUAdABlAHIAcwBcAG4AIAAgACAAIAAgACAAIAAgAFAAZQByAGkAbwBkADEAUwB0AGEAcgB0ACwAIAAgACAASQBGACgATwBSACgASQBTAE8ATQBJAFQAVABFAEQAKABQAGUAcgBpAG8AZAAxAFMAdABhAHIAdAApACwAIABQAGUAcgBpAG8AZAAxAFMAdABhAHIAdAAgAD0AIABcACIAXAAiACkALAAgACMAVgBBAEwAVQBFACEALAAgAFAAZQByAGkAbwBkADEAUwB0AGEAcgB0ACkALABcAG4AIAAgACAAIAAgACAAIAAgAFAAZQByAGkAbwBkADEARQBuAGQALAAgACAAIAAgACAASQBGACgATwBSACgASQBTAE8ATQBJAFQAVABFAEQAKABQAGUAcgBpAG8AZAAxAEUAbgBkACkALAAgAFAAZQByAGkAbwBkADEARQBuAGQAIAA9ACAAXAAiAFwAIgApACwAIAAjAFYAQQBMAFUARQAhACwAIABQAGUAcgBpAG8AZAAxAEUAbgBkACkALABcAG4AIAAgACAAIAAgACAAIAAgAFAAZQByAGkAbwBkADIAUwB0AGEAcgB0ACwAIAAgACAASQBGACgATwBSACgASQBTAE8ATQBJAFQAVABFAEQAKABQAGUAcgBpAG8AZAAyAFMAdABhAHIAdAApACwAIABQAGUAcgBpAG8AZAAyAFMAdABhAHIAdAAgAD0AIABcACIAXAAiACkALAAgACMAVgBBAEwAVQBFACEALAAgAFAAZQByAGkAbwBkADIAUwB0AGEAcgB0ACkALABcAG4AIAAgACAAIAAgACAAIAAgAFAAZQByAGkAbwBkADIARQBuAGQALAAgACAAIAAgACAASQBGACgATwBSACgASQBTAE8ATQBJAFQAVABFAEQAKABQAGUAcgBpAG8AZAAyAEUAbgBkACkALAAgAFAAZQByAGkAbwBkADIARQBuAGQAIAA9ACAAXAAiAFwAIgApACwAIAAjAFYAQQBMAFUARQAhACwAIABQAGUAcgBpAG8AZAAyAEUAbgBkACkALABcAG4AXABuACAAIAAgACAALwAvACAAIABOAGEAbQBlAGQAIABGAG8AcgBtAHUAbABhAHMAXABuACAAIAAgACAAIAAgACAAIABNAGkAbgBPAGYARQBuAGQALAAgACAAIAAgACAAIAAgAEkARgAoAFAAZQByAGkAbwBkADIARQBuAGQAIAA8AD0AIABQAGUAcgBpAG8AZAAxAEUAbgBkACwAIABQAGUAcgBpAG8AZAAyAEUAbgBkACwAIABQAGUAcgBpAG8AZAAxAEUAbgBkACkALABcAG4AIAAgACAAIAAgACAAIAAgAE0AYQB4AE8AZgBTAHQAYQByAHQALAAgACAAIAAgACAASQBGACgAUABlAHIAaQBvAGQAMgBTAHQAYQByAHQAIAA+AD0AIABQAGUAcgBpAG8AZAAxAFMAdABhAHIAdAAsACAAUABlAHIAaQBvAGQAMgBTAHQAYQByAHQALAAgAFAAZQByAGkAbwBkADEAUwB0AGEAcgB0ACkALABcAG4AIAAgACAAIAAgACAAIAAgAEQAYQB5AHMAQgBlAHQAdwBlAGUAbgAsACAAIAAgACAATQBpAG4ATwBmAEUAbgBkACAALQAgAE0AYQB4AE8AZgBTAHQAYQByAHQAIAArACAAMQAsAFwAbgAgACAAIAAgACAAIAAgACAAXABuACAAIAAgACAALwAvACAAIABQAHIAbwBjAGUAZAB1AHIAZQBcAG4AIAAgACAAIAAgACAAIAAgAFIAZQBzAHUAbAB0ACwAIAAgACAAIAAgACAAIAAgACAASQBGACgARABhAHkAcwBCAGUAdAB3AGUAZQBuACAAPgAgADAALAAgAEQAYQB5AHMAQgBlAHQAdwBlAGUAbgAsACAAMAApACwAXABuAFwAbgAgACAAIAAgAC8ALwAgACAASABhAG4AZABsAGUAIABFAHIAcgBvAHIAXABuACAAIAAgACAAIAAgACAAIABFAHIAcgBvAHIALAAgACAAIAAgACAAIAAgAE0AYQB4ACgATgAoAEkAcwBFAHIAcgAoAFIAZQBzAHUAbAB0ACkAKQApACsAMQAsAFwAbgAgACAAIAAgACAAIAAgACAAXABuACAAIAAgACAALwAvACAAIABSAGUAdAB1AHIAbgAgAFIAZQBzAHUAbAB0AFwAbgAgACAAIAAgACAAIAAgACAAQwBoAG8AbwBzAGUAKABFAHIAcgBvAHIALAAgAFIAZQBzAHUAbAB0ACwAIABIAGUAbABwACkAXABuACAAIAAgACAAKQBcAG4AKQA7ACIAfQBdACwAIgBwAHIAbwBqAGUAYwB0AE4AYQBtAGUAcwAiADoAWwAiAEIAWABGAC4AQQBiAG8AdQB0ALsDIgAsACIAQgBYAEYALgBHAGUAdABSAG8AdwC7AyIALAAiAEIAWABGAC4ARwBlAHQAQwBvAGwAdQBtAG4AuwMiACwAIgBCAFgARgAuAFMAdQBtAFIAbwB3AHMAuwMiACwAIgBCAFgARgAuAFMAdQBtAEMAbwBsAHUAbQBuAHMAuwMiACwAIgBCAFgARgAuAFMAdQBtAFAAZQByAGkAbwBkAHMAuwMiACwAIgBCAFgARgAuAEQAZQBwAHIAZQBjAGkAYQB0AGUAUwBMADAAuwMiACwAIgBCAFgARgAuAE0AbwB2AGUAbQBlAG4AdAC7AyIALAAiAEIAWABGAC4AQwBvAHIAawBzAGMAcgBlAHcAuwMiACwAIgBCAFgARgAuAEQAaQB2AGkAZABlAG4AZAC7AyIALAAiAEIAWABGAC4ARgBvAHIAbQBhAHQARABpAHYAaQBkAGUAbgBkALsDIgAsACIAQgBYAEYALgBEAGUAYgB0ALsDIgAsACIAQgBYAEYALgBQAGUAcgBpAG8AZABzALsDIgAsACIAQgBYAEYALgBDAHIAZQBhAHQAZQBTAHQAYQByAHQARABhAHQAZQBzALsDIgAsACIAQgBYAEYALgBDAHIAZQBhAHQAZQBFAG4AZABEAGEAdABlAHMAuwMiACwAIgBCAFgARgAuAEkAcwBPAGMAYwB1AHIAcgBlAG4AYwBlAEQAYQB0AGUAuwMiACwAIgBCAFgARgAuAEkAcwBCAGUAdAB3AGUAZQBuALsDIgAsACIAQgBYAEYALgBJAHMASQBuAEwAaQBzAHQAuwMiACwAIgBCAFgARgAuAEMAbwB1AG4AdABEAE8AVwBJAG4ATQBvAG4AdABoALsDIgAsACIAQgBYAEYALgBPAHYAZQByAEwAYQBwAEQAYQB5AHMAuwM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48422DC8-3063-4AC5-8BDE-6F9A68AEE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7ffb07-5122-441a-8187-13b6f8dac2d8"/>
    <ds:schemaRef ds:uri="95d2652f-fd1f-45df-9d3f-cd8876bd0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334F2-1004-4CB3-92A2-417FF0422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0BE3D4-44C3-480C-82A2-C40DB17A4A2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75E4560-D344-46CE-9CA8-B9471BD0ED7A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5d2652f-fd1f-45df-9d3f-cd8876bd0df4"/>
    <ds:schemaRef ds:uri="637ffb07-5122-441a-8187-13b6f8dac2d8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9CFD23C4-7133-49DF-9FDD-C89DBD07FD7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Checks</vt:lpstr>
      <vt:lpstr>InpC</vt:lpstr>
      <vt:lpstr>InpS</vt:lpstr>
      <vt:lpstr>FMTs</vt:lpstr>
      <vt:lpstr>Time</vt:lpstr>
      <vt:lpstr>Calcs</vt:lpstr>
      <vt:lpstr>FinStats_Mon</vt:lpstr>
      <vt:lpstr>FinStats_Ann</vt:lpstr>
      <vt:lpstr>Power_BI_Export</vt:lpstr>
      <vt:lpstr>nm_Tolerance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Modeller</dc:creator>
  <cp:lastModifiedBy>Info</cp:lastModifiedBy>
  <cp:lastPrinted>2020-08-20T13:42:27Z</cp:lastPrinted>
  <dcterms:created xsi:type="dcterms:W3CDTF">2004-05-12T17:06:52Z</dcterms:created>
  <dcterms:modified xsi:type="dcterms:W3CDTF">2023-10-18T12:35:37Z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pdateToken">
    <vt:lpwstr>1</vt:lpwstr>
  </property>
  <property fmtid="{D5CDD505-2E9C-101B-9397-08002B2CF9AE}" pid="3" name="Jive_LatestUserAccountName">
    <vt:lpwstr>kenny.whitelaw-jones@f1f9.com</vt:lpwstr>
  </property>
  <property fmtid="{D5CDD505-2E9C-101B-9397-08002B2CF9AE}" pid="4" name="Offisync_ProviderInitializationData">
    <vt:lpwstr>https://f1f9.jiveon.com</vt:lpwstr>
  </property>
  <property fmtid="{D5CDD505-2E9C-101B-9397-08002B2CF9AE}" pid="5" name="Offisync_UniqueId">
    <vt:lpwstr>2199</vt:lpwstr>
  </property>
  <property fmtid="{D5CDD505-2E9C-101B-9397-08002B2CF9AE}" pid="6" name="Jive_VersionGuid">
    <vt:lpwstr>15b98708676346ee938887582244963a</vt:lpwstr>
  </property>
  <property fmtid="{D5CDD505-2E9C-101B-9397-08002B2CF9AE}" pid="7" name="Offisync_ServerID">
    <vt:lpwstr>15cc4727-2be0-49a0-b8bf-d07d94f0ee92</vt:lpwstr>
  </property>
  <property fmtid="{D5CDD505-2E9C-101B-9397-08002B2CF9AE}" pid="8" name="ContentTypeId">
    <vt:lpwstr>0x01010035107779D9BF50418D828BDB8C12C6B7</vt:lpwstr>
  </property>
</Properties>
</file>